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5DD426C-0503-41D0-AC41-9BB554EB1C01}" xr6:coauthVersionLast="47" xr6:coauthVersionMax="47" xr10:uidLastSave="{00000000-0000-0000-0000-000000000000}"/>
  <bookViews>
    <workbookView xWindow="28680" yWindow="1755" windowWidth="29040" windowHeight="15840" tabRatio="979" activeTab="3" xr2:uid="{00000000-000D-0000-FFFF-FFFF00000000}"/>
  </bookViews>
  <sheets>
    <sheet name="+8.4 ЭОМ" sheetId="1" r:id="rId1"/>
    <sheet name="5.1.1-ЭС" sheetId="2" state="hidden" r:id="rId2"/>
    <sheet name="+3.4-ЭОМ" sheetId="3" r:id="rId3"/>
    <sheet name="+3.2-ЭОМ" sheetId="4" r:id="rId4"/>
    <sheet name="+3.1-ЭОМ (2)" sheetId="25" r:id="rId5"/>
    <sheet name="+3.1-СЭО (2)" sheetId="26" r:id="rId6"/>
    <sheet name="+00-ЭС1.СУБ" sheetId="24" r:id="rId7"/>
    <sheet name="+2.1.2,2.1.7-ЭОМ1" sheetId="21" r:id="rId8"/>
    <sheet name="+2.1.1-ЭОМ" sheetId="22" r:id="rId9"/>
    <sheet name="+2.1.12-ЭОМ" sheetId="14" r:id="rId10"/>
    <sheet name="+1.1,1.2,2.1.0-ЭОМ" sheetId="23" r:id="rId11"/>
    <sheet name="+2.1.11-ЭОМ" sheetId="15" r:id="rId12"/>
    <sheet name="2.2.7-ЭОМ (2)" sheetId="27" r:id="rId13"/>
    <sheet name="2.2.6-ЭОМ (2)" sheetId="28" r:id="rId14"/>
    <sheet name="2.2.5-ЭОМ (2)" sheetId="29" r:id="rId15"/>
    <sheet name="2.2.4,2.1.6-ЭОМ (2)" sheetId="30" r:id="rId16"/>
    <sheet name="2.2.3-ЭОМ (2)" sheetId="31" r:id="rId17"/>
    <sheet name="2.2.2-ЭОМ (2)" sheetId="32" r:id="rId18"/>
    <sheet name="2.2.1-ЭОМ (2)" sheetId="33" r:id="rId19"/>
    <sheet name="2.1.5-ЭОМ" sheetId="16" r:id="rId20"/>
    <sheet name="2.1.4-ЭОМ" sheetId="17" r:id="rId21"/>
    <sheet name="2.1.3-ЭОМ" sheetId="18" r:id="rId22"/>
    <sheet name="2.1.2,2.1.7-ЭОМ3" sheetId="19" r:id="rId23"/>
    <sheet name="2.1.2,2.1.7-ЭОМ2" sheetId="20" r:id="rId24"/>
  </sheets>
  <definedNames>
    <definedName name="_xlnm._FilterDatabase" localSheetId="6" hidden="1">'+00-ЭС1.СУБ'!$A$1:$J$57</definedName>
    <definedName name="_xlnm._FilterDatabase" localSheetId="10" hidden="1">'+1.1,1.2,2.1.0-ЭОМ'!$A$1:$J$172</definedName>
    <definedName name="_xlnm._FilterDatabase" localSheetId="11" hidden="1">'+2.1.11-ЭОМ'!$A$1:$J$127</definedName>
    <definedName name="_xlnm._FilterDatabase" localSheetId="9" hidden="1">'+2.1.12-ЭОМ'!$A$1:$J$128</definedName>
    <definedName name="_xlnm._FilterDatabase" localSheetId="8" hidden="1">'+2.1.1-ЭОМ'!$A$1:$K$115</definedName>
    <definedName name="_xlnm._FilterDatabase" localSheetId="7" hidden="1">'+2.1.2,2.1.7-ЭОМ1'!$A$1:$K$177</definedName>
    <definedName name="_xlnm._FilterDatabase" localSheetId="5" hidden="1">'+3.1-СЭО (2)'!$A$1:$K$67</definedName>
    <definedName name="_xlnm._FilterDatabase" localSheetId="4" hidden="1">'+3.1-ЭОМ (2)'!$A$1:$K$296</definedName>
    <definedName name="_xlnm._FilterDatabase" localSheetId="3" hidden="1">'+3.2-ЭОМ'!$A$1:$L$226</definedName>
    <definedName name="_xlnm._FilterDatabase" localSheetId="2" hidden="1">'+3.4-ЭОМ'!$A$1:$J$90</definedName>
    <definedName name="_xlnm._FilterDatabase" localSheetId="0" hidden="1">'+8.4 ЭОМ'!$A$1:$K$238</definedName>
    <definedName name="_xlnm._FilterDatabase" localSheetId="17" hidden="1">'2.2.2-ЭОМ (2)'!$A$1:$K$228</definedName>
    <definedName name="_xlnm._FilterDatabase" localSheetId="16" hidden="1">'2.2.3-ЭОМ (2)'!$A$1:$K$194</definedName>
    <definedName name="_xlnm._FilterDatabase" localSheetId="15" hidden="1">'2.2.4,2.1.6-ЭОМ (2)'!$A$1:$K$184</definedName>
    <definedName name="_xlnm._FilterDatabase" localSheetId="14" hidden="1">'2.2.5-ЭОМ (2)'!$A$1:$K$200</definedName>
    <definedName name="_xlnm._FilterDatabase" localSheetId="13" hidden="1">'2.2.6-ЭОМ (2)'!$A$1:$K$156</definedName>
    <definedName name="_xlnm._FilterDatabase" localSheetId="12" hidden="1">'2.2.7-ЭОМ (2)'!$A$1:$R$192</definedName>
    <definedName name="_xlnm.Print_Titles" localSheetId="6">'+00-ЭС1.СУБ'!#REF!</definedName>
    <definedName name="_xlnm.Print_Titles" localSheetId="10">'+1.1,1.2,2.1.0-ЭОМ'!#REF!</definedName>
    <definedName name="_xlnm.Print_Titles" localSheetId="11">'+2.1.11-ЭОМ'!#REF!</definedName>
    <definedName name="_xlnm.Print_Titles" localSheetId="9">'+2.1.12-ЭОМ'!#REF!</definedName>
    <definedName name="_xlnm.Print_Titles" localSheetId="8">'+2.1.1-ЭОМ'!#REF!</definedName>
    <definedName name="_xlnm.Print_Titles" localSheetId="7">'+2.1.2,2.1.7-ЭОМ1'!#REF!</definedName>
    <definedName name="_xlnm.Print_Titles" localSheetId="5">'+3.1-СЭО (2)'!#REF!</definedName>
    <definedName name="_xlnm.Print_Titles" localSheetId="4">'+3.1-ЭОМ (2)'!#REF!</definedName>
    <definedName name="_xlnm.Print_Titles" localSheetId="3">'+3.2-ЭОМ'!#REF!</definedName>
    <definedName name="_xlnm.Print_Titles" localSheetId="2">'+3.4-ЭОМ'!#REF!</definedName>
    <definedName name="_xlnm.Print_Titles" localSheetId="0">'+8.4 ЭОМ'!#REF!</definedName>
    <definedName name="_xlnm.Print_Titles" localSheetId="23">'2.1.2,2.1.7-ЭОМ2'!#REF!</definedName>
    <definedName name="_xlnm.Print_Titles" localSheetId="22">'2.1.2,2.1.7-ЭОМ3'!#REF!</definedName>
    <definedName name="_xlnm.Print_Titles" localSheetId="21">'2.1.3-ЭОМ'!#REF!</definedName>
    <definedName name="_xlnm.Print_Titles" localSheetId="20">'2.1.4-ЭОМ'!#REF!</definedName>
    <definedName name="_xlnm.Print_Titles" localSheetId="19">'2.1.5-ЭОМ'!#REF!</definedName>
    <definedName name="_xlnm.Print_Titles" localSheetId="18">'2.2.1-ЭОМ (2)'!#REF!</definedName>
    <definedName name="_xlnm.Print_Titles" localSheetId="17">'2.2.2-ЭОМ (2)'!#REF!</definedName>
    <definedName name="_xlnm.Print_Titles" localSheetId="16">'2.2.3-ЭОМ (2)'!#REF!</definedName>
    <definedName name="_xlnm.Print_Titles" localSheetId="15">'2.2.4,2.1.6-ЭОМ (2)'!#REF!</definedName>
    <definedName name="_xlnm.Print_Titles" localSheetId="14">'2.2.5-ЭОМ (2)'!#REF!</definedName>
    <definedName name="_xlnm.Print_Titles" localSheetId="13">'2.2.6-ЭОМ (2)'!#REF!</definedName>
    <definedName name="_xlnm.Print_Titles" localSheetId="12">'2.2.7-ЭОМ (2)'!#REF!</definedName>
    <definedName name="_xlnm.Print_Titles" localSheetId="1">'5.1.1-ЭС'!#REF!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1" i="20" l="1"/>
  <c r="G161" i="20"/>
  <c r="J161" i="20" s="1"/>
  <c r="I160" i="20"/>
  <c r="G160" i="20"/>
  <c r="J160" i="20" s="1"/>
  <c r="I159" i="20"/>
  <c r="G159" i="20"/>
  <c r="J159" i="20" s="1"/>
  <c r="I158" i="20"/>
  <c r="G158" i="20"/>
  <c r="J158" i="20" s="1"/>
  <c r="J157" i="20"/>
  <c r="I157" i="20"/>
  <c r="G157" i="20"/>
  <c r="I156" i="20"/>
  <c r="G156" i="20"/>
  <c r="J156" i="20" s="1"/>
  <c r="I155" i="20"/>
  <c r="G155" i="20"/>
  <c r="J155" i="20" s="1"/>
  <c r="I154" i="20"/>
  <c r="G154" i="20"/>
  <c r="J154" i="20" s="1"/>
  <c r="I153" i="20"/>
  <c r="G153" i="20"/>
  <c r="J153" i="20" s="1"/>
  <c r="I152" i="20"/>
  <c r="J152" i="20" s="1"/>
  <c r="G152" i="20"/>
  <c r="I151" i="20"/>
  <c r="G151" i="20"/>
  <c r="J151" i="20" s="1"/>
  <c r="I150" i="20"/>
  <c r="G150" i="20"/>
  <c r="J150" i="20" s="1"/>
  <c r="J149" i="20"/>
  <c r="I149" i="20"/>
  <c r="G149" i="20"/>
  <c r="I148" i="20"/>
  <c r="G148" i="20"/>
  <c r="J148" i="20" s="1"/>
  <c r="I147" i="20"/>
  <c r="G147" i="20"/>
  <c r="J147" i="20" s="1"/>
  <c r="I146" i="20"/>
  <c r="G146" i="20"/>
  <c r="J146" i="20" s="1"/>
  <c r="I145" i="20"/>
  <c r="G145" i="20"/>
  <c r="J145" i="20" s="1"/>
  <c r="I144" i="20"/>
  <c r="J144" i="20" s="1"/>
  <c r="G144" i="20"/>
  <c r="I143" i="20"/>
  <c r="G143" i="20"/>
  <c r="J143" i="20" s="1"/>
  <c r="I142" i="20"/>
  <c r="G142" i="20"/>
  <c r="J142" i="20" s="1"/>
  <c r="J141" i="20"/>
  <c r="I141" i="20"/>
  <c r="G141" i="20"/>
  <c r="I140" i="20"/>
  <c r="G140" i="20"/>
  <c r="J140" i="20" s="1"/>
  <c r="I139" i="20"/>
  <c r="G139" i="20"/>
  <c r="J139" i="20" s="1"/>
  <c r="I138" i="20"/>
  <c r="G138" i="20"/>
  <c r="J138" i="20" s="1"/>
  <c r="I137" i="20"/>
  <c r="G137" i="20"/>
  <c r="J137" i="20" s="1"/>
  <c r="I136" i="20"/>
  <c r="J136" i="20" s="1"/>
  <c r="G136" i="20"/>
  <c r="I135" i="20"/>
  <c r="G135" i="20"/>
  <c r="J135" i="20" s="1"/>
  <c r="I134" i="20"/>
  <c r="G134" i="20"/>
  <c r="J134" i="20" s="1"/>
  <c r="J133" i="20"/>
  <c r="I133" i="20"/>
  <c r="G133" i="20"/>
  <c r="I132" i="20"/>
  <c r="G132" i="20"/>
  <c r="J132" i="20" s="1"/>
  <c r="I131" i="20"/>
  <c r="G131" i="20"/>
  <c r="J131" i="20" s="1"/>
  <c r="I130" i="20"/>
  <c r="G130" i="20"/>
  <c r="J130" i="20" s="1"/>
  <c r="I129" i="20"/>
  <c r="G129" i="20"/>
  <c r="J129" i="20" s="1"/>
  <c r="I128" i="20"/>
  <c r="G128" i="20"/>
  <c r="J128" i="20" s="1"/>
  <c r="I127" i="20"/>
  <c r="G127" i="20"/>
  <c r="J127" i="20" s="1"/>
  <c r="I126" i="20"/>
  <c r="G126" i="20"/>
  <c r="J126" i="20" s="1"/>
  <c r="J125" i="20"/>
  <c r="I125" i="20"/>
  <c r="G125" i="20"/>
  <c r="I124" i="20"/>
  <c r="G124" i="20"/>
  <c r="J124" i="20" s="1"/>
  <c r="I123" i="20"/>
  <c r="G123" i="20"/>
  <c r="J123" i="20" s="1"/>
  <c r="I122" i="20"/>
  <c r="G122" i="20"/>
  <c r="J122" i="20" s="1"/>
  <c r="I121" i="20"/>
  <c r="G121" i="20"/>
  <c r="J121" i="20" s="1"/>
  <c r="I120" i="20"/>
  <c r="G120" i="20"/>
  <c r="J120" i="20" s="1"/>
  <c r="I119" i="20"/>
  <c r="J119" i="20" s="1"/>
  <c r="G119" i="20"/>
  <c r="I118" i="20"/>
  <c r="J118" i="20" s="1"/>
  <c r="G118" i="20"/>
  <c r="J117" i="20"/>
  <c r="I117" i="20"/>
  <c r="G117" i="20"/>
  <c r="I116" i="20"/>
  <c r="G116" i="20"/>
  <c r="J116" i="20" s="1"/>
  <c r="I115" i="20"/>
  <c r="G115" i="20"/>
  <c r="J115" i="20" s="1"/>
  <c r="I114" i="20"/>
  <c r="G114" i="20"/>
  <c r="J114" i="20" s="1"/>
  <c r="I113" i="20"/>
  <c r="G113" i="20"/>
  <c r="J113" i="20" s="1"/>
  <c r="I112" i="20"/>
  <c r="G112" i="20"/>
  <c r="J112" i="20" s="1"/>
  <c r="I111" i="20"/>
  <c r="G111" i="20"/>
  <c r="J111" i="20" s="1"/>
  <c r="I110" i="20"/>
  <c r="J110" i="20" s="1"/>
  <c r="G110" i="20"/>
  <c r="J109" i="20"/>
  <c r="I109" i="20"/>
  <c r="G109" i="20"/>
  <c r="I108" i="20"/>
  <c r="G108" i="20"/>
  <c r="J108" i="20" s="1"/>
  <c r="I107" i="20"/>
  <c r="G107" i="20"/>
  <c r="J107" i="20" s="1"/>
  <c r="I106" i="20"/>
  <c r="G106" i="20"/>
  <c r="J106" i="20" s="1"/>
  <c r="I105" i="20"/>
  <c r="G105" i="20"/>
  <c r="J105" i="20" s="1"/>
  <c r="I104" i="20"/>
  <c r="G104" i="20"/>
  <c r="J104" i="20" s="1"/>
  <c r="I103" i="20"/>
  <c r="G103" i="20"/>
  <c r="J103" i="20" s="1"/>
  <c r="I102" i="20"/>
  <c r="J102" i="20" s="1"/>
  <c r="G102" i="20"/>
  <c r="J101" i="20"/>
  <c r="I101" i="20"/>
  <c r="G101" i="20"/>
  <c r="I100" i="20"/>
  <c r="G100" i="20"/>
  <c r="J100" i="20" s="1"/>
  <c r="I99" i="20"/>
  <c r="G99" i="20"/>
  <c r="J99" i="20" s="1"/>
  <c r="I98" i="20"/>
  <c r="G98" i="20"/>
  <c r="J98" i="20" s="1"/>
  <c r="I97" i="20"/>
  <c r="G97" i="20"/>
  <c r="J97" i="20" s="1"/>
  <c r="I96" i="20"/>
  <c r="G96" i="20"/>
  <c r="J96" i="20" s="1"/>
  <c r="I95" i="20"/>
  <c r="G95" i="20"/>
  <c r="J95" i="20" s="1"/>
  <c r="I94" i="20"/>
  <c r="J94" i="20" s="1"/>
  <c r="G94" i="20"/>
  <c r="J93" i="20"/>
  <c r="I93" i="20"/>
  <c r="G93" i="20"/>
  <c r="I92" i="20"/>
  <c r="G92" i="20"/>
  <c r="J92" i="20" s="1"/>
  <c r="I91" i="20"/>
  <c r="G91" i="20"/>
  <c r="J91" i="20" s="1"/>
  <c r="I90" i="20"/>
  <c r="G90" i="20"/>
  <c r="J90" i="20" s="1"/>
  <c r="I89" i="20"/>
  <c r="G89" i="20"/>
  <c r="J89" i="20" s="1"/>
  <c r="I88" i="20"/>
  <c r="G88" i="20"/>
  <c r="J88" i="20" s="1"/>
  <c r="I87" i="20"/>
  <c r="G87" i="20"/>
  <c r="J87" i="20" s="1"/>
  <c r="I86" i="20"/>
  <c r="J86" i="20" s="1"/>
  <c r="G86" i="20"/>
  <c r="J85" i="20"/>
  <c r="I85" i="20"/>
  <c r="G85" i="20"/>
  <c r="I84" i="20"/>
  <c r="G84" i="20"/>
  <c r="J84" i="20" s="1"/>
  <c r="I83" i="20"/>
  <c r="G83" i="20"/>
  <c r="J83" i="20" s="1"/>
  <c r="I82" i="20"/>
  <c r="G82" i="20"/>
  <c r="J82" i="20" s="1"/>
  <c r="I81" i="20"/>
  <c r="G81" i="20"/>
  <c r="J81" i="20" s="1"/>
  <c r="I80" i="20"/>
  <c r="G80" i="20"/>
  <c r="J80" i="20" s="1"/>
  <c r="I79" i="20"/>
  <c r="G79" i="20"/>
  <c r="J79" i="20" s="1"/>
  <c r="I78" i="20"/>
  <c r="G78" i="20"/>
  <c r="J78" i="20" s="1"/>
  <c r="J77" i="20"/>
  <c r="I77" i="20"/>
  <c r="G77" i="20"/>
  <c r="I76" i="20"/>
  <c r="J76" i="20" s="1"/>
  <c r="G76" i="20"/>
  <c r="I75" i="20"/>
  <c r="G75" i="20"/>
  <c r="J75" i="20" s="1"/>
  <c r="I74" i="20"/>
  <c r="G74" i="20"/>
  <c r="J74" i="20" s="1"/>
  <c r="I73" i="20"/>
  <c r="G73" i="20"/>
  <c r="J73" i="20" s="1"/>
  <c r="I72" i="20"/>
  <c r="G72" i="20"/>
  <c r="J72" i="20" s="1"/>
  <c r="I71" i="20"/>
  <c r="G71" i="20"/>
  <c r="J71" i="20" s="1"/>
  <c r="I70" i="20"/>
  <c r="G70" i="20"/>
  <c r="J70" i="20" s="1"/>
  <c r="J69" i="20"/>
  <c r="I69" i="20"/>
  <c r="G69" i="20"/>
  <c r="I68" i="20"/>
  <c r="J68" i="20" s="1"/>
  <c r="G68" i="20"/>
  <c r="I67" i="20"/>
  <c r="G67" i="20"/>
  <c r="J67" i="20" s="1"/>
  <c r="I66" i="20"/>
  <c r="G66" i="20"/>
  <c r="J66" i="20" s="1"/>
  <c r="I65" i="20"/>
  <c r="G65" i="20"/>
  <c r="J65" i="20" s="1"/>
  <c r="I64" i="20"/>
  <c r="G64" i="20"/>
  <c r="J64" i="20" s="1"/>
  <c r="I63" i="20"/>
  <c r="G63" i="20"/>
  <c r="J63" i="20" s="1"/>
  <c r="I62" i="20"/>
  <c r="G62" i="20"/>
  <c r="J62" i="20" s="1"/>
  <c r="J61" i="20"/>
  <c r="I61" i="20"/>
  <c r="G61" i="20"/>
  <c r="I60" i="20"/>
  <c r="J60" i="20" s="1"/>
  <c r="G60" i="20"/>
  <c r="I59" i="20"/>
  <c r="G59" i="20"/>
  <c r="J59" i="20" s="1"/>
  <c r="I58" i="20"/>
  <c r="G58" i="20"/>
  <c r="J58" i="20" s="1"/>
  <c r="J57" i="20"/>
  <c r="I57" i="20"/>
  <c r="G57" i="20"/>
  <c r="I56" i="20"/>
  <c r="G56" i="20"/>
  <c r="J56" i="20" s="1"/>
  <c r="I55" i="20"/>
  <c r="G55" i="20"/>
  <c r="J55" i="20" s="1"/>
  <c r="I54" i="20"/>
  <c r="G54" i="20"/>
  <c r="J54" i="20" s="1"/>
  <c r="J53" i="20"/>
  <c r="I53" i="20"/>
  <c r="G53" i="20"/>
  <c r="I52" i="20"/>
  <c r="J52" i="20" s="1"/>
  <c r="G52" i="20"/>
  <c r="I51" i="20"/>
  <c r="G51" i="20"/>
  <c r="J51" i="20" s="1"/>
  <c r="I50" i="20"/>
  <c r="G50" i="20"/>
  <c r="J50" i="20" s="1"/>
  <c r="I49" i="20"/>
  <c r="G49" i="20"/>
  <c r="J49" i="20" s="1"/>
  <c r="I48" i="20"/>
  <c r="G48" i="20"/>
  <c r="J48" i="20" s="1"/>
  <c r="I47" i="20"/>
  <c r="G47" i="20"/>
  <c r="J47" i="20" s="1"/>
  <c r="I46" i="20"/>
  <c r="G46" i="20"/>
  <c r="J46" i="20" s="1"/>
  <c r="J45" i="20"/>
  <c r="I45" i="20"/>
  <c r="G45" i="20"/>
  <c r="I44" i="20"/>
  <c r="G44" i="20"/>
  <c r="J44" i="20" s="1"/>
  <c r="I43" i="20"/>
  <c r="G43" i="20"/>
  <c r="J43" i="20" s="1"/>
  <c r="I42" i="20"/>
  <c r="G42" i="20"/>
  <c r="J42" i="20" s="1"/>
  <c r="I41" i="20"/>
  <c r="G41" i="20"/>
  <c r="J41" i="20" s="1"/>
  <c r="I40" i="20"/>
  <c r="G40" i="20"/>
  <c r="J40" i="20" s="1"/>
  <c r="J39" i="20"/>
  <c r="I39" i="20"/>
  <c r="G39" i="20"/>
  <c r="I38" i="20"/>
  <c r="G38" i="20"/>
  <c r="J38" i="20" s="1"/>
  <c r="J37" i="20"/>
  <c r="I37" i="20"/>
  <c r="G37" i="20"/>
  <c r="I36" i="20"/>
  <c r="G36" i="20"/>
  <c r="J36" i="20" s="1"/>
  <c r="I35" i="20"/>
  <c r="G35" i="20"/>
  <c r="J35" i="20" s="1"/>
  <c r="I34" i="20"/>
  <c r="G34" i="20"/>
  <c r="J34" i="20" s="1"/>
  <c r="I33" i="20"/>
  <c r="G33" i="20"/>
  <c r="J33" i="20" s="1"/>
  <c r="I32" i="20"/>
  <c r="G32" i="20"/>
  <c r="J32" i="20" s="1"/>
  <c r="I31" i="20"/>
  <c r="G31" i="20"/>
  <c r="J31" i="20" s="1"/>
  <c r="I30" i="20"/>
  <c r="G30" i="20"/>
  <c r="J30" i="20" s="1"/>
  <c r="J29" i="20"/>
  <c r="I29" i="20"/>
  <c r="G29" i="20"/>
  <c r="I28" i="20"/>
  <c r="G28" i="20"/>
  <c r="J28" i="20" s="1"/>
  <c r="I27" i="20"/>
  <c r="G27" i="20"/>
  <c r="J27" i="20" s="1"/>
  <c r="I26" i="20"/>
  <c r="J26" i="20" s="1"/>
  <c r="G26" i="20"/>
  <c r="I25" i="20"/>
  <c r="G25" i="20"/>
  <c r="J25" i="20" s="1"/>
  <c r="I24" i="20"/>
  <c r="G24" i="20"/>
  <c r="J24" i="20" s="1"/>
  <c r="I23" i="20"/>
  <c r="G23" i="20"/>
  <c r="J23" i="20" s="1"/>
  <c r="I22" i="20"/>
  <c r="G22" i="20"/>
  <c r="J22" i="20" s="1"/>
  <c r="J21" i="20"/>
  <c r="I21" i="20"/>
  <c r="G21" i="20"/>
  <c r="I20" i="20"/>
  <c r="G20" i="20"/>
  <c r="J20" i="20" s="1"/>
  <c r="I19" i="20"/>
  <c r="G19" i="20"/>
  <c r="J19" i="20" s="1"/>
  <c r="I18" i="20"/>
  <c r="J18" i="20" s="1"/>
  <c r="G18" i="20"/>
  <c r="I17" i="20"/>
  <c r="G17" i="20"/>
  <c r="J17" i="20" s="1"/>
  <c r="I16" i="20"/>
  <c r="G16" i="20"/>
  <c r="J16" i="20" s="1"/>
  <c r="I15" i="20"/>
  <c r="G15" i="20"/>
  <c r="J15" i="20" s="1"/>
  <c r="I14" i="20"/>
  <c r="G14" i="20"/>
  <c r="J14" i="20" s="1"/>
  <c r="J13" i="20"/>
  <c r="I13" i="20"/>
  <c r="G13" i="20"/>
  <c r="I12" i="20"/>
  <c r="G12" i="20"/>
  <c r="J12" i="20" s="1"/>
  <c r="I11" i="20"/>
  <c r="G11" i="20"/>
  <c r="J11" i="20" s="1"/>
  <c r="I10" i="20"/>
  <c r="J10" i="20" s="1"/>
  <c r="G10" i="20"/>
  <c r="I9" i="20"/>
  <c r="G9" i="20"/>
  <c r="J9" i="20" s="1"/>
  <c r="I8" i="20"/>
  <c r="G8" i="20"/>
  <c r="J8" i="20" s="1"/>
  <c r="I7" i="20"/>
  <c r="G7" i="20"/>
  <c r="J7" i="20" s="1"/>
  <c r="I6" i="20"/>
  <c r="G6" i="20"/>
  <c r="J6" i="20" s="1"/>
  <c r="J5" i="20"/>
  <c r="I5" i="20"/>
  <c r="G5" i="20"/>
  <c r="I4" i="20"/>
  <c r="G4" i="20"/>
  <c r="J4" i="20" s="1"/>
  <c r="I3" i="20"/>
  <c r="I162" i="20" s="1"/>
  <c r="G3" i="20"/>
  <c r="G162" i="20" s="1"/>
  <c r="I177" i="19"/>
  <c r="G177" i="19"/>
  <c r="J177" i="19" s="1"/>
  <c r="I176" i="19"/>
  <c r="J176" i="19" s="1"/>
  <c r="G176" i="19"/>
  <c r="I175" i="19"/>
  <c r="G175" i="19"/>
  <c r="J175" i="19" s="1"/>
  <c r="I174" i="19"/>
  <c r="G174" i="19"/>
  <c r="J174" i="19" s="1"/>
  <c r="J173" i="19"/>
  <c r="I173" i="19"/>
  <c r="G173" i="19"/>
  <c r="I172" i="19"/>
  <c r="G172" i="19"/>
  <c r="J172" i="19" s="1"/>
  <c r="I171" i="19"/>
  <c r="G171" i="19"/>
  <c r="J171" i="19" s="1"/>
  <c r="I170" i="19"/>
  <c r="G170" i="19"/>
  <c r="J170" i="19" s="1"/>
  <c r="I169" i="19"/>
  <c r="G169" i="19"/>
  <c r="J169" i="19" s="1"/>
  <c r="I168" i="19"/>
  <c r="J168" i="19" s="1"/>
  <c r="G168" i="19"/>
  <c r="I167" i="19"/>
  <c r="G167" i="19"/>
  <c r="J167" i="19" s="1"/>
  <c r="I166" i="19"/>
  <c r="G166" i="19"/>
  <c r="J166" i="19" s="1"/>
  <c r="J165" i="19"/>
  <c r="I165" i="19"/>
  <c r="G165" i="19"/>
  <c r="I164" i="19"/>
  <c r="G164" i="19"/>
  <c r="J164" i="19" s="1"/>
  <c r="I163" i="19"/>
  <c r="G163" i="19"/>
  <c r="J163" i="19" s="1"/>
  <c r="I162" i="19"/>
  <c r="G162" i="19"/>
  <c r="J162" i="19" s="1"/>
  <c r="I161" i="19"/>
  <c r="G161" i="19"/>
  <c r="J161" i="19" s="1"/>
  <c r="I160" i="19"/>
  <c r="J160" i="19" s="1"/>
  <c r="G160" i="19"/>
  <c r="I159" i="19"/>
  <c r="G159" i="19"/>
  <c r="J159" i="19" s="1"/>
  <c r="I158" i="19"/>
  <c r="G158" i="19"/>
  <c r="J158" i="19" s="1"/>
  <c r="J157" i="19"/>
  <c r="I157" i="19"/>
  <c r="G157" i="19"/>
  <c r="I156" i="19"/>
  <c r="G156" i="19"/>
  <c r="J156" i="19" s="1"/>
  <c r="I155" i="19"/>
  <c r="G155" i="19"/>
  <c r="J155" i="19" s="1"/>
  <c r="I154" i="19"/>
  <c r="G154" i="19"/>
  <c r="J154" i="19" s="1"/>
  <c r="I153" i="19"/>
  <c r="G153" i="19"/>
  <c r="J153" i="19" s="1"/>
  <c r="I152" i="19"/>
  <c r="J152" i="19" s="1"/>
  <c r="G152" i="19"/>
  <c r="I151" i="19"/>
  <c r="G151" i="19"/>
  <c r="J151" i="19" s="1"/>
  <c r="I150" i="19"/>
  <c r="G150" i="19"/>
  <c r="J150" i="19" s="1"/>
  <c r="J149" i="19"/>
  <c r="I149" i="19"/>
  <c r="G149" i="19"/>
  <c r="I148" i="19"/>
  <c r="G148" i="19"/>
  <c r="J148" i="19" s="1"/>
  <c r="I147" i="19"/>
  <c r="G147" i="19"/>
  <c r="J147" i="19" s="1"/>
  <c r="I146" i="19"/>
  <c r="G146" i="19"/>
  <c r="J146" i="19" s="1"/>
  <c r="I145" i="19"/>
  <c r="G145" i="19"/>
  <c r="J145" i="19" s="1"/>
  <c r="I144" i="19"/>
  <c r="J144" i="19" s="1"/>
  <c r="G144" i="19"/>
  <c r="I143" i="19"/>
  <c r="G143" i="19"/>
  <c r="J143" i="19" s="1"/>
  <c r="I142" i="19"/>
  <c r="G142" i="19"/>
  <c r="J142" i="19" s="1"/>
  <c r="J141" i="19"/>
  <c r="I141" i="19"/>
  <c r="G141" i="19"/>
  <c r="I140" i="19"/>
  <c r="G140" i="19"/>
  <c r="J140" i="19" s="1"/>
  <c r="I139" i="19"/>
  <c r="G139" i="19"/>
  <c r="J139" i="19" s="1"/>
  <c r="I138" i="19"/>
  <c r="G138" i="19"/>
  <c r="J138" i="19" s="1"/>
  <c r="I137" i="19"/>
  <c r="G137" i="19"/>
  <c r="J137" i="19" s="1"/>
  <c r="I136" i="19"/>
  <c r="J136" i="19" s="1"/>
  <c r="G136" i="19"/>
  <c r="I135" i="19"/>
  <c r="G135" i="19"/>
  <c r="J135" i="19" s="1"/>
  <c r="I134" i="19"/>
  <c r="G134" i="19"/>
  <c r="J134" i="19" s="1"/>
  <c r="J133" i="19"/>
  <c r="I133" i="19"/>
  <c r="G133" i="19"/>
  <c r="I132" i="19"/>
  <c r="G132" i="19"/>
  <c r="J132" i="19" s="1"/>
  <c r="I131" i="19"/>
  <c r="G131" i="19"/>
  <c r="J131" i="19" s="1"/>
  <c r="I130" i="19"/>
  <c r="G130" i="19"/>
  <c r="J130" i="19" s="1"/>
  <c r="I129" i="19"/>
  <c r="G129" i="19"/>
  <c r="J129" i="19" s="1"/>
  <c r="I128" i="19"/>
  <c r="G128" i="19"/>
  <c r="J128" i="19" s="1"/>
  <c r="I127" i="19"/>
  <c r="G127" i="19"/>
  <c r="J127" i="19" s="1"/>
  <c r="I126" i="19"/>
  <c r="G126" i="19"/>
  <c r="J126" i="19" s="1"/>
  <c r="J125" i="19"/>
  <c r="I125" i="19"/>
  <c r="G125" i="19"/>
  <c r="I124" i="19"/>
  <c r="G124" i="19"/>
  <c r="J124" i="19" s="1"/>
  <c r="I123" i="19"/>
  <c r="G123" i="19"/>
  <c r="J123" i="19" s="1"/>
  <c r="I122" i="19"/>
  <c r="G122" i="19"/>
  <c r="J122" i="19" s="1"/>
  <c r="I121" i="19"/>
  <c r="G121" i="19"/>
  <c r="J121" i="19" s="1"/>
  <c r="I120" i="19"/>
  <c r="J120" i="19" s="1"/>
  <c r="G120" i="19"/>
  <c r="I119" i="19"/>
  <c r="G119" i="19"/>
  <c r="J119" i="19" s="1"/>
  <c r="I118" i="19"/>
  <c r="G118" i="19"/>
  <c r="J118" i="19" s="1"/>
  <c r="J117" i="19"/>
  <c r="I117" i="19"/>
  <c r="G117" i="19"/>
  <c r="I116" i="19"/>
  <c r="G116" i="19"/>
  <c r="J116" i="19" s="1"/>
  <c r="I115" i="19"/>
  <c r="G115" i="19"/>
  <c r="J115" i="19" s="1"/>
  <c r="I114" i="19"/>
  <c r="G114" i="19"/>
  <c r="J114" i="19" s="1"/>
  <c r="J113" i="19"/>
  <c r="I113" i="19"/>
  <c r="G113" i="19"/>
  <c r="I112" i="19"/>
  <c r="J112" i="19" s="1"/>
  <c r="G112" i="19"/>
  <c r="I111" i="19"/>
  <c r="G111" i="19"/>
  <c r="J111" i="19" s="1"/>
  <c r="I110" i="19"/>
  <c r="G110" i="19"/>
  <c r="J110" i="19" s="1"/>
  <c r="J109" i="19"/>
  <c r="I109" i="19"/>
  <c r="G109" i="19"/>
  <c r="I108" i="19"/>
  <c r="G108" i="19"/>
  <c r="J108" i="19" s="1"/>
  <c r="I107" i="19"/>
  <c r="G107" i="19"/>
  <c r="J107" i="19" s="1"/>
  <c r="I106" i="19"/>
  <c r="G106" i="19"/>
  <c r="J106" i="19" s="1"/>
  <c r="J105" i="19"/>
  <c r="I105" i="19"/>
  <c r="G105" i="19"/>
  <c r="I104" i="19"/>
  <c r="J104" i="19" s="1"/>
  <c r="G104" i="19"/>
  <c r="I103" i="19"/>
  <c r="G103" i="19"/>
  <c r="J103" i="19" s="1"/>
  <c r="I102" i="19"/>
  <c r="G102" i="19"/>
  <c r="J102" i="19" s="1"/>
  <c r="J101" i="19"/>
  <c r="I101" i="19"/>
  <c r="G101" i="19"/>
  <c r="I100" i="19"/>
  <c r="J100" i="19" s="1"/>
  <c r="G100" i="19"/>
  <c r="I99" i="19"/>
  <c r="G99" i="19"/>
  <c r="J99" i="19" s="1"/>
  <c r="I98" i="19"/>
  <c r="G98" i="19"/>
  <c r="J98" i="19" s="1"/>
  <c r="J97" i="19"/>
  <c r="I97" i="19"/>
  <c r="G97" i="19"/>
  <c r="I96" i="19"/>
  <c r="G96" i="19"/>
  <c r="J96" i="19" s="1"/>
  <c r="I95" i="19"/>
  <c r="G95" i="19"/>
  <c r="J95" i="19" s="1"/>
  <c r="I94" i="19"/>
  <c r="G94" i="19"/>
  <c r="J94" i="19" s="1"/>
  <c r="J93" i="19"/>
  <c r="I93" i="19"/>
  <c r="G93" i="19"/>
  <c r="I92" i="19"/>
  <c r="G92" i="19"/>
  <c r="J92" i="19" s="1"/>
  <c r="I91" i="19"/>
  <c r="G91" i="19"/>
  <c r="J91" i="19" s="1"/>
  <c r="I90" i="19"/>
  <c r="G90" i="19"/>
  <c r="J90" i="19" s="1"/>
  <c r="I89" i="19"/>
  <c r="G89" i="19"/>
  <c r="J89" i="19" s="1"/>
  <c r="I88" i="19"/>
  <c r="G88" i="19"/>
  <c r="J88" i="19" s="1"/>
  <c r="I87" i="19"/>
  <c r="G87" i="19"/>
  <c r="J87" i="19" s="1"/>
  <c r="I86" i="19"/>
  <c r="G86" i="19"/>
  <c r="J86" i="19" s="1"/>
  <c r="J85" i="19"/>
  <c r="I85" i="19"/>
  <c r="G85" i="19"/>
  <c r="I84" i="19"/>
  <c r="G84" i="19"/>
  <c r="J84" i="19" s="1"/>
  <c r="I83" i="19"/>
  <c r="G83" i="19"/>
  <c r="J83" i="19" s="1"/>
  <c r="I82" i="19"/>
  <c r="G82" i="19"/>
  <c r="J82" i="19" s="1"/>
  <c r="I81" i="19"/>
  <c r="G81" i="19"/>
  <c r="J81" i="19" s="1"/>
  <c r="I80" i="19"/>
  <c r="G80" i="19"/>
  <c r="J80" i="19" s="1"/>
  <c r="I79" i="19"/>
  <c r="G79" i="19"/>
  <c r="J79" i="19" s="1"/>
  <c r="I78" i="19"/>
  <c r="G78" i="19"/>
  <c r="J78" i="19" s="1"/>
  <c r="J77" i="19"/>
  <c r="I77" i="19"/>
  <c r="G77" i="19"/>
  <c r="I76" i="19"/>
  <c r="G76" i="19"/>
  <c r="J76" i="19" s="1"/>
  <c r="I75" i="19"/>
  <c r="G75" i="19"/>
  <c r="J75" i="19" s="1"/>
  <c r="I74" i="19"/>
  <c r="G74" i="19"/>
  <c r="J74" i="19" s="1"/>
  <c r="I73" i="19"/>
  <c r="G73" i="19"/>
  <c r="J73" i="19" s="1"/>
  <c r="I72" i="19"/>
  <c r="J72" i="19" s="1"/>
  <c r="G72" i="19"/>
  <c r="I71" i="19"/>
  <c r="G71" i="19"/>
  <c r="J71" i="19" s="1"/>
  <c r="I70" i="19"/>
  <c r="G70" i="19"/>
  <c r="J70" i="19" s="1"/>
  <c r="J69" i="19"/>
  <c r="I69" i="19"/>
  <c r="G69" i="19"/>
  <c r="I68" i="19"/>
  <c r="G68" i="19"/>
  <c r="J68" i="19" s="1"/>
  <c r="I67" i="19"/>
  <c r="G67" i="19"/>
  <c r="J67" i="19" s="1"/>
  <c r="I66" i="19"/>
  <c r="G66" i="19"/>
  <c r="J66" i="19" s="1"/>
  <c r="I65" i="19"/>
  <c r="G65" i="19"/>
  <c r="J65" i="19" s="1"/>
  <c r="I64" i="19"/>
  <c r="G64" i="19"/>
  <c r="J64" i="19" s="1"/>
  <c r="I63" i="19"/>
  <c r="G63" i="19"/>
  <c r="J63" i="19" s="1"/>
  <c r="I62" i="19"/>
  <c r="G62" i="19"/>
  <c r="J62" i="19" s="1"/>
  <c r="J61" i="19"/>
  <c r="I61" i="19"/>
  <c r="G61" i="19"/>
  <c r="I60" i="19"/>
  <c r="G60" i="19"/>
  <c r="J60" i="19" s="1"/>
  <c r="I59" i="19"/>
  <c r="G59" i="19"/>
  <c r="J59" i="19" s="1"/>
  <c r="I58" i="19"/>
  <c r="G58" i="19"/>
  <c r="J58" i="19" s="1"/>
  <c r="I57" i="19"/>
  <c r="G57" i="19"/>
  <c r="J57" i="19" s="1"/>
  <c r="I56" i="19"/>
  <c r="J56" i="19" s="1"/>
  <c r="G56" i="19"/>
  <c r="I55" i="19"/>
  <c r="G55" i="19"/>
  <c r="J55" i="19" s="1"/>
  <c r="I54" i="19"/>
  <c r="G54" i="19"/>
  <c r="J54" i="19" s="1"/>
  <c r="J53" i="19"/>
  <c r="I53" i="19"/>
  <c r="G53" i="19"/>
  <c r="I52" i="19"/>
  <c r="G52" i="19"/>
  <c r="J52" i="19" s="1"/>
  <c r="I51" i="19"/>
  <c r="G51" i="19"/>
  <c r="J51" i="19" s="1"/>
  <c r="I50" i="19"/>
  <c r="G50" i="19"/>
  <c r="J50" i="19" s="1"/>
  <c r="J49" i="19"/>
  <c r="I49" i="19"/>
  <c r="G49" i="19"/>
  <c r="I48" i="19"/>
  <c r="G48" i="19"/>
  <c r="J48" i="19" s="1"/>
  <c r="I47" i="19"/>
  <c r="G47" i="19"/>
  <c r="J47" i="19" s="1"/>
  <c r="I46" i="19"/>
  <c r="G46" i="19"/>
  <c r="J46" i="19" s="1"/>
  <c r="J45" i="19"/>
  <c r="I45" i="19"/>
  <c r="G45" i="19"/>
  <c r="I44" i="19"/>
  <c r="G44" i="19"/>
  <c r="J44" i="19" s="1"/>
  <c r="I43" i="19"/>
  <c r="G43" i="19"/>
  <c r="J43" i="19" s="1"/>
  <c r="I42" i="19"/>
  <c r="J42" i="19" s="1"/>
  <c r="G42" i="19"/>
  <c r="I41" i="19"/>
  <c r="G41" i="19"/>
  <c r="J41" i="19" s="1"/>
  <c r="I40" i="19"/>
  <c r="G40" i="19"/>
  <c r="J40" i="19" s="1"/>
  <c r="I39" i="19"/>
  <c r="G39" i="19"/>
  <c r="J39" i="19" s="1"/>
  <c r="I38" i="19"/>
  <c r="G38" i="19"/>
  <c r="J38" i="19" s="1"/>
  <c r="J37" i="19"/>
  <c r="I37" i="19"/>
  <c r="G37" i="19"/>
  <c r="I36" i="19"/>
  <c r="G36" i="19"/>
  <c r="J36" i="19" s="1"/>
  <c r="I35" i="19"/>
  <c r="G35" i="19"/>
  <c r="J35" i="19" s="1"/>
  <c r="I34" i="19"/>
  <c r="J34" i="19" s="1"/>
  <c r="G34" i="19"/>
  <c r="I33" i="19"/>
  <c r="G33" i="19"/>
  <c r="J33" i="19" s="1"/>
  <c r="I32" i="19"/>
  <c r="G32" i="19"/>
  <c r="J32" i="19" s="1"/>
  <c r="I31" i="19"/>
  <c r="G31" i="19"/>
  <c r="J31" i="19" s="1"/>
  <c r="I30" i="19"/>
  <c r="G30" i="19"/>
  <c r="J30" i="19" s="1"/>
  <c r="J29" i="19"/>
  <c r="I29" i="19"/>
  <c r="G29" i="19"/>
  <c r="I28" i="19"/>
  <c r="G28" i="19"/>
  <c r="J28" i="19" s="1"/>
  <c r="I27" i="19"/>
  <c r="G27" i="19"/>
  <c r="J27" i="19" s="1"/>
  <c r="I26" i="19"/>
  <c r="J26" i="19" s="1"/>
  <c r="G26" i="19"/>
  <c r="I25" i="19"/>
  <c r="G25" i="19"/>
  <c r="J25" i="19" s="1"/>
  <c r="I24" i="19"/>
  <c r="J24" i="19" s="1"/>
  <c r="G24" i="19"/>
  <c r="I23" i="19"/>
  <c r="G23" i="19"/>
  <c r="J23" i="19" s="1"/>
  <c r="I22" i="19"/>
  <c r="G22" i="19"/>
  <c r="J22" i="19" s="1"/>
  <c r="J21" i="19"/>
  <c r="I21" i="19"/>
  <c r="G21" i="19"/>
  <c r="I20" i="19"/>
  <c r="G20" i="19"/>
  <c r="J20" i="19" s="1"/>
  <c r="I19" i="19"/>
  <c r="G19" i="19"/>
  <c r="J19" i="19" s="1"/>
  <c r="I18" i="19"/>
  <c r="J18" i="19" s="1"/>
  <c r="G18" i="19"/>
  <c r="I17" i="19"/>
  <c r="G17" i="19"/>
  <c r="J17" i="19" s="1"/>
  <c r="I16" i="19"/>
  <c r="J16" i="19" s="1"/>
  <c r="G16" i="19"/>
  <c r="I15" i="19"/>
  <c r="G15" i="19"/>
  <c r="J15" i="19" s="1"/>
  <c r="I14" i="19"/>
  <c r="G14" i="19"/>
  <c r="J14" i="19" s="1"/>
  <c r="J13" i="19"/>
  <c r="I13" i="19"/>
  <c r="G13" i="19"/>
  <c r="I12" i="19"/>
  <c r="G12" i="19"/>
  <c r="J12" i="19" s="1"/>
  <c r="I11" i="19"/>
  <c r="G11" i="19"/>
  <c r="J11" i="19" s="1"/>
  <c r="I10" i="19"/>
  <c r="J10" i="19" s="1"/>
  <c r="G10" i="19"/>
  <c r="I9" i="19"/>
  <c r="G9" i="19"/>
  <c r="J9" i="19" s="1"/>
  <c r="I8" i="19"/>
  <c r="J8" i="19" s="1"/>
  <c r="G8" i="19"/>
  <c r="I7" i="19"/>
  <c r="G7" i="19"/>
  <c r="J7" i="19" s="1"/>
  <c r="I6" i="19"/>
  <c r="G6" i="19"/>
  <c r="J6" i="19" s="1"/>
  <c r="J5" i="19"/>
  <c r="I5" i="19"/>
  <c r="G5" i="19"/>
  <c r="I4" i="19"/>
  <c r="G4" i="19"/>
  <c r="J4" i="19" s="1"/>
  <c r="I3" i="19"/>
  <c r="I178" i="19" s="1"/>
  <c r="G3" i="19"/>
  <c r="G178" i="19" s="1"/>
  <c r="I141" i="18"/>
  <c r="G141" i="18"/>
  <c r="J141" i="18" s="1"/>
  <c r="I140" i="18"/>
  <c r="J140" i="18" s="1"/>
  <c r="G140" i="18"/>
  <c r="I139" i="18"/>
  <c r="G139" i="18"/>
  <c r="J139" i="18" s="1"/>
  <c r="I138" i="18"/>
  <c r="G138" i="18"/>
  <c r="J138" i="18" s="1"/>
  <c r="J137" i="18"/>
  <c r="I137" i="18"/>
  <c r="G137" i="18"/>
  <c r="J136" i="18"/>
  <c r="I136" i="18"/>
  <c r="G136" i="18"/>
  <c r="I135" i="18"/>
  <c r="G135" i="18"/>
  <c r="J135" i="18" s="1"/>
  <c r="I134" i="18"/>
  <c r="G134" i="18"/>
  <c r="J134" i="18" s="1"/>
  <c r="I133" i="18"/>
  <c r="G133" i="18"/>
  <c r="J133" i="18" s="1"/>
  <c r="I132" i="18"/>
  <c r="J132" i="18" s="1"/>
  <c r="G132" i="18"/>
  <c r="I131" i="18"/>
  <c r="G131" i="18"/>
  <c r="J131" i="18" s="1"/>
  <c r="I130" i="18"/>
  <c r="G130" i="18"/>
  <c r="J130" i="18" s="1"/>
  <c r="J129" i="18"/>
  <c r="I129" i="18"/>
  <c r="G129" i="18"/>
  <c r="J128" i="18"/>
  <c r="I128" i="18"/>
  <c r="G128" i="18"/>
  <c r="I127" i="18"/>
  <c r="G127" i="18"/>
  <c r="J127" i="18" s="1"/>
  <c r="I126" i="18"/>
  <c r="G126" i="18"/>
  <c r="J126" i="18" s="1"/>
  <c r="I125" i="18"/>
  <c r="G125" i="18"/>
  <c r="J125" i="18" s="1"/>
  <c r="I124" i="18"/>
  <c r="J124" i="18" s="1"/>
  <c r="G124" i="18"/>
  <c r="I123" i="18"/>
  <c r="G123" i="18"/>
  <c r="J123" i="18" s="1"/>
  <c r="I122" i="18"/>
  <c r="G122" i="18"/>
  <c r="J122" i="18" s="1"/>
  <c r="J121" i="18"/>
  <c r="I121" i="18"/>
  <c r="G121" i="18"/>
  <c r="J120" i="18"/>
  <c r="I120" i="18"/>
  <c r="G120" i="18"/>
  <c r="I119" i="18"/>
  <c r="G119" i="18"/>
  <c r="J119" i="18" s="1"/>
  <c r="I118" i="18"/>
  <c r="G118" i="18"/>
  <c r="J118" i="18" s="1"/>
  <c r="I117" i="18"/>
  <c r="G117" i="18"/>
  <c r="J117" i="18" s="1"/>
  <c r="I116" i="18"/>
  <c r="J116" i="18" s="1"/>
  <c r="G116" i="18"/>
  <c r="I115" i="18"/>
  <c r="G115" i="18"/>
  <c r="J115" i="18" s="1"/>
  <c r="I114" i="18"/>
  <c r="G114" i="18"/>
  <c r="J114" i="18" s="1"/>
  <c r="J113" i="18"/>
  <c r="I113" i="18"/>
  <c r="G113" i="18"/>
  <c r="J112" i="18"/>
  <c r="I112" i="18"/>
  <c r="G112" i="18"/>
  <c r="I111" i="18"/>
  <c r="G111" i="18"/>
  <c r="J111" i="18" s="1"/>
  <c r="I110" i="18"/>
  <c r="G110" i="18"/>
  <c r="J110" i="18" s="1"/>
  <c r="I109" i="18"/>
  <c r="G109" i="18"/>
  <c r="J109" i="18" s="1"/>
  <c r="I108" i="18"/>
  <c r="J108" i="18" s="1"/>
  <c r="G108" i="18"/>
  <c r="I107" i="18"/>
  <c r="G107" i="18"/>
  <c r="J107" i="18" s="1"/>
  <c r="I106" i="18"/>
  <c r="G106" i="18"/>
  <c r="J106" i="18" s="1"/>
  <c r="J105" i="18"/>
  <c r="I105" i="18"/>
  <c r="G105" i="18"/>
  <c r="J104" i="18"/>
  <c r="I104" i="18"/>
  <c r="G104" i="18"/>
  <c r="I103" i="18"/>
  <c r="G103" i="18"/>
  <c r="J103" i="18" s="1"/>
  <c r="I102" i="18"/>
  <c r="G102" i="18"/>
  <c r="J102" i="18" s="1"/>
  <c r="I101" i="18"/>
  <c r="G101" i="18"/>
  <c r="J101" i="18" s="1"/>
  <c r="I100" i="18"/>
  <c r="J100" i="18" s="1"/>
  <c r="G100" i="18"/>
  <c r="I99" i="18"/>
  <c r="G99" i="18"/>
  <c r="J99" i="18" s="1"/>
  <c r="I98" i="18"/>
  <c r="G98" i="18"/>
  <c r="J98" i="18" s="1"/>
  <c r="J97" i="18"/>
  <c r="I97" i="18"/>
  <c r="G97" i="18"/>
  <c r="J96" i="18"/>
  <c r="I96" i="18"/>
  <c r="G96" i="18"/>
  <c r="I95" i="18"/>
  <c r="G95" i="18"/>
  <c r="J95" i="18" s="1"/>
  <c r="I94" i="18"/>
  <c r="G94" i="18"/>
  <c r="J94" i="18" s="1"/>
  <c r="I93" i="18"/>
  <c r="G93" i="18"/>
  <c r="J93" i="18" s="1"/>
  <c r="I92" i="18"/>
  <c r="J92" i="18" s="1"/>
  <c r="G92" i="18"/>
  <c r="I91" i="18"/>
  <c r="G91" i="18"/>
  <c r="J91" i="18" s="1"/>
  <c r="I90" i="18"/>
  <c r="G90" i="18"/>
  <c r="J90" i="18" s="1"/>
  <c r="J89" i="18"/>
  <c r="I89" i="18"/>
  <c r="G89" i="18"/>
  <c r="J88" i="18"/>
  <c r="I88" i="18"/>
  <c r="G88" i="18"/>
  <c r="I87" i="18"/>
  <c r="G87" i="18"/>
  <c r="J87" i="18" s="1"/>
  <c r="I86" i="18"/>
  <c r="G86" i="18"/>
  <c r="J86" i="18" s="1"/>
  <c r="I85" i="18"/>
  <c r="G85" i="18"/>
  <c r="J85" i="18" s="1"/>
  <c r="I84" i="18"/>
  <c r="J84" i="18" s="1"/>
  <c r="G84" i="18"/>
  <c r="I83" i="18"/>
  <c r="G83" i="18"/>
  <c r="J83" i="18" s="1"/>
  <c r="I82" i="18"/>
  <c r="G82" i="18"/>
  <c r="J82" i="18" s="1"/>
  <c r="J81" i="18"/>
  <c r="I81" i="18"/>
  <c r="G81" i="18"/>
  <c r="I80" i="18"/>
  <c r="G80" i="18"/>
  <c r="J80" i="18" s="1"/>
  <c r="I79" i="18"/>
  <c r="G79" i="18"/>
  <c r="J79" i="18" s="1"/>
  <c r="I78" i="18"/>
  <c r="G78" i="18"/>
  <c r="J78" i="18" s="1"/>
  <c r="I77" i="18"/>
  <c r="G77" i="18"/>
  <c r="J77" i="18" s="1"/>
  <c r="I76" i="18"/>
  <c r="J76" i="18" s="1"/>
  <c r="G76" i="18"/>
  <c r="I75" i="18"/>
  <c r="J75" i="18" s="1"/>
  <c r="G75" i="18"/>
  <c r="I74" i="18"/>
  <c r="G74" i="18"/>
  <c r="J74" i="18" s="1"/>
  <c r="J73" i="18"/>
  <c r="I73" i="18"/>
  <c r="G73" i="18"/>
  <c r="I72" i="18"/>
  <c r="G72" i="18"/>
  <c r="J72" i="18" s="1"/>
  <c r="I71" i="18"/>
  <c r="G71" i="18"/>
  <c r="J71" i="18" s="1"/>
  <c r="I70" i="18"/>
  <c r="G70" i="18"/>
  <c r="J70" i="18" s="1"/>
  <c r="I69" i="18"/>
  <c r="G69" i="18"/>
  <c r="J69" i="18" s="1"/>
  <c r="I68" i="18"/>
  <c r="J68" i="18" s="1"/>
  <c r="G68" i="18"/>
  <c r="I67" i="18"/>
  <c r="G67" i="18"/>
  <c r="J67" i="18" s="1"/>
  <c r="I66" i="18"/>
  <c r="G66" i="18"/>
  <c r="J66" i="18" s="1"/>
  <c r="J65" i="18"/>
  <c r="I65" i="18"/>
  <c r="G65" i="18"/>
  <c r="I64" i="18"/>
  <c r="G64" i="18"/>
  <c r="J64" i="18" s="1"/>
  <c r="I63" i="18"/>
  <c r="G63" i="18"/>
  <c r="J63" i="18" s="1"/>
  <c r="I62" i="18"/>
  <c r="G62" i="18"/>
  <c r="J62" i="18" s="1"/>
  <c r="I61" i="18"/>
  <c r="G61" i="18"/>
  <c r="J61" i="18" s="1"/>
  <c r="I60" i="18"/>
  <c r="J60" i="18" s="1"/>
  <c r="G60" i="18"/>
  <c r="I59" i="18"/>
  <c r="G59" i="18"/>
  <c r="J59" i="18" s="1"/>
  <c r="I58" i="18"/>
  <c r="G58" i="18"/>
  <c r="J58" i="18" s="1"/>
  <c r="J57" i="18"/>
  <c r="I57" i="18"/>
  <c r="G57" i="18"/>
  <c r="I56" i="18"/>
  <c r="G56" i="18"/>
  <c r="J56" i="18" s="1"/>
  <c r="I55" i="18"/>
  <c r="G55" i="18"/>
  <c r="J55" i="18" s="1"/>
  <c r="I54" i="18"/>
  <c r="G54" i="18"/>
  <c r="J54" i="18" s="1"/>
  <c r="I53" i="18"/>
  <c r="G53" i="18"/>
  <c r="J53" i="18" s="1"/>
  <c r="I52" i="18"/>
  <c r="J52" i="18" s="1"/>
  <c r="G52" i="18"/>
  <c r="I51" i="18"/>
  <c r="G51" i="18"/>
  <c r="J51" i="18" s="1"/>
  <c r="I50" i="18"/>
  <c r="G50" i="18"/>
  <c r="J50" i="18" s="1"/>
  <c r="J49" i="18"/>
  <c r="I49" i="18"/>
  <c r="G49" i="18"/>
  <c r="I48" i="18"/>
  <c r="G48" i="18"/>
  <c r="J48" i="18" s="1"/>
  <c r="I47" i="18"/>
  <c r="G47" i="18"/>
  <c r="J47" i="18" s="1"/>
  <c r="I46" i="18"/>
  <c r="G46" i="18"/>
  <c r="J46" i="18" s="1"/>
  <c r="I45" i="18"/>
  <c r="G45" i="18"/>
  <c r="J45" i="18" s="1"/>
  <c r="I44" i="18"/>
  <c r="J44" i="18" s="1"/>
  <c r="G44" i="18"/>
  <c r="I43" i="18"/>
  <c r="G43" i="18"/>
  <c r="J43" i="18" s="1"/>
  <c r="I42" i="18"/>
  <c r="G42" i="18"/>
  <c r="J42" i="18" s="1"/>
  <c r="J41" i="18"/>
  <c r="I41" i="18"/>
  <c r="G41" i="18"/>
  <c r="I40" i="18"/>
  <c r="G40" i="18"/>
  <c r="J40" i="18" s="1"/>
  <c r="I39" i="18"/>
  <c r="G39" i="18"/>
  <c r="J39" i="18" s="1"/>
  <c r="I38" i="18"/>
  <c r="G38" i="18"/>
  <c r="J38" i="18" s="1"/>
  <c r="I37" i="18"/>
  <c r="G37" i="18"/>
  <c r="J37" i="18" s="1"/>
  <c r="I36" i="18"/>
  <c r="J36" i="18" s="1"/>
  <c r="G36" i="18"/>
  <c r="I35" i="18"/>
  <c r="G35" i="18"/>
  <c r="J35" i="18" s="1"/>
  <c r="I34" i="18"/>
  <c r="G34" i="18"/>
  <c r="J34" i="18" s="1"/>
  <c r="J33" i="18"/>
  <c r="I33" i="18"/>
  <c r="G33" i="18"/>
  <c r="I32" i="18"/>
  <c r="G32" i="18"/>
  <c r="J32" i="18" s="1"/>
  <c r="I31" i="18"/>
  <c r="G31" i="18"/>
  <c r="J31" i="18" s="1"/>
  <c r="I30" i="18"/>
  <c r="G30" i="18"/>
  <c r="J30" i="18" s="1"/>
  <c r="I29" i="18"/>
  <c r="G29" i="18"/>
  <c r="J29" i="18" s="1"/>
  <c r="I28" i="18"/>
  <c r="J28" i="18" s="1"/>
  <c r="G28" i="18"/>
  <c r="I27" i="18"/>
  <c r="G27" i="18"/>
  <c r="J27" i="18" s="1"/>
  <c r="I26" i="18"/>
  <c r="G26" i="18"/>
  <c r="J26" i="18" s="1"/>
  <c r="J25" i="18"/>
  <c r="I25" i="18"/>
  <c r="G25" i="18"/>
  <c r="I24" i="18"/>
  <c r="G24" i="18"/>
  <c r="J24" i="18" s="1"/>
  <c r="I23" i="18"/>
  <c r="G23" i="18"/>
  <c r="J23" i="18" s="1"/>
  <c r="I22" i="18"/>
  <c r="G22" i="18"/>
  <c r="J22" i="18" s="1"/>
  <c r="I21" i="18"/>
  <c r="G21" i="18"/>
  <c r="J21" i="18" s="1"/>
  <c r="I20" i="18"/>
  <c r="J20" i="18" s="1"/>
  <c r="G20" i="18"/>
  <c r="I19" i="18"/>
  <c r="G19" i="18"/>
  <c r="J19" i="18" s="1"/>
  <c r="I18" i="18"/>
  <c r="G18" i="18"/>
  <c r="J18" i="18" s="1"/>
  <c r="J17" i="18"/>
  <c r="I17" i="18"/>
  <c r="G17" i="18"/>
  <c r="I16" i="18"/>
  <c r="G16" i="18"/>
  <c r="J16" i="18" s="1"/>
  <c r="I15" i="18"/>
  <c r="G15" i="18"/>
  <c r="J15" i="18" s="1"/>
  <c r="I14" i="18"/>
  <c r="G14" i="18"/>
  <c r="J14" i="18" s="1"/>
  <c r="I13" i="18"/>
  <c r="G13" i="18"/>
  <c r="J13" i="18" s="1"/>
  <c r="I12" i="18"/>
  <c r="J12" i="18" s="1"/>
  <c r="G12" i="18"/>
  <c r="I11" i="18"/>
  <c r="G11" i="18"/>
  <c r="J11" i="18" s="1"/>
  <c r="I10" i="18"/>
  <c r="G10" i="18"/>
  <c r="J10" i="18" s="1"/>
  <c r="J9" i="18"/>
  <c r="I9" i="18"/>
  <c r="G9" i="18"/>
  <c r="I8" i="18"/>
  <c r="G8" i="18"/>
  <c r="J8" i="18" s="1"/>
  <c r="I7" i="18"/>
  <c r="G7" i="18"/>
  <c r="J7" i="18" s="1"/>
  <c r="I6" i="18"/>
  <c r="G6" i="18"/>
  <c r="J6" i="18" s="1"/>
  <c r="I5" i="18"/>
  <c r="G5" i="18"/>
  <c r="J5" i="18" s="1"/>
  <c r="I4" i="18"/>
  <c r="J4" i="18" s="1"/>
  <c r="G4" i="18"/>
  <c r="I3" i="18"/>
  <c r="I142" i="18" s="1"/>
  <c r="G3" i="18"/>
  <c r="J3" i="18" s="1"/>
  <c r="J142" i="18" s="1"/>
  <c r="I122" i="17"/>
  <c r="G122" i="17"/>
  <c r="J122" i="17" s="1"/>
  <c r="I121" i="17"/>
  <c r="J121" i="17" s="1"/>
  <c r="G121" i="17"/>
  <c r="I120" i="17"/>
  <c r="G120" i="17"/>
  <c r="J120" i="17" s="1"/>
  <c r="I119" i="17"/>
  <c r="G119" i="17"/>
  <c r="J119" i="17" s="1"/>
  <c r="J118" i="17"/>
  <c r="I118" i="17"/>
  <c r="G118" i="17"/>
  <c r="I117" i="17"/>
  <c r="G117" i="17"/>
  <c r="J117" i="17" s="1"/>
  <c r="I116" i="17"/>
  <c r="G116" i="17"/>
  <c r="J116" i="17" s="1"/>
  <c r="I115" i="17"/>
  <c r="G115" i="17"/>
  <c r="J115" i="17" s="1"/>
  <c r="I114" i="17"/>
  <c r="G114" i="17"/>
  <c r="J114" i="17" s="1"/>
  <c r="I113" i="17"/>
  <c r="J113" i="17" s="1"/>
  <c r="G113" i="17"/>
  <c r="I112" i="17"/>
  <c r="G112" i="17"/>
  <c r="J112" i="17" s="1"/>
  <c r="I111" i="17"/>
  <c r="G111" i="17"/>
  <c r="J111" i="17" s="1"/>
  <c r="J110" i="17"/>
  <c r="I110" i="17"/>
  <c r="G110" i="17"/>
  <c r="I109" i="17"/>
  <c r="G109" i="17"/>
  <c r="J109" i="17" s="1"/>
  <c r="I108" i="17"/>
  <c r="G108" i="17"/>
  <c r="J108" i="17" s="1"/>
  <c r="I107" i="17"/>
  <c r="G107" i="17"/>
  <c r="J107" i="17" s="1"/>
  <c r="I106" i="17"/>
  <c r="G106" i="17"/>
  <c r="J106" i="17" s="1"/>
  <c r="I105" i="17"/>
  <c r="J105" i="17" s="1"/>
  <c r="G105" i="17"/>
  <c r="I104" i="17"/>
  <c r="G104" i="17"/>
  <c r="J104" i="17" s="1"/>
  <c r="I103" i="17"/>
  <c r="G103" i="17"/>
  <c r="J103" i="17" s="1"/>
  <c r="J102" i="17"/>
  <c r="I102" i="17"/>
  <c r="G102" i="17"/>
  <c r="I101" i="17"/>
  <c r="G101" i="17"/>
  <c r="J101" i="17" s="1"/>
  <c r="I100" i="17"/>
  <c r="G100" i="17"/>
  <c r="J100" i="17" s="1"/>
  <c r="I99" i="17"/>
  <c r="G99" i="17"/>
  <c r="J99" i="17" s="1"/>
  <c r="I98" i="17"/>
  <c r="G98" i="17"/>
  <c r="J98" i="17" s="1"/>
  <c r="I97" i="17"/>
  <c r="J97" i="17" s="1"/>
  <c r="G97" i="17"/>
  <c r="I96" i="17"/>
  <c r="G96" i="17"/>
  <c r="J96" i="17" s="1"/>
  <c r="I95" i="17"/>
  <c r="G95" i="17"/>
  <c r="J95" i="17" s="1"/>
  <c r="J94" i="17"/>
  <c r="I94" i="17"/>
  <c r="G94" i="17"/>
  <c r="I93" i="17"/>
  <c r="G93" i="17"/>
  <c r="J93" i="17" s="1"/>
  <c r="I92" i="17"/>
  <c r="G92" i="17"/>
  <c r="J92" i="17" s="1"/>
  <c r="I91" i="17"/>
  <c r="G91" i="17"/>
  <c r="J91" i="17" s="1"/>
  <c r="I90" i="17"/>
  <c r="G90" i="17"/>
  <c r="J90" i="17" s="1"/>
  <c r="I89" i="17"/>
  <c r="J89" i="17" s="1"/>
  <c r="G89" i="17"/>
  <c r="I88" i="17"/>
  <c r="G88" i="17"/>
  <c r="J88" i="17" s="1"/>
  <c r="I87" i="17"/>
  <c r="G87" i="17"/>
  <c r="J87" i="17" s="1"/>
  <c r="J86" i="17"/>
  <c r="I86" i="17"/>
  <c r="G86" i="17"/>
  <c r="I85" i="17"/>
  <c r="G85" i="17"/>
  <c r="J85" i="17" s="1"/>
  <c r="I84" i="17"/>
  <c r="G84" i="17"/>
  <c r="J84" i="17" s="1"/>
  <c r="I83" i="17"/>
  <c r="G83" i="17"/>
  <c r="J83" i="17" s="1"/>
  <c r="I82" i="17"/>
  <c r="G82" i="17"/>
  <c r="J82" i="17" s="1"/>
  <c r="I81" i="17"/>
  <c r="J81" i="17" s="1"/>
  <c r="G81" i="17"/>
  <c r="I80" i="17"/>
  <c r="G80" i="17"/>
  <c r="J80" i="17" s="1"/>
  <c r="I79" i="17"/>
  <c r="G79" i="17"/>
  <c r="J79" i="17" s="1"/>
  <c r="J78" i="17"/>
  <c r="I78" i="17"/>
  <c r="G78" i="17"/>
  <c r="I77" i="17"/>
  <c r="G77" i="17"/>
  <c r="J77" i="17" s="1"/>
  <c r="I76" i="17"/>
  <c r="G76" i="17"/>
  <c r="J76" i="17" s="1"/>
  <c r="I75" i="17"/>
  <c r="G75" i="17"/>
  <c r="J75" i="17" s="1"/>
  <c r="I74" i="17"/>
  <c r="G74" i="17"/>
  <c r="J74" i="17" s="1"/>
  <c r="I73" i="17"/>
  <c r="J73" i="17" s="1"/>
  <c r="G73" i="17"/>
  <c r="I72" i="17"/>
  <c r="G72" i="17"/>
  <c r="J72" i="17" s="1"/>
  <c r="I71" i="17"/>
  <c r="G71" i="17"/>
  <c r="J71" i="17" s="1"/>
  <c r="J70" i="17"/>
  <c r="I70" i="17"/>
  <c r="G70" i="17"/>
  <c r="I69" i="17"/>
  <c r="G69" i="17"/>
  <c r="J69" i="17" s="1"/>
  <c r="I68" i="17"/>
  <c r="G68" i="17"/>
  <c r="J68" i="17" s="1"/>
  <c r="J67" i="17"/>
  <c r="I67" i="17"/>
  <c r="G67" i="17"/>
  <c r="I66" i="17"/>
  <c r="G66" i="17"/>
  <c r="J66" i="17" s="1"/>
  <c r="I65" i="17"/>
  <c r="J65" i="17" s="1"/>
  <c r="G65" i="17"/>
  <c r="I64" i="17"/>
  <c r="G64" i="17"/>
  <c r="J64" i="17" s="1"/>
  <c r="I63" i="17"/>
  <c r="G63" i="17"/>
  <c r="J63" i="17" s="1"/>
  <c r="J62" i="17"/>
  <c r="I62" i="17"/>
  <c r="G62" i="17"/>
  <c r="I61" i="17"/>
  <c r="G61" i="17"/>
  <c r="J61" i="17" s="1"/>
  <c r="I60" i="17"/>
  <c r="G60" i="17"/>
  <c r="J60" i="17" s="1"/>
  <c r="J59" i="17"/>
  <c r="I59" i="17"/>
  <c r="G59" i="17"/>
  <c r="I58" i="17"/>
  <c r="G58" i="17"/>
  <c r="J58" i="17" s="1"/>
  <c r="I57" i="17"/>
  <c r="J57" i="17" s="1"/>
  <c r="G57" i="17"/>
  <c r="I56" i="17"/>
  <c r="G56" i="17"/>
  <c r="J56" i="17" s="1"/>
  <c r="I55" i="17"/>
  <c r="G55" i="17"/>
  <c r="J55" i="17" s="1"/>
  <c r="J54" i="17"/>
  <c r="I54" i="17"/>
  <c r="G54" i="17"/>
  <c r="I53" i="17"/>
  <c r="G53" i="17"/>
  <c r="J53" i="17" s="1"/>
  <c r="I52" i="17"/>
  <c r="G52" i="17"/>
  <c r="J52" i="17" s="1"/>
  <c r="I51" i="17"/>
  <c r="G51" i="17"/>
  <c r="J51" i="17" s="1"/>
  <c r="I50" i="17"/>
  <c r="G50" i="17"/>
  <c r="J50" i="17" s="1"/>
  <c r="I49" i="17"/>
  <c r="J49" i="17" s="1"/>
  <c r="G49" i="17"/>
  <c r="I48" i="17"/>
  <c r="G48" i="17"/>
  <c r="J48" i="17" s="1"/>
  <c r="I47" i="17"/>
  <c r="G47" i="17"/>
  <c r="J47" i="17" s="1"/>
  <c r="J46" i="17"/>
  <c r="I46" i="17"/>
  <c r="G46" i="17"/>
  <c r="I45" i="17"/>
  <c r="G45" i="17"/>
  <c r="J45" i="17" s="1"/>
  <c r="I44" i="17"/>
  <c r="G44" i="17"/>
  <c r="J44" i="17" s="1"/>
  <c r="I43" i="17"/>
  <c r="G43" i="17"/>
  <c r="J43" i="17" s="1"/>
  <c r="I42" i="17"/>
  <c r="G42" i="17"/>
  <c r="J42" i="17" s="1"/>
  <c r="I41" i="17"/>
  <c r="J41" i="17" s="1"/>
  <c r="G41" i="17"/>
  <c r="I40" i="17"/>
  <c r="G40" i="17"/>
  <c r="J40" i="17" s="1"/>
  <c r="I39" i="17"/>
  <c r="G39" i="17"/>
  <c r="J39" i="17" s="1"/>
  <c r="J38" i="17"/>
  <c r="I38" i="17"/>
  <c r="G38" i="17"/>
  <c r="I37" i="17"/>
  <c r="G37" i="17"/>
  <c r="J37" i="17" s="1"/>
  <c r="I36" i="17"/>
  <c r="G36" i="17"/>
  <c r="J36" i="17" s="1"/>
  <c r="I35" i="17"/>
  <c r="G35" i="17"/>
  <c r="J35" i="17" s="1"/>
  <c r="I34" i="17"/>
  <c r="G34" i="17"/>
  <c r="J34" i="17" s="1"/>
  <c r="I33" i="17"/>
  <c r="J33" i="17" s="1"/>
  <c r="G33" i="17"/>
  <c r="I32" i="17"/>
  <c r="G32" i="17"/>
  <c r="J32" i="17" s="1"/>
  <c r="I31" i="17"/>
  <c r="G31" i="17"/>
  <c r="J31" i="17" s="1"/>
  <c r="J30" i="17"/>
  <c r="I30" i="17"/>
  <c r="G30" i="17"/>
  <c r="I29" i="17"/>
  <c r="J29" i="17" s="1"/>
  <c r="G29" i="17"/>
  <c r="I28" i="17"/>
  <c r="G28" i="17"/>
  <c r="J28" i="17" s="1"/>
  <c r="I27" i="17"/>
  <c r="G27" i="17"/>
  <c r="J27" i="17" s="1"/>
  <c r="I26" i="17"/>
  <c r="G26" i="17"/>
  <c r="J26" i="17" s="1"/>
  <c r="I25" i="17"/>
  <c r="J25" i="17" s="1"/>
  <c r="G25" i="17"/>
  <c r="I24" i="17"/>
  <c r="G24" i="17"/>
  <c r="J24" i="17" s="1"/>
  <c r="I23" i="17"/>
  <c r="G23" i="17"/>
  <c r="J23" i="17" s="1"/>
  <c r="J22" i="17"/>
  <c r="I22" i="17"/>
  <c r="G22" i="17"/>
  <c r="I21" i="17"/>
  <c r="G21" i="17"/>
  <c r="J21" i="17" s="1"/>
  <c r="I20" i="17"/>
  <c r="G20" i="17"/>
  <c r="J20" i="17" s="1"/>
  <c r="I19" i="17"/>
  <c r="J19" i="17" s="1"/>
  <c r="G19" i="17"/>
  <c r="I18" i="17"/>
  <c r="G18" i="17"/>
  <c r="J18" i="17" s="1"/>
  <c r="I17" i="17"/>
  <c r="G17" i="17"/>
  <c r="J17" i="17" s="1"/>
  <c r="I16" i="17"/>
  <c r="G16" i="17"/>
  <c r="J16" i="17" s="1"/>
  <c r="I15" i="17"/>
  <c r="G15" i="17"/>
  <c r="J15" i="17" s="1"/>
  <c r="J14" i="17"/>
  <c r="I14" i="17"/>
  <c r="G14" i="17"/>
  <c r="I13" i="17"/>
  <c r="G13" i="17"/>
  <c r="J13" i="17" s="1"/>
  <c r="I12" i="17"/>
  <c r="G12" i="17"/>
  <c r="J12" i="17" s="1"/>
  <c r="I11" i="17"/>
  <c r="G11" i="17"/>
  <c r="J11" i="17" s="1"/>
  <c r="I10" i="17"/>
  <c r="G10" i="17"/>
  <c r="J10" i="17" s="1"/>
  <c r="I9" i="17"/>
  <c r="G9" i="17"/>
  <c r="J9" i="17" s="1"/>
  <c r="I8" i="17"/>
  <c r="G8" i="17"/>
  <c r="J8" i="17" s="1"/>
  <c r="I7" i="17"/>
  <c r="J7" i="17" s="1"/>
  <c r="G7" i="17"/>
  <c r="J6" i="17"/>
  <c r="I6" i="17"/>
  <c r="G6" i="17"/>
  <c r="I5" i="17"/>
  <c r="G5" i="17"/>
  <c r="J5" i="17" s="1"/>
  <c r="I4" i="17"/>
  <c r="G4" i="17"/>
  <c r="J4" i="17" s="1"/>
  <c r="I3" i="17"/>
  <c r="J3" i="17" s="1"/>
  <c r="J123" i="17" s="1"/>
  <c r="G3" i="17"/>
  <c r="G123" i="17" s="1"/>
  <c r="I122" i="16"/>
  <c r="G122" i="16"/>
  <c r="J122" i="16" s="1"/>
  <c r="I121" i="16"/>
  <c r="J121" i="16" s="1"/>
  <c r="G121" i="16"/>
  <c r="I120" i="16"/>
  <c r="G120" i="16"/>
  <c r="J120" i="16" s="1"/>
  <c r="I119" i="16"/>
  <c r="G119" i="16"/>
  <c r="J119" i="16" s="1"/>
  <c r="J118" i="16"/>
  <c r="I118" i="16"/>
  <c r="G118" i="16"/>
  <c r="I117" i="16"/>
  <c r="G117" i="16"/>
  <c r="J117" i="16" s="1"/>
  <c r="I116" i="16"/>
  <c r="G116" i="16"/>
  <c r="J116" i="16" s="1"/>
  <c r="I115" i="16"/>
  <c r="G115" i="16"/>
  <c r="J115" i="16" s="1"/>
  <c r="I114" i="16"/>
  <c r="G114" i="16"/>
  <c r="J114" i="16" s="1"/>
  <c r="I113" i="16"/>
  <c r="J113" i="16" s="1"/>
  <c r="G113" i="16"/>
  <c r="I112" i="16"/>
  <c r="G112" i="16"/>
  <c r="J112" i="16" s="1"/>
  <c r="I111" i="16"/>
  <c r="G111" i="16"/>
  <c r="J111" i="16" s="1"/>
  <c r="J110" i="16"/>
  <c r="I110" i="16"/>
  <c r="G110" i="16"/>
  <c r="I109" i="16"/>
  <c r="G109" i="16"/>
  <c r="J109" i="16" s="1"/>
  <c r="I108" i="16"/>
  <c r="G108" i="16"/>
  <c r="J108" i="16" s="1"/>
  <c r="I107" i="16"/>
  <c r="G107" i="16"/>
  <c r="J107" i="16" s="1"/>
  <c r="I106" i="16"/>
  <c r="G106" i="16"/>
  <c r="J106" i="16" s="1"/>
  <c r="I105" i="16"/>
  <c r="J105" i="16" s="1"/>
  <c r="G105" i="16"/>
  <c r="I104" i="16"/>
  <c r="G104" i="16"/>
  <c r="J104" i="16" s="1"/>
  <c r="I103" i="16"/>
  <c r="G103" i="16"/>
  <c r="J103" i="16" s="1"/>
  <c r="J102" i="16"/>
  <c r="I102" i="16"/>
  <c r="G102" i="16"/>
  <c r="I101" i="16"/>
  <c r="G101" i="16"/>
  <c r="J101" i="16" s="1"/>
  <c r="I100" i="16"/>
  <c r="G100" i="16"/>
  <c r="J100" i="16" s="1"/>
  <c r="I99" i="16"/>
  <c r="G99" i="16"/>
  <c r="J99" i="16" s="1"/>
  <c r="I98" i="16"/>
  <c r="G98" i="16"/>
  <c r="J98" i="16" s="1"/>
  <c r="I97" i="16"/>
  <c r="G97" i="16"/>
  <c r="J97" i="16" s="1"/>
  <c r="I96" i="16"/>
  <c r="G96" i="16"/>
  <c r="J96" i="16" s="1"/>
  <c r="I95" i="16"/>
  <c r="G95" i="16"/>
  <c r="J95" i="16" s="1"/>
  <c r="J94" i="16"/>
  <c r="I94" i="16"/>
  <c r="G94" i="16"/>
  <c r="I93" i="16"/>
  <c r="G93" i="16"/>
  <c r="J93" i="16" s="1"/>
  <c r="I92" i="16"/>
  <c r="G92" i="16"/>
  <c r="J92" i="16" s="1"/>
  <c r="I91" i="16"/>
  <c r="G91" i="16"/>
  <c r="J91" i="16" s="1"/>
  <c r="I90" i="16"/>
  <c r="G90" i="16"/>
  <c r="J90" i="16" s="1"/>
  <c r="I89" i="16"/>
  <c r="G89" i="16"/>
  <c r="J89" i="16" s="1"/>
  <c r="I88" i="16"/>
  <c r="G88" i="16"/>
  <c r="J88" i="16" s="1"/>
  <c r="I87" i="16"/>
  <c r="G87" i="16"/>
  <c r="J87" i="16" s="1"/>
  <c r="J86" i="16"/>
  <c r="I86" i="16"/>
  <c r="G86" i="16"/>
  <c r="I85" i="16"/>
  <c r="G85" i="16"/>
  <c r="J85" i="16" s="1"/>
  <c r="I84" i="16"/>
  <c r="G84" i="16"/>
  <c r="J84" i="16" s="1"/>
  <c r="I83" i="16"/>
  <c r="G83" i="16"/>
  <c r="J83" i="16" s="1"/>
  <c r="I82" i="16"/>
  <c r="G82" i="16"/>
  <c r="J82" i="16" s="1"/>
  <c r="I81" i="16"/>
  <c r="G81" i="16"/>
  <c r="J81" i="16" s="1"/>
  <c r="I80" i="16"/>
  <c r="G80" i="16"/>
  <c r="J80" i="16" s="1"/>
  <c r="I79" i="16"/>
  <c r="G79" i="16"/>
  <c r="J79" i="16" s="1"/>
  <c r="J78" i="16"/>
  <c r="I78" i="16"/>
  <c r="G78" i="16"/>
  <c r="I77" i="16"/>
  <c r="G77" i="16"/>
  <c r="J77" i="16" s="1"/>
  <c r="I76" i="16"/>
  <c r="G76" i="16"/>
  <c r="J76" i="16" s="1"/>
  <c r="I75" i="16"/>
  <c r="G75" i="16"/>
  <c r="J75" i="16" s="1"/>
  <c r="I74" i="16"/>
  <c r="G74" i="16"/>
  <c r="J74" i="16" s="1"/>
  <c r="I73" i="16"/>
  <c r="G73" i="16"/>
  <c r="J73" i="16" s="1"/>
  <c r="I72" i="16"/>
  <c r="G72" i="16"/>
  <c r="J72" i="16" s="1"/>
  <c r="I71" i="16"/>
  <c r="G71" i="16"/>
  <c r="J71" i="16" s="1"/>
  <c r="J70" i="16"/>
  <c r="I70" i="16"/>
  <c r="G70" i="16"/>
  <c r="I69" i="16"/>
  <c r="G69" i="16"/>
  <c r="J69" i="16" s="1"/>
  <c r="I68" i="16"/>
  <c r="G68" i="16"/>
  <c r="J68" i="16" s="1"/>
  <c r="I67" i="16"/>
  <c r="G67" i="16"/>
  <c r="J67" i="16" s="1"/>
  <c r="I66" i="16"/>
  <c r="G66" i="16"/>
  <c r="J66" i="16" s="1"/>
  <c r="I65" i="16"/>
  <c r="G65" i="16"/>
  <c r="J65" i="16" s="1"/>
  <c r="I64" i="16"/>
  <c r="G64" i="16"/>
  <c r="J64" i="16" s="1"/>
  <c r="I63" i="16"/>
  <c r="G63" i="16"/>
  <c r="J63" i="16" s="1"/>
  <c r="J62" i="16"/>
  <c r="I62" i="16"/>
  <c r="G62" i="16"/>
  <c r="I61" i="16"/>
  <c r="G61" i="16"/>
  <c r="J61" i="16" s="1"/>
  <c r="I60" i="16"/>
  <c r="G60" i="16"/>
  <c r="J60" i="16" s="1"/>
  <c r="I59" i="16"/>
  <c r="G59" i="16"/>
  <c r="J59" i="16" s="1"/>
  <c r="I58" i="16"/>
  <c r="G58" i="16"/>
  <c r="J58" i="16" s="1"/>
  <c r="I57" i="16"/>
  <c r="G57" i="16"/>
  <c r="J57" i="16" s="1"/>
  <c r="I56" i="16"/>
  <c r="G56" i="16"/>
  <c r="J56" i="16" s="1"/>
  <c r="I55" i="16"/>
  <c r="G55" i="16"/>
  <c r="J55" i="16" s="1"/>
  <c r="J54" i="16"/>
  <c r="I54" i="16"/>
  <c r="G54" i="16"/>
  <c r="I53" i="16"/>
  <c r="G53" i="16"/>
  <c r="J53" i="16" s="1"/>
  <c r="I52" i="16"/>
  <c r="G52" i="16"/>
  <c r="J52" i="16" s="1"/>
  <c r="I51" i="16"/>
  <c r="G51" i="16"/>
  <c r="J51" i="16" s="1"/>
  <c r="I50" i="16"/>
  <c r="G50" i="16"/>
  <c r="J50" i="16" s="1"/>
  <c r="I49" i="16"/>
  <c r="G49" i="16"/>
  <c r="J49" i="16" s="1"/>
  <c r="I48" i="16"/>
  <c r="G48" i="16"/>
  <c r="J48" i="16" s="1"/>
  <c r="I47" i="16"/>
  <c r="G47" i="16"/>
  <c r="J47" i="16" s="1"/>
  <c r="J46" i="16"/>
  <c r="I46" i="16"/>
  <c r="G46" i="16"/>
  <c r="I45" i="16"/>
  <c r="G45" i="16"/>
  <c r="J45" i="16" s="1"/>
  <c r="I44" i="16"/>
  <c r="G44" i="16"/>
  <c r="J44" i="16" s="1"/>
  <c r="I43" i="16"/>
  <c r="G43" i="16"/>
  <c r="J43" i="16" s="1"/>
  <c r="I42" i="16"/>
  <c r="G42" i="16"/>
  <c r="J42" i="16" s="1"/>
  <c r="I41" i="16"/>
  <c r="G41" i="16"/>
  <c r="J41" i="16" s="1"/>
  <c r="I40" i="16"/>
  <c r="G40" i="16"/>
  <c r="J40" i="16" s="1"/>
  <c r="I39" i="16"/>
  <c r="G39" i="16"/>
  <c r="J39" i="16" s="1"/>
  <c r="J38" i="16"/>
  <c r="I38" i="16"/>
  <c r="G38" i="16"/>
  <c r="I37" i="16"/>
  <c r="J37" i="16" s="1"/>
  <c r="G37" i="16"/>
  <c r="I36" i="16"/>
  <c r="G36" i="16"/>
  <c r="J36" i="16" s="1"/>
  <c r="I35" i="16"/>
  <c r="G35" i="16"/>
  <c r="J35" i="16" s="1"/>
  <c r="J34" i="16"/>
  <c r="I34" i="16"/>
  <c r="G34" i="16"/>
  <c r="I33" i="16"/>
  <c r="G33" i="16"/>
  <c r="J33" i="16" s="1"/>
  <c r="I32" i="16"/>
  <c r="G32" i="16"/>
  <c r="J32" i="16" s="1"/>
  <c r="I31" i="16"/>
  <c r="G31" i="16"/>
  <c r="J31" i="16" s="1"/>
  <c r="J30" i="16"/>
  <c r="I30" i="16"/>
  <c r="G30" i="16"/>
  <c r="I29" i="16"/>
  <c r="J29" i="16" s="1"/>
  <c r="G29" i="16"/>
  <c r="I28" i="16"/>
  <c r="G28" i="16"/>
  <c r="J28" i="16" s="1"/>
  <c r="I27" i="16"/>
  <c r="G27" i="16"/>
  <c r="J27" i="16" s="1"/>
  <c r="J26" i="16"/>
  <c r="I26" i="16"/>
  <c r="G26" i="16"/>
  <c r="I25" i="16"/>
  <c r="J25" i="16" s="1"/>
  <c r="G25" i="16"/>
  <c r="I24" i="16"/>
  <c r="G24" i="16"/>
  <c r="J24" i="16" s="1"/>
  <c r="I23" i="16"/>
  <c r="G23" i="16"/>
  <c r="J23" i="16" s="1"/>
  <c r="J22" i="16"/>
  <c r="I22" i="16"/>
  <c r="G22" i="16"/>
  <c r="I21" i="16"/>
  <c r="J21" i="16" s="1"/>
  <c r="G21" i="16"/>
  <c r="I20" i="16"/>
  <c r="G20" i="16"/>
  <c r="J20" i="16" s="1"/>
  <c r="I19" i="16"/>
  <c r="G19" i="16"/>
  <c r="J19" i="16" s="1"/>
  <c r="J18" i="16"/>
  <c r="I18" i="16"/>
  <c r="G18" i="16"/>
  <c r="I17" i="16"/>
  <c r="J17" i="16" s="1"/>
  <c r="G17" i="16"/>
  <c r="I16" i="16"/>
  <c r="G16" i="16"/>
  <c r="J16" i="16" s="1"/>
  <c r="I15" i="16"/>
  <c r="G15" i="16"/>
  <c r="J15" i="16" s="1"/>
  <c r="J14" i="16"/>
  <c r="I14" i="16"/>
  <c r="G14" i="16"/>
  <c r="I13" i="16"/>
  <c r="J13" i="16" s="1"/>
  <c r="G13" i="16"/>
  <c r="I12" i="16"/>
  <c r="G12" i="16"/>
  <c r="J12" i="16" s="1"/>
  <c r="I11" i="16"/>
  <c r="G11" i="16"/>
  <c r="J11" i="16" s="1"/>
  <c r="I10" i="16"/>
  <c r="G10" i="16"/>
  <c r="J10" i="16" s="1"/>
  <c r="I9" i="16"/>
  <c r="G9" i="16"/>
  <c r="J9" i="16" s="1"/>
  <c r="I8" i="16"/>
  <c r="G8" i="16"/>
  <c r="J8" i="16" s="1"/>
  <c r="I7" i="16"/>
  <c r="G7" i="16"/>
  <c r="J7" i="16" s="1"/>
  <c r="J6" i="16"/>
  <c r="I6" i="16"/>
  <c r="G6" i="16"/>
  <c r="I5" i="16"/>
  <c r="J5" i="16" s="1"/>
  <c r="G5" i="16"/>
  <c r="I4" i="16"/>
  <c r="G4" i="16"/>
  <c r="J4" i="16" s="1"/>
  <c r="I3" i="16"/>
  <c r="I123" i="16" s="1"/>
  <c r="G3" i="16"/>
  <c r="J3" i="16" s="1"/>
  <c r="J213" i="33"/>
  <c r="I213" i="33"/>
  <c r="G213" i="33"/>
  <c r="I212" i="33"/>
  <c r="G212" i="33"/>
  <c r="J212" i="33" s="1"/>
  <c r="I211" i="33"/>
  <c r="G211" i="33"/>
  <c r="J211" i="33" s="1"/>
  <c r="I210" i="33"/>
  <c r="G210" i="33"/>
  <c r="J210" i="33" s="1"/>
  <c r="J209" i="33"/>
  <c r="I209" i="33"/>
  <c r="G209" i="33"/>
  <c r="J208" i="33"/>
  <c r="I208" i="33"/>
  <c r="G208" i="33"/>
  <c r="I207" i="33"/>
  <c r="G207" i="33"/>
  <c r="J207" i="33" s="1"/>
  <c r="I206" i="33"/>
  <c r="G206" i="33"/>
  <c r="J206" i="33" s="1"/>
  <c r="J205" i="33"/>
  <c r="I205" i="33"/>
  <c r="G205" i="33"/>
  <c r="I204" i="33"/>
  <c r="J204" i="33" s="1"/>
  <c r="G204" i="33"/>
  <c r="I203" i="33"/>
  <c r="G203" i="33"/>
  <c r="J203" i="33" s="1"/>
  <c r="I202" i="33"/>
  <c r="G202" i="33"/>
  <c r="J202" i="33" s="1"/>
  <c r="J201" i="33"/>
  <c r="I201" i="33"/>
  <c r="G201" i="33"/>
  <c r="J200" i="33"/>
  <c r="I200" i="33"/>
  <c r="G200" i="33"/>
  <c r="I199" i="33"/>
  <c r="G199" i="33"/>
  <c r="J199" i="33" s="1"/>
  <c r="I198" i="33"/>
  <c r="G198" i="33"/>
  <c r="J198" i="33" s="1"/>
  <c r="J197" i="33"/>
  <c r="I197" i="33"/>
  <c r="G197" i="33"/>
  <c r="I196" i="33"/>
  <c r="J196" i="33" s="1"/>
  <c r="G196" i="33"/>
  <c r="I195" i="33"/>
  <c r="G195" i="33"/>
  <c r="J195" i="33" s="1"/>
  <c r="I194" i="33"/>
  <c r="G194" i="33"/>
  <c r="J194" i="33" s="1"/>
  <c r="J193" i="33"/>
  <c r="I193" i="33"/>
  <c r="G193" i="33"/>
  <c r="J192" i="33"/>
  <c r="I192" i="33"/>
  <c r="G192" i="33"/>
  <c r="I191" i="33"/>
  <c r="G191" i="33"/>
  <c r="J191" i="33" s="1"/>
  <c r="I190" i="33"/>
  <c r="G190" i="33"/>
  <c r="J190" i="33" s="1"/>
  <c r="J189" i="33"/>
  <c r="I189" i="33"/>
  <c r="G189" i="33"/>
  <c r="I188" i="33"/>
  <c r="G188" i="33"/>
  <c r="J188" i="33" s="1"/>
  <c r="I187" i="33"/>
  <c r="G187" i="33"/>
  <c r="J187" i="33" s="1"/>
  <c r="J186" i="33"/>
  <c r="I186" i="33"/>
  <c r="G186" i="33"/>
  <c r="J185" i="33"/>
  <c r="I185" i="33"/>
  <c r="G185" i="33"/>
  <c r="J184" i="33"/>
  <c r="I184" i="33"/>
  <c r="G184" i="33"/>
  <c r="I183" i="33"/>
  <c r="G183" i="33"/>
  <c r="J183" i="33" s="1"/>
  <c r="I182" i="33"/>
  <c r="G182" i="33"/>
  <c r="J182" i="33" s="1"/>
  <c r="J181" i="33"/>
  <c r="I181" i="33"/>
  <c r="G181" i="33"/>
  <c r="I180" i="33"/>
  <c r="G180" i="33"/>
  <c r="J180" i="33" s="1"/>
  <c r="I179" i="33"/>
  <c r="G179" i="33"/>
  <c r="J179" i="33" s="1"/>
  <c r="I178" i="33"/>
  <c r="G178" i="33"/>
  <c r="J178" i="33" s="1"/>
  <c r="J177" i="33"/>
  <c r="I177" i="33"/>
  <c r="G177" i="33"/>
  <c r="K176" i="33"/>
  <c r="J176" i="33"/>
  <c r="I176" i="33"/>
  <c r="G176" i="33"/>
  <c r="I175" i="33"/>
  <c r="G175" i="33"/>
  <c r="J175" i="33" s="1"/>
  <c r="I174" i="33"/>
  <c r="G174" i="33"/>
  <c r="J174" i="33" s="1"/>
  <c r="F174" i="33"/>
  <c r="I173" i="33"/>
  <c r="G173" i="33"/>
  <c r="J173" i="33" s="1"/>
  <c r="I172" i="33"/>
  <c r="G172" i="33"/>
  <c r="J172" i="33" s="1"/>
  <c r="J171" i="33"/>
  <c r="I171" i="33"/>
  <c r="G171" i="33"/>
  <c r="I170" i="33"/>
  <c r="G170" i="33"/>
  <c r="J170" i="33" s="1"/>
  <c r="I169" i="33"/>
  <c r="G169" i="33"/>
  <c r="J169" i="33" s="1"/>
  <c r="J168" i="33"/>
  <c r="I168" i="33"/>
  <c r="G168" i="33"/>
  <c r="J167" i="33"/>
  <c r="I167" i="33"/>
  <c r="G167" i="33"/>
  <c r="J166" i="33"/>
  <c r="I166" i="33"/>
  <c r="G166" i="33"/>
  <c r="I165" i="33"/>
  <c r="G165" i="33"/>
  <c r="J165" i="33" s="1"/>
  <c r="I164" i="33"/>
  <c r="G164" i="33"/>
  <c r="J164" i="33" s="1"/>
  <c r="J163" i="33"/>
  <c r="I163" i="33"/>
  <c r="G163" i="33"/>
  <c r="I162" i="33"/>
  <c r="G162" i="33"/>
  <c r="J162" i="33" s="1"/>
  <c r="I161" i="33"/>
  <c r="G161" i="33"/>
  <c r="J161" i="33" s="1"/>
  <c r="I160" i="33"/>
  <c r="F160" i="33"/>
  <c r="G160" i="33" s="1"/>
  <c r="J160" i="33" s="1"/>
  <c r="I159" i="33"/>
  <c r="G159" i="33"/>
  <c r="J159" i="33" s="1"/>
  <c r="J158" i="33"/>
  <c r="I158" i="33"/>
  <c r="G158" i="33"/>
  <c r="I157" i="33"/>
  <c r="G157" i="33"/>
  <c r="J157" i="33" s="1"/>
  <c r="I156" i="33"/>
  <c r="G156" i="33"/>
  <c r="J156" i="33" s="1"/>
  <c r="J155" i="33"/>
  <c r="I155" i="33"/>
  <c r="G155" i="33"/>
  <c r="J154" i="33"/>
  <c r="I154" i="33"/>
  <c r="G154" i="33"/>
  <c r="J153" i="33"/>
  <c r="I153" i="33"/>
  <c r="G153" i="33"/>
  <c r="I152" i="33"/>
  <c r="G152" i="33"/>
  <c r="J152" i="33" s="1"/>
  <c r="I151" i="33"/>
  <c r="G151" i="33"/>
  <c r="J151" i="33" s="1"/>
  <c r="J150" i="33"/>
  <c r="I150" i="33"/>
  <c r="G150" i="33"/>
  <c r="I149" i="33"/>
  <c r="G149" i="33"/>
  <c r="J149" i="33" s="1"/>
  <c r="I148" i="33"/>
  <c r="G148" i="33"/>
  <c r="J148" i="33" s="1"/>
  <c r="J147" i="33"/>
  <c r="I147" i="33"/>
  <c r="G147" i="33"/>
  <c r="J146" i="33"/>
  <c r="I146" i="33"/>
  <c r="G146" i="33"/>
  <c r="J145" i="33"/>
  <c r="I145" i="33"/>
  <c r="G145" i="33"/>
  <c r="I144" i="33"/>
  <c r="G144" i="33"/>
  <c r="J144" i="33" s="1"/>
  <c r="I143" i="33"/>
  <c r="G143" i="33"/>
  <c r="J143" i="33" s="1"/>
  <c r="J142" i="33"/>
  <c r="I142" i="33"/>
  <c r="G142" i="33"/>
  <c r="I141" i="33"/>
  <c r="G141" i="33"/>
  <c r="J141" i="33" s="1"/>
  <c r="I140" i="33"/>
  <c r="G140" i="33"/>
  <c r="J140" i="33" s="1"/>
  <c r="J139" i="33"/>
  <c r="I139" i="33"/>
  <c r="G139" i="33"/>
  <c r="J138" i="33"/>
  <c r="I138" i="33"/>
  <c r="G138" i="33"/>
  <c r="J137" i="33"/>
  <c r="I137" i="33"/>
  <c r="G137" i="33"/>
  <c r="I136" i="33"/>
  <c r="G136" i="33"/>
  <c r="J136" i="33" s="1"/>
  <c r="I135" i="33"/>
  <c r="G135" i="33"/>
  <c r="J135" i="33" s="1"/>
  <c r="J134" i="33"/>
  <c r="I134" i="33"/>
  <c r="G134" i="33"/>
  <c r="I133" i="33"/>
  <c r="G133" i="33"/>
  <c r="J133" i="33" s="1"/>
  <c r="I132" i="33"/>
  <c r="G132" i="33"/>
  <c r="J132" i="33" s="1"/>
  <c r="J131" i="33"/>
  <c r="I131" i="33"/>
  <c r="G131" i="33"/>
  <c r="J130" i="33"/>
  <c r="I130" i="33"/>
  <c r="G130" i="33"/>
  <c r="J129" i="33"/>
  <c r="I129" i="33"/>
  <c r="G129" i="33"/>
  <c r="I128" i="33"/>
  <c r="G128" i="33"/>
  <c r="J128" i="33" s="1"/>
  <c r="I127" i="33"/>
  <c r="G127" i="33"/>
  <c r="J127" i="33" s="1"/>
  <c r="J126" i="33"/>
  <c r="I126" i="33"/>
  <c r="G126" i="33"/>
  <c r="I125" i="33"/>
  <c r="G125" i="33"/>
  <c r="J125" i="33" s="1"/>
  <c r="I124" i="33"/>
  <c r="G124" i="33"/>
  <c r="J124" i="33" s="1"/>
  <c r="F124" i="33"/>
  <c r="I123" i="33"/>
  <c r="G123" i="33"/>
  <c r="J123" i="33" s="1"/>
  <c r="I122" i="33"/>
  <c r="G122" i="33"/>
  <c r="J122" i="33" s="1"/>
  <c r="J121" i="33"/>
  <c r="I121" i="33"/>
  <c r="G121" i="33"/>
  <c r="I120" i="33"/>
  <c r="G120" i="33"/>
  <c r="J120" i="33" s="1"/>
  <c r="I119" i="33"/>
  <c r="G119" i="33"/>
  <c r="J119" i="33" s="1"/>
  <c r="J118" i="33"/>
  <c r="I118" i="33"/>
  <c r="G118" i="33"/>
  <c r="J117" i="33"/>
  <c r="I117" i="33"/>
  <c r="G117" i="33"/>
  <c r="J116" i="33"/>
  <c r="I116" i="33"/>
  <c r="G116" i="33"/>
  <c r="I115" i="33"/>
  <c r="G115" i="33"/>
  <c r="J115" i="33" s="1"/>
  <c r="I114" i="33"/>
  <c r="G114" i="33"/>
  <c r="J114" i="33" s="1"/>
  <c r="J113" i="33"/>
  <c r="I113" i="33"/>
  <c r="G113" i="33"/>
  <c r="I112" i="33"/>
  <c r="G112" i="33"/>
  <c r="J112" i="33" s="1"/>
  <c r="I111" i="33"/>
  <c r="G111" i="33"/>
  <c r="J111" i="33" s="1"/>
  <c r="J110" i="33"/>
  <c r="I110" i="33"/>
  <c r="G110" i="33"/>
  <c r="J109" i="33"/>
  <c r="I109" i="33"/>
  <c r="G109" i="33"/>
  <c r="J108" i="33"/>
  <c r="I108" i="33"/>
  <c r="G108" i="33"/>
  <c r="I107" i="33"/>
  <c r="G107" i="33"/>
  <c r="J107" i="33" s="1"/>
  <c r="I106" i="33"/>
  <c r="G106" i="33"/>
  <c r="J106" i="33" s="1"/>
  <c r="J105" i="33"/>
  <c r="I105" i="33"/>
  <c r="G105" i="33"/>
  <c r="I104" i="33"/>
  <c r="G104" i="33"/>
  <c r="J104" i="33" s="1"/>
  <c r="I103" i="33"/>
  <c r="G103" i="33"/>
  <c r="J103" i="33" s="1"/>
  <c r="I102" i="33"/>
  <c r="J102" i="33" s="1"/>
  <c r="G102" i="33"/>
  <c r="J101" i="33"/>
  <c r="I101" i="33"/>
  <c r="G101" i="33"/>
  <c r="J100" i="33"/>
  <c r="I100" i="33"/>
  <c r="G100" i="33"/>
  <c r="I99" i="33"/>
  <c r="G99" i="33"/>
  <c r="J99" i="33" s="1"/>
  <c r="I98" i="33"/>
  <c r="G98" i="33"/>
  <c r="J98" i="33" s="1"/>
  <c r="I97" i="33"/>
  <c r="J97" i="33" s="1"/>
  <c r="G97" i="33"/>
  <c r="I96" i="33"/>
  <c r="G96" i="33"/>
  <c r="J96" i="33" s="1"/>
  <c r="I95" i="33"/>
  <c r="G95" i="33"/>
  <c r="J95" i="33" s="1"/>
  <c r="J94" i="33"/>
  <c r="I94" i="33"/>
  <c r="G94" i="33"/>
  <c r="J93" i="33"/>
  <c r="I93" i="33"/>
  <c r="G93" i="33"/>
  <c r="J92" i="33"/>
  <c r="I92" i="33"/>
  <c r="G92" i="33"/>
  <c r="I91" i="33"/>
  <c r="G91" i="33"/>
  <c r="J91" i="33" s="1"/>
  <c r="I90" i="33"/>
  <c r="G90" i="33"/>
  <c r="J90" i="33" s="1"/>
  <c r="J89" i="33"/>
  <c r="I89" i="33"/>
  <c r="G89" i="33"/>
  <c r="I88" i="33"/>
  <c r="G88" i="33"/>
  <c r="J88" i="33" s="1"/>
  <c r="I87" i="33"/>
  <c r="G87" i="33"/>
  <c r="J87" i="33" s="1"/>
  <c r="J86" i="33"/>
  <c r="I86" i="33"/>
  <c r="G86" i="33"/>
  <c r="J85" i="33"/>
  <c r="I85" i="33"/>
  <c r="G85" i="33"/>
  <c r="J84" i="33"/>
  <c r="I84" i="33"/>
  <c r="G84" i="33"/>
  <c r="I83" i="33"/>
  <c r="G83" i="33"/>
  <c r="J83" i="33" s="1"/>
  <c r="I82" i="33"/>
  <c r="G82" i="33"/>
  <c r="J82" i="33" s="1"/>
  <c r="I81" i="33"/>
  <c r="J81" i="33" s="1"/>
  <c r="G81" i="33"/>
  <c r="I80" i="33"/>
  <c r="G80" i="33"/>
  <c r="J80" i="33" s="1"/>
  <c r="I79" i="33"/>
  <c r="G79" i="33"/>
  <c r="J79" i="33" s="1"/>
  <c r="J78" i="33"/>
  <c r="I78" i="33"/>
  <c r="G78" i="33"/>
  <c r="J77" i="33"/>
  <c r="I77" i="33"/>
  <c r="G77" i="33"/>
  <c r="J76" i="33"/>
  <c r="I76" i="33"/>
  <c r="G76" i="33"/>
  <c r="I75" i="33"/>
  <c r="G75" i="33"/>
  <c r="J75" i="33" s="1"/>
  <c r="I74" i="33"/>
  <c r="G74" i="33"/>
  <c r="J74" i="33" s="1"/>
  <c r="I73" i="33"/>
  <c r="G73" i="33"/>
  <c r="J73" i="33" s="1"/>
  <c r="I72" i="33"/>
  <c r="G72" i="33"/>
  <c r="J72" i="33" s="1"/>
  <c r="I71" i="33"/>
  <c r="G71" i="33"/>
  <c r="J71" i="33" s="1"/>
  <c r="J70" i="33"/>
  <c r="I70" i="33"/>
  <c r="G70" i="33"/>
  <c r="J69" i="33"/>
  <c r="I69" i="33"/>
  <c r="G69" i="33"/>
  <c r="J68" i="33"/>
  <c r="I68" i="33"/>
  <c r="G68" i="33"/>
  <c r="I67" i="33"/>
  <c r="G67" i="33"/>
  <c r="J67" i="33" s="1"/>
  <c r="I66" i="33"/>
  <c r="G66" i="33"/>
  <c r="J66" i="33" s="1"/>
  <c r="I65" i="33"/>
  <c r="G65" i="33"/>
  <c r="J65" i="33" s="1"/>
  <c r="I64" i="33"/>
  <c r="G64" i="33"/>
  <c r="J64" i="33" s="1"/>
  <c r="I63" i="33"/>
  <c r="G63" i="33"/>
  <c r="J63" i="33" s="1"/>
  <c r="I62" i="33"/>
  <c r="J62" i="33" s="1"/>
  <c r="G62" i="33"/>
  <c r="J61" i="33"/>
  <c r="I61" i="33"/>
  <c r="G61" i="33"/>
  <c r="J60" i="33"/>
  <c r="I60" i="33"/>
  <c r="G60" i="33"/>
  <c r="I59" i="33"/>
  <c r="G59" i="33"/>
  <c r="J59" i="33" s="1"/>
  <c r="I58" i="33"/>
  <c r="G58" i="33"/>
  <c r="J58" i="33" s="1"/>
  <c r="I57" i="33"/>
  <c r="G57" i="33"/>
  <c r="J57" i="33" s="1"/>
  <c r="I56" i="33"/>
  <c r="G56" i="33"/>
  <c r="J56" i="33" s="1"/>
  <c r="I55" i="33"/>
  <c r="J55" i="33" s="1"/>
  <c r="G55" i="33"/>
  <c r="J54" i="33"/>
  <c r="I54" i="33"/>
  <c r="G54" i="33"/>
  <c r="J53" i="33"/>
  <c r="I53" i="33"/>
  <c r="G53" i="33"/>
  <c r="J52" i="33"/>
  <c r="I52" i="33"/>
  <c r="G52" i="33"/>
  <c r="I51" i="33"/>
  <c r="G51" i="33"/>
  <c r="J51" i="33" s="1"/>
  <c r="I50" i="33"/>
  <c r="G50" i="33"/>
  <c r="J50" i="33" s="1"/>
  <c r="I49" i="33"/>
  <c r="G49" i="33"/>
  <c r="J49" i="33" s="1"/>
  <c r="I48" i="33"/>
  <c r="G48" i="33"/>
  <c r="J48" i="33" s="1"/>
  <c r="I47" i="33"/>
  <c r="J47" i="33" s="1"/>
  <c r="G47" i="33"/>
  <c r="J46" i="33"/>
  <c r="I46" i="33"/>
  <c r="G46" i="33"/>
  <c r="J45" i="33"/>
  <c r="I45" i="33"/>
  <c r="G45" i="33"/>
  <c r="J44" i="33"/>
  <c r="I44" i="33"/>
  <c r="G44" i="33"/>
  <c r="I43" i="33"/>
  <c r="G43" i="33"/>
  <c r="J43" i="33" s="1"/>
  <c r="I42" i="33"/>
  <c r="G42" i="33"/>
  <c r="J42" i="33" s="1"/>
  <c r="I41" i="33"/>
  <c r="G41" i="33"/>
  <c r="J41" i="33" s="1"/>
  <c r="I40" i="33"/>
  <c r="G40" i="33"/>
  <c r="J40" i="33" s="1"/>
  <c r="I39" i="33"/>
  <c r="G39" i="33"/>
  <c r="J39" i="33" s="1"/>
  <c r="J38" i="33"/>
  <c r="I38" i="33"/>
  <c r="G38" i="33"/>
  <c r="J37" i="33"/>
  <c r="I37" i="33"/>
  <c r="G37" i="33"/>
  <c r="J36" i="33"/>
  <c r="I36" i="33"/>
  <c r="G36" i="33"/>
  <c r="I35" i="33"/>
  <c r="G35" i="33"/>
  <c r="J35" i="33" s="1"/>
  <c r="I34" i="33"/>
  <c r="G34" i="33"/>
  <c r="J34" i="33" s="1"/>
  <c r="I33" i="33"/>
  <c r="G33" i="33"/>
  <c r="J33" i="33" s="1"/>
  <c r="I32" i="33"/>
  <c r="G32" i="33"/>
  <c r="J32" i="33" s="1"/>
  <c r="I31" i="33"/>
  <c r="G31" i="33"/>
  <c r="J31" i="33" s="1"/>
  <c r="J30" i="33"/>
  <c r="I30" i="33"/>
  <c r="G30" i="33"/>
  <c r="J29" i="33"/>
  <c r="I29" i="33"/>
  <c r="G29" i="33"/>
  <c r="J28" i="33"/>
  <c r="I28" i="33"/>
  <c r="G28" i="33"/>
  <c r="I27" i="33"/>
  <c r="G27" i="33"/>
  <c r="J27" i="33" s="1"/>
  <c r="I26" i="33"/>
  <c r="G26" i="33"/>
  <c r="J26" i="33" s="1"/>
  <c r="I25" i="33"/>
  <c r="G25" i="33"/>
  <c r="J25" i="33" s="1"/>
  <c r="I24" i="33"/>
  <c r="G24" i="33"/>
  <c r="J24" i="33" s="1"/>
  <c r="I23" i="33"/>
  <c r="G23" i="33"/>
  <c r="J23" i="33" s="1"/>
  <c r="I22" i="33"/>
  <c r="G22" i="33"/>
  <c r="J22" i="33" s="1"/>
  <c r="J21" i="33"/>
  <c r="I21" i="33"/>
  <c r="G21" i="33"/>
  <c r="J20" i="33"/>
  <c r="I20" i="33"/>
  <c r="G20" i="33"/>
  <c r="I19" i="33"/>
  <c r="G19" i="33"/>
  <c r="J19" i="33" s="1"/>
  <c r="I18" i="33"/>
  <c r="G18" i="33"/>
  <c r="J18" i="33" s="1"/>
  <c r="I17" i="33"/>
  <c r="G17" i="33"/>
  <c r="J17" i="33" s="1"/>
  <c r="I16" i="33"/>
  <c r="G16" i="33"/>
  <c r="J16" i="33" s="1"/>
  <c r="I15" i="33"/>
  <c r="G15" i="33"/>
  <c r="J15" i="33" s="1"/>
  <c r="I14" i="33"/>
  <c r="G14" i="33"/>
  <c r="J14" i="33" s="1"/>
  <c r="J13" i="33"/>
  <c r="I13" i="33"/>
  <c r="G13" i="33"/>
  <c r="J12" i="33"/>
  <c r="I12" i="33"/>
  <c r="G12" i="33"/>
  <c r="I11" i="33"/>
  <c r="G11" i="33"/>
  <c r="J11" i="33" s="1"/>
  <c r="I10" i="33"/>
  <c r="G10" i="33"/>
  <c r="J10" i="33" s="1"/>
  <c r="I9" i="33"/>
  <c r="G9" i="33"/>
  <c r="J9" i="33" s="1"/>
  <c r="I8" i="33"/>
  <c r="G8" i="33"/>
  <c r="J8" i="33" s="1"/>
  <c r="I7" i="33"/>
  <c r="G7" i="33"/>
  <c r="J7" i="33" s="1"/>
  <c r="I6" i="33"/>
  <c r="G6" i="33"/>
  <c r="J6" i="33" s="1"/>
  <c r="J5" i="33"/>
  <c r="I5" i="33"/>
  <c r="G5" i="33"/>
  <c r="J4" i="33"/>
  <c r="I4" i="33"/>
  <c r="G4" i="33"/>
  <c r="I3" i="33"/>
  <c r="I214" i="33" s="1"/>
  <c r="G3" i="33"/>
  <c r="G214" i="33" s="1"/>
  <c r="J3" i="20" l="1"/>
  <c r="J162" i="20" s="1"/>
  <c r="J3" i="19"/>
  <c r="J178" i="19" s="1"/>
  <c r="G142" i="18"/>
  <c r="I123" i="17"/>
  <c r="J123" i="16"/>
  <c r="G123" i="16"/>
  <c r="J3" i="33"/>
  <c r="J214" i="33" s="1"/>
  <c r="I227" i="32" l="1"/>
  <c r="G227" i="32"/>
  <c r="J227" i="32" s="1"/>
  <c r="I226" i="32"/>
  <c r="G226" i="32"/>
  <c r="I225" i="32"/>
  <c r="G225" i="32"/>
  <c r="J225" i="32" s="1"/>
  <c r="I224" i="32"/>
  <c r="G224" i="32"/>
  <c r="J224" i="32" s="1"/>
  <c r="I223" i="32"/>
  <c r="G223" i="32"/>
  <c r="J223" i="32" s="1"/>
  <c r="I222" i="32"/>
  <c r="G222" i="32"/>
  <c r="I221" i="32"/>
  <c r="G221" i="32"/>
  <c r="J221" i="32" s="1"/>
  <c r="I220" i="32"/>
  <c r="G220" i="32"/>
  <c r="I219" i="32"/>
  <c r="G219" i="32"/>
  <c r="J219" i="32" s="1"/>
  <c r="I218" i="32"/>
  <c r="G218" i="32"/>
  <c r="I217" i="32"/>
  <c r="G217" i="32"/>
  <c r="J217" i="32" s="1"/>
  <c r="I216" i="32"/>
  <c r="G216" i="32"/>
  <c r="I215" i="32"/>
  <c r="G215" i="32"/>
  <c r="J215" i="32" s="1"/>
  <c r="I214" i="32"/>
  <c r="G214" i="32"/>
  <c r="I213" i="32"/>
  <c r="G213" i="32"/>
  <c r="J213" i="32" s="1"/>
  <c r="I212" i="32"/>
  <c r="G212" i="32"/>
  <c r="I211" i="32"/>
  <c r="G211" i="32"/>
  <c r="I210" i="32"/>
  <c r="G210" i="32"/>
  <c r="I209" i="32"/>
  <c r="G209" i="32"/>
  <c r="J209" i="32" s="1"/>
  <c r="I208" i="32"/>
  <c r="G208" i="32"/>
  <c r="I207" i="32"/>
  <c r="G207" i="32"/>
  <c r="I206" i="32"/>
  <c r="G206" i="32"/>
  <c r="J206" i="32" s="1"/>
  <c r="I205" i="32"/>
  <c r="G205" i="32"/>
  <c r="I204" i="32"/>
  <c r="G204" i="32"/>
  <c r="J204" i="32" s="1"/>
  <c r="I203" i="32"/>
  <c r="G203" i="32"/>
  <c r="I202" i="32"/>
  <c r="G202" i="32"/>
  <c r="I201" i="32"/>
  <c r="G201" i="32"/>
  <c r="I200" i="32"/>
  <c r="G200" i="32"/>
  <c r="J200" i="32" s="1"/>
  <c r="I199" i="32"/>
  <c r="G199" i="32"/>
  <c r="J199" i="32" s="1"/>
  <c r="I198" i="32"/>
  <c r="G198" i="32"/>
  <c r="I197" i="32"/>
  <c r="G197" i="32"/>
  <c r="I196" i="32"/>
  <c r="G196" i="32"/>
  <c r="I195" i="32"/>
  <c r="G195" i="32"/>
  <c r="J195" i="32" s="1"/>
  <c r="I194" i="32"/>
  <c r="G194" i="32"/>
  <c r="I193" i="32"/>
  <c r="G193" i="32"/>
  <c r="I192" i="32"/>
  <c r="G192" i="32"/>
  <c r="I191" i="32"/>
  <c r="G191" i="32"/>
  <c r="J191" i="32" s="1"/>
  <c r="I190" i="32"/>
  <c r="G190" i="32"/>
  <c r="I189" i="32"/>
  <c r="G189" i="32"/>
  <c r="I188" i="32"/>
  <c r="G188" i="32"/>
  <c r="I187" i="32"/>
  <c r="G187" i="32"/>
  <c r="J187" i="32" s="1"/>
  <c r="I186" i="32"/>
  <c r="J186" i="32" s="1"/>
  <c r="G186" i="32"/>
  <c r="I185" i="32"/>
  <c r="G185" i="32"/>
  <c r="I184" i="32"/>
  <c r="G184" i="32"/>
  <c r="I183" i="32"/>
  <c r="G183" i="32"/>
  <c r="J183" i="32" s="1"/>
  <c r="I182" i="32"/>
  <c r="G182" i="32"/>
  <c r="I181" i="32"/>
  <c r="G181" i="32"/>
  <c r="I180" i="32"/>
  <c r="G180" i="32"/>
  <c r="I179" i="32"/>
  <c r="G179" i="32"/>
  <c r="J179" i="32" s="1"/>
  <c r="I178" i="32"/>
  <c r="F178" i="32"/>
  <c r="G178" i="32" s="1"/>
  <c r="J178" i="32" s="1"/>
  <c r="I177" i="32"/>
  <c r="G177" i="32"/>
  <c r="J177" i="32" s="1"/>
  <c r="K176" i="32"/>
  <c r="I176" i="32"/>
  <c r="G176" i="32"/>
  <c r="J176" i="32" s="1"/>
  <c r="I175" i="32"/>
  <c r="G175" i="32"/>
  <c r="J175" i="32" s="1"/>
  <c r="K174" i="32"/>
  <c r="I174" i="32"/>
  <c r="G174" i="32"/>
  <c r="I173" i="32"/>
  <c r="G173" i="32"/>
  <c r="J173" i="32" s="1"/>
  <c r="I172" i="32"/>
  <c r="G172" i="32"/>
  <c r="I171" i="32"/>
  <c r="G171" i="32"/>
  <c r="I170" i="32"/>
  <c r="G170" i="32"/>
  <c r="J170" i="32" s="1"/>
  <c r="I169" i="32"/>
  <c r="G169" i="32"/>
  <c r="J169" i="32" s="1"/>
  <c r="I168" i="32"/>
  <c r="G168" i="32"/>
  <c r="J168" i="32" s="1"/>
  <c r="I167" i="32"/>
  <c r="G167" i="32"/>
  <c r="J167" i="32" s="1"/>
  <c r="I166" i="32"/>
  <c r="G166" i="32"/>
  <c r="I165" i="32"/>
  <c r="G165" i="32"/>
  <c r="I164" i="32"/>
  <c r="G164" i="32"/>
  <c r="J164" i="32" s="1"/>
  <c r="I163" i="32"/>
  <c r="G163" i="32"/>
  <c r="J163" i="32" s="1"/>
  <c r="I162" i="32"/>
  <c r="G162" i="32"/>
  <c r="I161" i="32"/>
  <c r="G161" i="32"/>
  <c r="I160" i="32"/>
  <c r="G160" i="32"/>
  <c r="J160" i="32" s="1"/>
  <c r="I159" i="32"/>
  <c r="G159" i="32"/>
  <c r="I158" i="32"/>
  <c r="G158" i="32"/>
  <c r="I157" i="32"/>
  <c r="G157" i="32"/>
  <c r="J157" i="32" s="1"/>
  <c r="I156" i="32"/>
  <c r="G156" i="32"/>
  <c r="J156" i="32" s="1"/>
  <c r="I155" i="32"/>
  <c r="G155" i="32"/>
  <c r="J155" i="32" s="1"/>
  <c r="I154" i="32"/>
  <c r="G154" i="32"/>
  <c r="I153" i="32"/>
  <c r="G153" i="32"/>
  <c r="J153" i="32" s="1"/>
  <c r="I152" i="32"/>
  <c r="G152" i="32"/>
  <c r="J152" i="32" s="1"/>
  <c r="I151" i="32"/>
  <c r="G151" i="32"/>
  <c r="J151" i="32" s="1"/>
  <c r="I150" i="32"/>
  <c r="G150" i="32"/>
  <c r="I149" i="32"/>
  <c r="G149" i="32"/>
  <c r="J149" i="32" s="1"/>
  <c r="I148" i="32"/>
  <c r="G148" i="32"/>
  <c r="I147" i="32"/>
  <c r="G147" i="32"/>
  <c r="J147" i="32" s="1"/>
  <c r="I146" i="32"/>
  <c r="J146" i="32" s="1"/>
  <c r="G146" i="32"/>
  <c r="I145" i="32"/>
  <c r="G145" i="32"/>
  <c r="J145" i="32" s="1"/>
  <c r="I144" i="32"/>
  <c r="G144" i="32"/>
  <c r="J144" i="32" s="1"/>
  <c r="I143" i="32"/>
  <c r="G143" i="32"/>
  <c r="I142" i="32"/>
  <c r="G142" i="32"/>
  <c r="I141" i="32"/>
  <c r="G141" i="32"/>
  <c r="J141" i="32" s="1"/>
  <c r="I140" i="32"/>
  <c r="G140" i="32"/>
  <c r="J140" i="32" s="1"/>
  <c r="I139" i="32"/>
  <c r="G139" i="32"/>
  <c r="I138" i="32"/>
  <c r="G138" i="32"/>
  <c r="J138" i="32" s="1"/>
  <c r="I137" i="32"/>
  <c r="G137" i="32"/>
  <c r="J137" i="32" s="1"/>
  <c r="I136" i="32"/>
  <c r="G136" i="32"/>
  <c r="J136" i="32" s="1"/>
  <c r="I135" i="32"/>
  <c r="G135" i="32"/>
  <c r="I134" i="32"/>
  <c r="G134" i="32"/>
  <c r="J134" i="32" s="1"/>
  <c r="I133" i="32"/>
  <c r="G133" i="32"/>
  <c r="J133" i="32" s="1"/>
  <c r="I132" i="32"/>
  <c r="G132" i="32"/>
  <c r="J132" i="32" s="1"/>
  <c r="I131" i="32"/>
  <c r="G131" i="32"/>
  <c r="J131" i="32" s="1"/>
  <c r="I130" i="32"/>
  <c r="G130" i="32"/>
  <c r="J130" i="32" s="1"/>
  <c r="I129" i="32"/>
  <c r="G129" i="32"/>
  <c r="J129" i="32" s="1"/>
  <c r="I128" i="32"/>
  <c r="G128" i="32"/>
  <c r="J128" i="32" s="1"/>
  <c r="I127" i="32"/>
  <c r="G127" i="32"/>
  <c r="J127" i="32" s="1"/>
  <c r="I126" i="32"/>
  <c r="G126" i="32"/>
  <c r="J126" i="32" s="1"/>
  <c r="I125" i="32"/>
  <c r="G125" i="32"/>
  <c r="I124" i="32"/>
  <c r="G124" i="32"/>
  <c r="I123" i="32"/>
  <c r="G123" i="32"/>
  <c r="J123" i="32" s="1"/>
  <c r="I122" i="32"/>
  <c r="G122" i="32"/>
  <c r="J122" i="32" s="1"/>
  <c r="I121" i="32"/>
  <c r="G121" i="32"/>
  <c r="J121" i="32" s="1"/>
  <c r="I120" i="32"/>
  <c r="G120" i="32"/>
  <c r="J120" i="32" s="1"/>
  <c r="I119" i="32"/>
  <c r="G119" i="32"/>
  <c r="I118" i="32"/>
  <c r="G118" i="32"/>
  <c r="F118" i="32"/>
  <c r="K117" i="32"/>
  <c r="I117" i="32"/>
  <c r="G117" i="32"/>
  <c r="J117" i="32" s="1"/>
  <c r="I116" i="32"/>
  <c r="G116" i="32"/>
  <c r="I115" i="32"/>
  <c r="G115" i="32"/>
  <c r="I114" i="32"/>
  <c r="G114" i="32"/>
  <c r="I113" i="32"/>
  <c r="G113" i="32"/>
  <c r="I112" i="32"/>
  <c r="G112" i="32"/>
  <c r="I111" i="32"/>
  <c r="G111" i="32"/>
  <c r="I110" i="32"/>
  <c r="G110" i="32"/>
  <c r="J110" i="32" s="1"/>
  <c r="I109" i="32"/>
  <c r="G109" i="32"/>
  <c r="J109" i="32" s="1"/>
  <c r="K108" i="32"/>
  <c r="I108" i="32"/>
  <c r="G108" i="32"/>
  <c r="I107" i="32"/>
  <c r="G107" i="32"/>
  <c r="I106" i="32"/>
  <c r="G106" i="32"/>
  <c r="J106" i="32" s="1"/>
  <c r="I105" i="32"/>
  <c r="G105" i="32"/>
  <c r="J105" i="32" s="1"/>
  <c r="I104" i="32"/>
  <c r="G104" i="32"/>
  <c r="I103" i="32"/>
  <c r="G103" i="32"/>
  <c r="I102" i="32"/>
  <c r="G102" i="32"/>
  <c r="J102" i="32" s="1"/>
  <c r="I101" i="32"/>
  <c r="G101" i="32"/>
  <c r="J101" i="32" s="1"/>
  <c r="I100" i="32"/>
  <c r="J100" i="32" s="1"/>
  <c r="G100" i="32"/>
  <c r="I99" i="32"/>
  <c r="G99" i="32"/>
  <c r="I98" i="32"/>
  <c r="G98" i="32"/>
  <c r="J98" i="32" s="1"/>
  <c r="I97" i="32"/>
  <c r="G97" i="32"/>
  <c r="J97" i="32" s="1"/>
  <c r="I96" i="32"/>
  <c r="G96" i="32"/>
  <c r="I95" i="32"/>
  <c r="G95" i="32"/>
  <c r="I94" i="32"/>
  <c r="G94" i="32"/>
  <c r="J94" i="32" s="1"/>
  <c r="I93" i="32"/>
  <c r="G93" i="32"/>
  <c r="I92" i="32"/>
  <c r="G92" i="32"/>
  <c r="I91" i="32"/>
  <c r="G91" i="32"/>
  <c r="J91" i="32" s="1"/>
  <c r="I90" i="32"/>
  <c r="G90" i="32"/>
  <c r="J90" i="32" s="1"/>
  <c r="I89" i="32"/>
  <c r="G89" i="32"/>
  <c r="I88" i="32"/>
  <c r="G88" i="32"/>
  <c r="I87" i="32"/>
  <c r="G87" i="32"/>
  <c r="J87" i="32" s="1"/>
  <c r="I86" i="32"/>
  <c r="G86" i="32"/>
  <c r="I85" i="32"/>
  <c r="G85" i="32"/>
  <c r="I84" i="32"/>
  <c r="J84" i="32" s="1"/>
  <c r="G84" i="32"/>
  <c r="I83" i="32"/>
  <c r="G83" i="32"/>
  <c r="J83" i="32" s="1"/>
  <c r="I82" i="32"/>
  <c r="G82" i="32"/>
  <c r="J82" i="32" s="1"/>
  <c r="I81" i="32"/>
  <c r="G81" i="32"/>
  <c r="I80" i="32"/>
  <c r="G80" i="32"/>
  <c r="J80" i="32" s="1"/>
  <c r="I79" i="32"/>
  <c r="G79" i="32"/>
  <c r="J79" i="32" s="1"/>
  <c r="I78" i="32"/>
  <c r="G78" i="32"/>
  <c r="I77" i="32"/>
  <c r="G77" i="32"/>
  <c r="I76" i="32"/>
  <c r="J76" i="32" s="1"/>
  <c r="G76" i="32"/>
  <c r="I75" i="32"/>
  <c r="G75" i="32"/>
  <c r="J75" i="32" s="1"/>
  <c r="I74" i="32"/>
  <c r="G74" i="32"/>
  <c r="J74" i="32" s="1"/>
  <c r="J73" i="32"/>
  <c r="I73" i="32"/>
  <c r="G73" i="32"/>
  <c r="I72" i="32"/>
  <c r="G72" i="32"/>
  <c r="J72" i="32" s="1"/>
  <c r="I71" i="32"/>
  <c r="G71" i="32"/>
  <c r="I70" i="32"/>
  <c r="G70" i="32"/>
  <c r="J70" i="32" s="1"/>
  <c r="I69" i="32"/>
  <c r="G69" i="32"/>
  <c r="J69" i="32" s="1"/>
  <c r="I68" i="32"/>
  <c r="G68" i="32"/>
  <c r="I67" i="32"/>
  <c r="G67" i="32"/>
  <c r="I66" i="32"/>
  <c r="G66" i="32"/>
  <c r="I65" i="32"/>
  <c r="J65" i="32" s="1"/>
  <c r="G65" i="32"/>
  <c r="I64" i="32"/>
  <c r="G64" i="32"/>
  <c r="J64" i="32" s="1"/>
  <c r="I63" i="32"/>
  <c r="G63" i="32"/>
  <c r="J63" i="32" s="1"/>
  <c r="I62" i="32"/>
  <c r="G62" i="32"/>
  <c r="I61" i="32"/>
  <c r="G61" i="32"/>
  <c r="I60" i="32"/>
  <c r="G60" i="32"/>
  <c r="J60" i="32" s="1"/>
  <c r="I59" i="32"/>
  <c r="G59" i="32"/>
  <c r="J59" i="32" s="1"/>
  <c r="I58" i="32"/>
  <c r="J58" i="32" s="1"/>
  <c r="G58" i="32"/>
  <c r="I57" i="32"/>
  <c r="G57" i="32"/>
  <c r="J57" i="32" s="1"/>
  <c r="I56" i="32"/>
  <c r="G56" i="32"/>
  <c r="I55" i="32"/>
  <c r="G55" i="32"/>
  <c r="J55" i="32" s="1"/>
  <c r="I54" i="32"/>
  <c r="G54" i="32"/>
  <c r="I53" i="32"/>
  <c r="G53" i="32"/>
  <c r="J53" i="32" s="1"/>
  <c r="I52" i="32"/>
  <c r="G52" i="32"/>
  <c r="J52" i="32" s="1"/>
  <c r="I51" i="32"/>
  <c r="G51" i="32"/>
  <c r="J51" i="32" s="1"/>
  <c r="I50" i="32"/>
  <c r="J50" i="32" s="1"/>
  <c r="G50" i="32"/>
  <c r="I49" i="32"/>
  <c r="G49" i="32"/>
  <c r="J49" i="32" s="1"/>
  <c r="I48" i="32"/>
  <c r="G48" i="32"/>
  <c r="I47" i="32"/>
  <c r="G47" i="32"/>
  <c r="I46" i="32"/>
  <c r="G46" i="32"/>
  <c r="I45" i="32"/>
  <c r="G45" i="32"/>
  <c r="J45" i="32" s="1"/>
  <c r="I44" i="32"/>
  <c r="G44" i="32"/>
  <c r="J44" i="32" s="1"/>
  <c r="I43" i="32"/>
  <c r="G43" i="32"/>
  <c r="I42" i="32"/>
  <c r="J42" i="32" s="1"/>
  <c r="G42" i="32"/>
  <c r="I41" i="32"/>
  <c r="G41" i="32"/>
  <c r="J41" i="32" s="1"/>
  <c r="I40" i="32"/>
  <c r="G40" i="32"/>
  <c r="J40" i="32" s="1"/>
  <c r="I39" i="32"/>
  <c r="G39" i="32"/>
  <c r="I38" i="32"/>
  <c r="G38" i="32"/>
  <c r="I37" i="32"/>
  <c r="G37" i="32"/>
  <c r="I36" i="32"/>
  <c r="G36" i="32"/>
  <c r="J36" i="32" s="1"/>
  <c r="I35" i="32"/>
  <c r="G35" i="32"/>
  <c r="I34" i="32"/>
  <c r="G34" i="32"/>
  <c r="I33" i="32"/>
  <c r="G33" i="32"/>
  <c r="J33" i="32" s="1"/>
  <c r="I32" i="32"/>
  <c r="G32" i="32"/>
  <c r="I31" i="32"/>
  <c r="G31" i="32"/>
  <c r="I30" i="32"/>
  <c r="G30" i="32"/>
  <c r="I29" i="32"/>
  <c r="G29" i="32"/>
  <c r="J29" i="32" s="1"/>
  <c r="I28" i="32"/>
  <c r="G28" i="32"/>
  <c r="I27" i="32"/>
  <c r="G27" i="32"/>
  <c r="J27" i="32" s="1"/>
  <c r="I26" i="32"/>
  <c r="G26" i="32"/>
  <c r="I25" i="32"/>
  <c r="G25" i="32"/>
  <c r="J25" i="32" s="1"/>
  <c r="I24" i="32"/>
  <c r="G24" i="32"/>
  <c r="J24" i="32" s="1"/>
  <c r="I23" i="32"/>
  <c r="G23" i="32"/>
  <c r="J23" i="32" s="1"/>
  <c r="I22" i="32"/>
  <c r="G22" i="32"/>
  <c r="I21" i="32"/>
  <c r="G21" i="32"/>
  <c r="I20" i="32"/>
  <c r="G20" i="32"/>
  <c r="J20" i="32" s="1"/>
  <c r="I19" i="32"/>
  <c r="G19" i="32"/>
  <c r="J19" i="32" s="1"/>
  <c r="I18" i="32"/>
  <c r="G18" i="32"/>
  <c r="I17" i="32"/>
  <c r="G17" i="32"/>
  <c r="J17" i="32" s="1"/>
  <c r="I16" i="32"/>
  <c r="G16" i="32"/>
  <c r="J16" i="32" s="1"/>
  <c r="I15" i="32"/>
  <c r="G15" i="32"/>
  <c r="J15" i="32" s="1"/>
  <c r="I14" i="32"/>
  <c r="G14" i="32"/>
  <c r="I13" i="32"/>
  <c r="G13" i="32"/>
  <c r="J13" i="32" s="1"/>
  <c r="I12" i="32"/>
  <c r="G12" i="32"/>
  <c r="J12" i="32" s="1"/>
  <c r="I11" i="32"/>
  <c r="G11" i="32"/>
  <c r="J11" i="32" s="1"/>
  <c r="I10" i="32"/>
  <c r="J10" i="32" s="1"/>
  <c r="G10" i="32"/>
  <c r="I9" i="32"/>
  <c r="G9" i="32"/>
  <c r="J9" i="32" s="1"/>
  <c r="I8" i="32"/>
  <c r="G8" i="32"/>
  <c r="I7" i="32"/>
  <c r="G7" i="32"/>
  <c r="J7" i="32" s="1"/>
  <c r="I6" i="32"/>
  <c r="G6" i="32"/>
  <c r="I5" i="32"/>
  <c r="G5" i="32"/>
  <c r="I4" i="32"/>
  <c r="G4" i="32"/>
  <c r="I3" i="32"/>
  <c r="G3" i="32"/>
  <c r="J3" i="32" s="1"/>
  <c r="I193" i="31"/>
  <c r="G193" i="31"/>
  <c r="I192" i="31"/>
  <c r="J192" i="31" s="1"/>
  <c r="G192" i="31"/>
  <c r="I191" i="31"/>
  <c r="G191" i="31"/>
  <c r="J191" i="31" s="1"/>
  <c r="I190" i="31"/>
  <c r="G190" i="31"/>
  <c r="I189" i="31"/>
  <c r="G189" i="31"/>
  <c r="I188" i="31"/>
  <c r="G188" i="31"/>
  <c r="I187" i="31"/>
  <c r="G187" i="31"/>
  <c r="I186" i="31"/>
  <c r="G186" i="31"/>
  <c r="J186" i="31" s="1"/>
  <c r="I185" i="31"/>
  <c r="G185" i="31"/>
  <c r="I184" i="31"/>
  <c r="G184" i="31"/>
  <c r="I183" i="31"/>
  <c r="G183" i="31"/>
  <c r="I182" i="31"/>
  <c r="G182" i="31"/>
  <c r="J182" i="31" s="1"/>
  <c r="J181" i="31"/>
  <c r="I181" i="31"/>
  <c r="G181" i="31"/>
  <c r="I180" i="31"/>
  <c r="J180" i="31" s="1"/>
  <c r="G180" i="31"/>
  <c r="I179" i="31"/>
  <c r="G179" i="31"/>
  <c r="I178" i="31"/>
  <c r="G178" i="31"/>
  <c r="I177" i="31"/>
  <c r="G177" i="31"/>
  <c r="I176" i="31"/>
  <c r="F176" i="31"/>
  <c r="G176" i="31" s="1"/>
  <c r="I175" i="31"/>
  <c r="G175" i="31"/>
  <c r="J175" i="31" s="1"/>
  <c r="I174" i="31"/>
  <c r="G174" i="31"/>
  <c r="I173" i="31"/>
  <c r="G173" i="31"/>
  <c r="I172" i="31"/>
  <c r="G172" i="31"/>
  <c r="I171" i="31"/>
  <c r="G171" i="31"/>
  <c r="I170" i="31"/>
  <c r="G170" i="31"/>
  <c r="J170" i="31" s="1"/>
  <c r="I169" i="31"/>
  <c r="G169" i="31"/>
  <c r="I168" i="31"/>
  <c r="G168" i="31"/>
  <c r="I167" i="31"/>
  <c r="G167" i="31"/>
  <c r="J167" i="31" s="1"/>
  <c r="I166" i="31"/>
  <c r="G166" i="31"/>
  <c r="I165" i="31"/>
  <c r="G165" i="31"/>
  <c r="I164" i="31"/>
  <c r="G164" i="31"/>
  <c r="J164" i="31" s="1"/>
  <c r="K163" i="31"/>
  <c r="I163" i="31"/>
  <c r="G163" i="31"/>
  <c r="J163" i="31" s="1"/>
  <c r="I162" i="31"/>
  <c r="G162" i="31"/>
  <c r="I161" i="31"/>
  <c r="G161" i="31"/>
  <c r="I160" i="31"/>
  <c r="G160" i="31"/>
  <c r="I159" i="31"/>
  <c r="G159" i="31"/>
  <c r="I158" i="31"/>
  <c r="G158" i="31"/>
  <c r="I157" i="31"/>
  <c r="G157" i="31"/>
  <c r="I156" i="31"/>
  <c r="G156" i="31"/>
  <c r="I155" i="31"/>
  <c r="J155" i="31" s="1"/>
  <c r="G155" i="31"/>
  <c r="I154" i="31"/>
  <c r="J154" i="31" s="1"/>
  <c r="G154" i="31"/>
  <c r="I153" i="31"/>
  <c r="G153" i="31"/>
  <c r="J153" i="31" s="1"/>
  <c r="K152" i="31"/>
  <c r="I152" i="31"/>
  <c r="G152" i="31"/>
  <c r="J152" i="31" s="1"/>
  <c r="I151" i="31"/>
  <c r="G151" i="31"/>
  <c r="J151" i="31" s="1"/>
  <c r="I150" i="31"/>
  <c r="G150" i="31"/>
  <c r="J150" i="31" s="1"/>
  <c r="I149" i="31"/>
  <c r="G149" i="31"/>
  <c r="J149" i="31" s="1"/>
  <c r="I148" i="31"/>
  <c r="G148" i="31"/>
  <c r="I147" i="31"/>
  <c r="G147" i="31"/>
  <c r="I146" i="31"/>
  <c r="G146" i="31"/>
  <c r="J146" i="31" s="1"/>
  <c r="I145" i="31"/>
  <c r="G145" i="31"/>
  <c r="I144" i="31"/>
  <c r="G144" i="31"/>
  <c r="I143" i="31"/>
  <c r="G143" i="31"/>
  <c r="I142" i="31"/>
  <c r="G142" i="31"/>
  <c r="I141" i="31"/>
  <c r="G141" i="31"/>
  <c r="J141" i="31" s="1"/>
  <c r="I140" i="31"/>
  <c r="G140" i="31"/>
  <c r="I139" i="31"/>
  <c r="G139" i="31"/>
  <c r="J139" i="31" s="1"/>
  <c r="I138" i="31"/>
  <c r="G138" i="31"/>
  <c r="J138" i="31" s="1"/>
  <c r="I137" i="31"/>
  <c r="G137" i="31"/>
  <c r="I136" i="31"/>
  <c r="G136" i="31"/>
  <c r="I135" i="31"/>
  <c r="G135" i="31"/>
  <c r="J135" i="31" s="1"/>
  <c r="I134" i="31"/>
  <c r="G134" i="31"/>
  <c r="J134" i="31" s="1"/>
  <c r="I133" i="31"/>
  <c r="G133" i="31"/>
  <c r="J133" i="31" s="1"/>
  <c r="I132" i="31"/>
  <c r="G132" i="31"/>
  <c r="I131" i="31"/>
  <c r="G131" i="31"/>
  <c r="J131" i="31" s="1"/>
  <c r="I130" i="31"/>
  <c r="G130" i="31"/>
  <c r="I129" i="31"/>
  <c r="G129" i="31"/>
  <c r="I128" i="31"/>
  <c r="G128" i="31"/>
  <c r="I127" i="31"/>
  <c r="G127" i="31"/>
  <c r="J127" i="31" s="1"/>
  <c r="I126" i="31"/>
  <c r="G126" i="31"/>
  <c r="I125" i="31"/>
  <c r="G125" i="31"/>
  <c r="J125" i="31" s="1"/>
  <c r="I124" i="31"/>
  <c r="G124" i="31"/>
  <c r="I123" i="31"/>
  <c r="G123" i="31"/>
  <c r="J123" i="31" s="1"/>
  <c r="I122" i="31"/>
  <c r="G122" i="31"/>
  <c r="I121" i="31"/>
  <c r="F121" i="31"/>
  <c r="G121" i="31" s="1"/>
  <c r="J121" i="31" s="1"/>
  <c r="I120" i="31"/>
  <c r="G120" i="31"/>
  <c r="J120" i="31" s="1"/>
  <c r="I119" i="31"/>
  <c r="G119" i="31"/>
  <c r="I118" i="31"/>
  <c r="G118" i="31"/>
  <c r="I117" i="31"/>
  <c r="G117" i="31"/>
  <c r="I116" i="31"/>
  <c r="G116" i="31"/>
  <c r="I115" i="31"/>
  <c r="G115" i="31"/>
  <c r="I114" i="31"/>
  <c r="G114" i="31"/>
  <c r="J114" i="31" s="1"/>
  <c r="I113" i="31"/>
  <c r="J113" i="31" s="1"/>
  <c r="G113" i="31"/>
  <c r="I112" i="31"/>
  <c r="G112" i="31"/>
  <c r="J112" i="31" s="1"/>
  <c r="I111" i="31"/>
  <c r="G111" i="31"/>
  <c r="J111" i="31" s="1"/>
  <c r="I110" i="31"/>
  <c r="G110" i="31"/>
  <c r="I109" i="31"/>
  <c r="G109" i="31"/>
  <c r="I108" i="31"/>
  <c r="G108" i="31"/>
  <c r="I107" i="31"/>
  <c r="G107" i="31"/>
  <c r="J107" i="31" s="1"/>
  <c r="I106" i="31"/>
  <c r="G106" i="31"/>
  <c r="I105" i="31"/>
  <c r="G105" i="31"/>
  <c r="I104" i="31"/>
  <c r="G104" i="31"/>
  <c r="J104" i="31" s="1"/>
  <c r="I103" i="31"/>
  <c r="G103" i="31"/>
  <c r="I102" i="31"/>
  <c r="G102" i="31"/>
  <c r="J102" i="31" s="1"/>
  <c r="I101" i="31"/>
  <c r="G101" i="31"/>
  <c r="I100" i="31"/>
  <c r="G100" i="31"/>
  <c r="I99" i="31"/>
  <c r="G99" i="31"/>
  <c r="I98" i="31"/>
  <c r="G98" i="31"/>
  <c r="J98" i="31" s="1"/>
  <c r="J97" i="31"/>
  <c r="I97" i="31"/>
  <c r="G97" i="31"/>
  <c r="I96" i="31"/>
  <c r="G96" i="31"/>
  <c r="I95" i="31"/>
  <c r="G95" i="31"/>
  <c r="J95" i="31" s="1"/>
  <c r="I94" i="31"/>
  <c r="G94" i="31"/>
  <c r="I93" i="31"/>
  <c r="G93" i="31"/>
  <c r="I92" i="31"/>
  <c r="J92" i="31" s="1"/>
  <c r="G92" i="31"/>
  <c r="I91" i="31"/>
  <c r="G91" i="31"/>
  <c r="J91" i="31" s="1"/>
  <c r="I90" i="31"/>
  <c r="G90" i="31"/>
  <c r="I89" i="31"/>
  <c r="G89" i="31"/>
  <c r="J89" i="31" s="1"/>
  <c r="I88" i="31"/>
  <c r="G88" i="31"/>
  <c r="J88" i="31" s="1"/>
  <c r="I87" i="31"/>
  <c r="G87" i="31"/>
  <c r="I86" i="31"/>
  <c r="G86" i="31"/>
  <c r="J86" i="31" s="1"/>
  <c r="I85" i="31"/>
  <c r="G85" i="31"/>
  <c r="I84" i="31"/>
  <c r="G84" i="31"/>
  <c r="I83" i="31"/>
  <c r="G83" i="31"/>
  <c r="I82" i="31"/>
  <c r="G82" i="31"/>
  <c r="J82" i="31" s="1"/>
  <c r="I81" i="31"/>
  <c r="G81" i="31"/>
  <c r="J81" i="31" s="1"/>
  <c r="I80" i="31"/>
  <c r="G80" i="31"/>
  <c r="J80" i="31" s="1"/>
  <c r="I79" i="31"/>
  <c r="G79" i="31"/>
  <c r="J79" i="31" s="1"/>
  <c r="I78" i="31"/>
  <c r="G78" i="31"/>
  <c r="I77" i="31"/>
  <c r="G77" i="31"/>
  <c r="J77" i="31" s="1"/>
  <c r="I76" i="31"/>
  <c r="G76" i="31"/>
  <c r="I75" i="31"/>
  <c r="G75" i="31"/>
  <c r="J75" i="31" s="1"/>
  <c r="I74" i="31"/>
  <c r="G74" i="31"/>
  <c r="I73" i="31"/>
  <c r="G73" i="31"/>
  <c r="J73" i="31" s="1"/>
  <c r="I72" i="31"/>
  <c r="G72" i="31"/>
  <c r="J72" i="31" s="1"/>
  <c r="I71" i="31"/>
  <c r="G71" i="31"/>
  <c r="I70" i="31"/>
  <c r="G70" i="31"/>
  <c r="I69" i="31"/>
  <c r="G69" i="31"/>
  <c r="I68" i="31"/>
  <c r="G68" i="31"/>
  <c r="J68" i="31" s="1"/>
  <c r="I67" i="31"/>
  <c r="G67" i="31"/>
  <c r="I66" i="31"/>
  <c r="G66" i="31"/>
  <c r="I65" i="31"/>
  <c r="G65" i="31"/>
  <c r="J65" i="31" s="1"/>
  <c r="I64" i="31"/>
  <c r="G64" i="31"/>
  <c r="I63" i="31"/>
  <c r="G63" i="31"/>
  <c r="J63" i="31" s="1"/>
  <c r="I62" i="31"/>
  <c r="G62" i="31"/>
  <c r="I61" i="31"/>
  <c r="G61" i="31"/>
  <c r="J61" i="31" s="1"/>
  <c r="I60" i="31"/>
  <c r="G60" i="31"/>
  <c r="I59" i="31"/>
  <c r="G59" i="31"/>
  <c r="J59" i="31" s="1"/>
  <c r="I58" i="31"/>
  <c r="G58" i="31"/>
  <c r="I57" i="31"/>
  <c r="G57" i="31"/>
  <c r="J57" i="31" s="1"/>
  <c r="I56" i="31"/>
  <c r="G56" i="31"/>
  <c r="I55" i="31"/>
  <c r="G55" i="31"/>
  <c r="I54" i="31"/>
  <c r="G54" i="31"/>
  <c r="J54" i="31" s="1"/>
  <c r="I53" i="31"/>
  <c r="G53" i="31"/>
  <c r="I52" i="31"/>
  <c r="G52" i="31"/>
  <c r="I51" i="31"/>
  <c r="G51" i="31"/>
  <c r="I50" i="31"/>
  <c r="G50" i="31"/>
  <c r="J50" i="31" s="1"/>
  <c r="I49" i="31"/>
  <c r="G49" i="31"/>
  <c r="J49" i="31" s="1"/>
  <c r="I48" i="31"/>
  <c r="G48" i="31"/>
  <c r="J48" i="31" s="1"/>
  <c r="I47" i="31"/>
  <c r="G47" i="31"/>
  <c r="I46" i="31"/>
  <c r="G46" i="31"/>
  <c r="I45" i="31"/>
  <c r="G45" i="31"/>
  <c r="J45" i="31" s="1"/>
  <c r="I44" i="31"/>
  <c r="G44" i="31"/>
  <c r="I43" i="31"/>
  <c r="G43" i="31"/>
  <c r="I42" i="31"/>
  <c r="G42" i="31"/>
  <c r="I41" i="31"/>
  <c r="G41" i="31"/>
  <c r="J41" i="31" s="1"/>
  <c r="I40" i="31"/>
  <c r="G40" i="31"/>
  <c r="J40" i="31" s="1"/>
  <c r="I39" i="31"/>
  <c r="G39" i="31"/>
  <c r="I38" i="31"/>
  <c r="G38" i="31"/>
  <c r="I37" i="31"/>
  <c r="G37" i="31"/>
  <c r="I36" i="31"/>
  <c r="G36" i="31"/>
  <c r="I35" i="31"/>
  <c r="G35" i="31"/>
  <c r="I34" i="31"/>
  <c r="G34" i="31"/>
  <c r="I33" i="31"/>
  <c r="G33" i="31"/>
  <c r="J33" i="31" s="1"/>
  <c r="I32" i="31"/>
  <c r="G32" i="31"/>
  <c r="I31" i="31"/>
  <c r="G31" i="31"/>
  <c r="I30" i="31"/>
  <c r="G30" i="31"/>
  <c r="I29" i="31"/>
  <c r="G29" i="31"/>
  <c r="J29" i="31" s="1"/>
  <c r="I28" i="31"/>
  <c r="G28" i="31"/>
  <c r="I27" i="31"/>
  <c r="G27" i="31"/>
  <c r="I26" i="31"/>
  <c r="J26" i="31" s="1"/>
  <c r="G26" i="31"/>
  <c r="I25" i="31"/>
  <c r="J25" i="31" s="1"/>
  <c r="G25" i="31"/>
  <c r="I24" i="31"/>
  <c r="G24" i="31"/>
  <c r="J24" i="31" s="1"/>
  <c r="I23" i="31"/>
  <c r="G23" i="31"/>
  <c r="I22" i="31"/>
  <c r="G22" i="31"/>
  <c r="J22" i="31" s="1"/>
  <c r="I21" i="31"/>
  <c r="G21" i="31"/>
  <c r="I20" i="31"/>
  <c r="G20" i="31"/>
  <c r="J20" i="31" s="1"/>
  <c r="I19" i="31"/>
  <c r="G19" i="31"/>
  <c r="I18" i="31"/>
  <c r="G18" i="31"/>
  <c r="J18" i="31" s="1"/>
  <c r="I17" i="31"/>
  <c r="G17" i="31"/>
  <c r="J17" i="31" s="1"/>
  <c r="I16" i="31"/>
  <c r="G16" i="31"/>
  <c r="I15" i="31"/>
  <c r="G15" i="31"/>
  <c r="J15" i="31" s="1"/>
  <c r="I14" i="31"/>
  <c r="G14" i="31"/>
  <c r="I13" i="31"/>
  <c r="G13" i="31"/>
  <c r="J13" i="31" s="1"/>
  <c r="I12" i="31"/>
  <c r="G12" i="31"/>
  <c r="I11" i="31"/>
  <c r="G11" i="31"/>
  <c r="J11" i="31" s="1"/>
  <c r="I10" i="31"/>
  <c r="G10" i="31"/>
  <c r="J10" i="31" s="1"/>
  <c r="I9" i="31"/>
  <c r="G9" i="31"/>
  <c r="J9" i="31" s="1"/>
  <c r="I8" i="31"/>
  <c r="G8" i="31"/>
  <c r="J8" i="31" s="1"/>
  <c r="I7" i="31"/>
  <c r="G7" i="31"/>
  <c r="I6" i="31"/>
  <c r="G6" i="31"/>
  <c r="I5" i="31"/>
  <c r="G5" i="31"/>
  <c r="J5" i="31" s="1"/>
  <c r="I4" i="31"/>
  <c r="G4" i="31"/>
  <c r="I3" i="31"/>
  <c r="G3" i="31"/>
  <c r="I183" i="30"/>
  <c r="G183" i="30"/>
  <c r="J183" i="30" s="1"/>
  <c r="I182" i="30"/>
  <c r="J182" i="30" s="1"/>
  <c r="G182" i="30"/>
  <c r="I181" i="30"/>
  <c r="G181" i="30"/>
  <c r="I180" i="30"/>
  <c r="G180" i="30"/>
  <c r="I179" i="30"/>
  <c r="G179" i="30"/>
  <c r="J179" i="30" s="1"/>
  <c r="I178" i="30"/>
  <c r="G178" i="30"/>
  <c r="I177" i="30"/>
  <c r="G177" i="30"/>
  <c r="I176" i="30"/>
  <c r="G176" i="30"/>
  <c r="I175" i="30"/>
  <c r="G175" i="30"/>
  <c r="J175" i="30" s="1"/>
  <c r="I174" i="30"/>
  <c r="G174" i="30"/>
  <c r="I173" i="30"/>
  <c r="G173" i="30"/>
  <c r="I172" i="30"/>
  <c r="G172" i="30"/>
  <c r="I171" i="30"/>
  <c r="G171" i="30"/>
  <c r="J171" i="30" s="1"/>
  <c r="I170" i="30"/>
  <c r="G170" i="30"/>
  <c r="J170" i="30" s="1"/>
  <c r="I169" i="30"/>
  <c r="G169" i="30"/>
  <c r="I168" i="30"/>
  <c r="G168" i="30"/>
  <c r="I167" i="30"/>
  <c r="G167" i="30"/>
  <c r="J167" i="30" s="1"/>
  <c r="I166" i="30"/>
  <c r="G166" i="30"/>
  <c r="I165" i="30"/>
  <c r="G165" i="30"/>
  <c r="I164" i="30"/>
  <c r="G164" i="30"/>
  <c r="I163" i="30"/>
  <c r="G163" i="30"/>
  <c r="J163" i="30" s="1"/>
  <c r="I162" i="30"/>
  <c r="G162" i="30"/>
  <c r="J162" i="30" s="1"/>
  <c r="I161" i="30"/>
  <c r="G161" i="30"/>
  <c r="I160" i="30"/>
  <c r="G160" i="30"/>
  <c r="I159" i="30"/>
  <c r="G159" i="30"/>
  <c r="J159" i="30" s="1"/>
  <c r="I158" i="30"/>
  <c r="G158" i="30"/>
  <c r="I157" i="30"/>
  <c r="G157" i="30"/>
  <c r="I156" i="30"/>
  <c r="G156" i="30"/>
  <c r="I155" i="30"/>
  <c r="G155" i="30"/>
  <c r="J155" i="30" s="1"/>
  <c r="I154" i="30"/>
  <c r="G154" i="30"/>
  <c r="I153" i="30"/>
  <c r="G153" i="30"/>
  <c r="I152" i="30"/>
  <c r="G152" i="30"/>
  <c r="I151" i="30"/>
  <c r="G151" i="30"/>
  <c r="J151" i="30" s="1"/>
  <c r="I150" i="30"/>
  <c r="G150" i="30"/>
  <c r="I149" i="30"/>
  <c r="G149" i="30"/>
  <c r="I148" i="30"/>
  <c r="G148" i="30"/>
  <c r="I147" i="30"/>
  <c r="G147" i="30"/>
  <c r="J147" i="30" s="1"/>
  <c r="I146" i="30"/>
  <c r="F146" i="30"/>
  <c r="G146" i="30" s="1"/>
  <c r="I145" i="30"/>
  <c r="G145" i="30"/>
  <c r="K144" i="30"/>
  <c r="I144" i="30"/>
  <c r="G144" i="30"/>
  <c r="I143" i="30"/>
  <c r="G143" i="30"/>
  <c r="I142" i="30"/>
  <c r="G142" i="30"/>
  <c r="J142" i="30" s="1"/>
  <c r="I141" i="30"/>
  <c r="G141" i="30"/>
  <c r="J141" i="30" s="1"/>
  <c r="I140" i="30"/>
  <c r="G140" i="30"/>
  <c r="I139" i="30"/>
  <c r="G139" i="30"/>
  <c r="J139" i="30" s="1"/>
  <c r="I138" i="30"/>
  <c r="G138" i="30"/>
  <c r="I137" i="30"/>
  <c r="G137" i="30"/>
  <c r="I136" i="30"/>
  <c r="G136" i="30"/>
  <c r="I135" i="30"/>
  <c r="G135" i="30"/>
  <c r="J135" i="30" s="1"/>
  <c r="I134" i="30"/>
  <c r="G134" i="30"/>
  <c r="I133" i="30"/>
  <c r="G133" i="30"/>
  <c r="I132" i="30"/>
  <c r="G132" i="30"/>
  <c r="I131" i="30"/>
  <c r="G131" i="30"/>
  <c r="J131" i="30" s="1"/>
  <c r="I130" i="30"/>
  <c r="G130" i="30"/>
  <c r="J129" i="30"/>
  <c r="I129" i="30"/>
  <c r="G129" i="30"/>
  <c r="I128" i="30"/>
  <c r="G128" i="30"/>
  <c r="I127" i="30"/>
  <c r="G127" i="30"/>
  <c r="J127" i="30" s="1"/>
  <c r="I126" i="30"/>
  <c r="G126" i="30"/>
  <c r="I125" i="30"/>
  <c r="G125" i="30"/>
  <c r="I124" i="30"/>
  <c r="G124" i="30"/>
  <c r="J124" i="30" s="1"/>
  <c r="I123" i="30"/>
  <c r="G123" i="30"/>
  <c r="J123" i="30" s="1"/>
  <c r="I122" i="30"/>
  <c r="G122" i="30"/>
  <c r="I121" i="30"/>
  <c r="G121" i="30"/>
  <c r="I120" i="30"/>
  <c r="G120" i="30"/>
  <c r="J120" i="30" s="1"/>
  <c r="I119" i="30"/>
  <c r="G119" i="30"/>
  <c r="J119" i="30" s="1"/>
  <c r="I118" i="30"/>
  <c r="G118" i="30"/>
  <c r="I117" i="30"/>
  <c r="G117" i="30"/>
  <c r="I116" i="30"/>
  <c r="G116" i="30"/>
  <c r="J116" i="30" s="1"/>
  <c r="I115" i="30"/>
  <c r="G115" i="30"/>
  <c r="J115" i="30" s="1"/>
  <c r="I114" i="30"/>
  <c r="G114" i="30"/>
  <c r="J114" i="30" s="1"/>
  <c r="K113" i="30"/>
  <c r="I113" i="30"/>
  <c r="G113" i="30"/>
  <c r="I112" i="30"/>
  <c r="G112" i="30"/>
  <c r="J112" i="30" s="1"/>
  <c r="I111" i="30"/>
  <c r="G111" i="30"/>
  <c r="I110" i="30"/>
  <c r="G110" i="30"/>
  <c r="I109" i="30"/>
  <c r="G109" i="30"/>
  <c r="J109" i="30" s="1"/>
  <c r="I108" i="30"/>
  <c r="G108" i="30"/>
  <c r="J108" i="30" s="1"/>
  <c r="I107" i="30"/>
  <c r="J107" i="30" s="1"/>
  <c r="G107" i="30"/>
  <c r="I106" i="30"/>
  <c r="G106" i="30"/>
  <c r="I105" i="30"/>
  <c r="G105" i="30"/>
  <c r="J105" i="30" s="1"/>
  <c r="I104" i="30"/>
  <c r="G104" i="30"/>
  <c r="J104" i="30" s="1"/>
  <c r="I103" i="30"/>
  <c r="F103" i="30"/>
  <c r="G103" i="30" s="1"/>
  <c r="I102" i="30"/>
  <c r="G102" i="30"/>
  <c r="I101" i="30"/>
  <c r="G101" i="30"/>
  <c r="J101" i="30" s="1"/>
  <c r="I100" i="30"/>
  <c r="G100" i="30"/>
  <c r="J100" i="30" s="1"/>
  <c r="I99" i="30"/>
  <c r="G99" i="30"/>
  <c r="I98" i="30"/>
  <c r="G98" i="30"/>
  <c r="I97" i="30"/>
  <c r="G97" i="30"/>
  <c r="J97" i="30" s="1"/>
  <c r="I96" i="30"/>
  <c r="G96" i="30"/>
  <c r="J96" i="30" s="1"/>
  <c r="I95" i="30"/>
  <c r="G95" i="30"/>
  <c r="I94" i="30"/>
  <c r="G94" i="30"/>
  <c r="I93" i="30"/>
  <c r="G93" i="30"/>
  <c r="J93" i="30" s="1"/>
  <c r="I92" i="30"/>
  <c r="G92" i="30"/>
  <c r="I91" i="30"/>
  <c r="G91" i="30"/>
  <c r="I90" i="30"/>
  <c r="G90" i="30"/>
  <c r="I89" i="30"/>
  <c r="G89" i="30"/>
  <c r="J89" i="30" s="1"/>
  <c r="I88" i="30"/>
  <c r="G88" i="30"/>
  <c r="I87" i="30"/>
  <c r="G87" i="30"/>
  <c r="I86" i="30"/>
  <c r="G86" i="30"/>
  <c r="I85" i="30"/>
  <c r="G85" i="30"/>
  <c r="J85" i="30" s="1"/>
  <c r="I84" i="30"/>
  <c r="G84" i="30"/>
  <c r="I83" i="30"/>
  <c r="G83" i="30"/>
  <c r="I82" i="30"/>
  <c r="G82" i="30"/>
  <c r="I81" i="30"/>
  <c r="G81" i="30"/>
  <c r="J81" i="30" s="1"/>
  <c r="I80" i="30"/>
  <c r="G80" i="30"/>
  <c r="J80" i="30" s="1"/>
  <c r="I79" i="30"/>
  <c r="G79" i="30"/>
  <c r="I78" i="30"/>
  <c r="G78" i="30"/>
  <c r="I77" i="30"/>
  <c r="G77" i="30"/>
  <c r="I76" i="30"/>
  <c r="J76" i="30" s="1"/>
  <c r="G76" i="30"/>
  <c r="I75" i="30"/>
  <c r="G75" i="30"/>
  <c r="I74" i="30"/>
  <c r="G74" i="30"/>
  <c r="I73" i="30"/>
  <c r="G73" i="30"/>
  <c r="J73" i="30" s="1"/>
  <c r="I72" i="30"/>
  <c r="G72" i="30"/>
  <c r="I71" i="30"/>
  <c r="G71" i="30"/>
  <c r="I70" i="30"/>
  <c r="G70" i="30"/>
  <c r="I69" i="30"/>
  <c r="G69" i="30"/>
  <c r="J69" i="30" s="1"/>
  <c r="I68" i="30"/>
  <c r="G68" i="30"/>
  <c r="J68" i="30" s="1"/>
  <c r="I67" i="30"/>
  <c r="G67" i="30"/>
  <c r="J67" i="30" s="1"/>
  <c r="I66" i="30"/>
  <c r="G66" i="30"/>
  <c r="I65" i="30"/>
  <c r="G65" i="30"/>
  <c r="J65" i="30" s="1"/>
  <c r="I64" i="30"/>
  <c r="G64" i="30"/>
  <c r="J64" i="30" s="1"/>
  <c r="I63" i="30"/>
  <c r="G63" i="30"/>
  <c r="J63" i="30" s="1"/>
  <c r="I62" i="30"/>
  <c r="G62" i="30"/>
  <c r="I61" i="30"/>
  <c r="G61" i="30"/>
  <c r="J61" i="30" s="1"/>
  <c r="I60" i="30"/>
  <c r="G60" i="30"/>
  <c r="J60" i="30" s="1"/>
  <c r="I59" i="30"/>
  <c r="G59" i="30"/>
  <c r="I58" i="30"/>
  <c r="G58" i="30"/>
  <c r="J58" i="30" s="1"/>
  <c r="I57" i="30"/>
  <c r="G57" i="30"/>
  <c r="J57" i="30" s="1"/>
  <c r="I56" i="30"/>
  <c r="G56" i="30"/>
  <c r="I55" i="30"/>
  <c r="G55" i="30"/>
  <c r="I54" i="30"/>
  <c r="G54" i="30"/>
  <c r="I53" i="30"/>
  <c r="G53" i="30"/>
  <c r="I52" i="30"/>
  <c r="G52" i="30"/>
  <c r="I51" i="30"/>
  <c r="G51" i="30"/>
  <c r="I50" i="30"/>
  <c r="G50" i="30"/>
  <c r="J50" i="30" s="1"/>
  <c r="I49" i="30"/>
  <c r="G49" i="30"/>
  <c r="I48" i="30"/>
  <c r="G48" i="30"/>
  <c r="I47" i="30"/>
  <c r="G47" i="30"/>
  <c r="I46" i="30"/>
  <c r="G46" i="30"/>
  <c r="I45" i="30"/>
  <c r="G45" i="30"/>
  <c r="J45" i="30" s="1"/>
  <c r="I44" i="30"/>
  <c r="G44" i="30"/>
  <c r="I43" i="30"/>
  <c r="G43" i="30"/>
  <c r="I42" i="30"/>
  <c r="G42" i="30"/>
  <c r="J42" i="30" s="1"/>
  <c r="I41" i="30"/>
  <c r="G41" i="30"/>
  <c r="J41" i="30" s="1"/>
  <c r="I40" i="30"/>
  <c r="G40" i="30"/>
  <c r="I39" i="30"/>
  <c r="G39" i="30"/>
  <c r="I38" i="30"/>
  <c r="J38" i="30" s="1"/>
  <c r="G38" i="30"/>
  <c r="I37" i="30"/>
  <c r="G37" i="30"/>
  <c r="J37" i="30" s="1"/>
  <c r="I36" i="30"/>
  <c r="G36" i="30"/>
  <c r="I35" i="30"/>
  <c r="G35" i="30"/>
  <c r="I34" i="30"/>
  <c r="G34" i="30"/>
  <c r="I33" i="30"/>
  <c r="G33" i="30"/>
  <c r="J33" i="30" s="1"/>
  <c r="I32" i="30"/>
  <c r="G32" i="30"/>
  <c r="I31" i="30"/>
  <c r="G31" i="30"/>
  <c r="I30" i="30"/>
  <c r="G30" i="30"/>
  <c r="I29" i="30"/>
  <c r="G29" i="30"/>
  <c r="I28" i="30"/>
  <c r="G28" i="30"/>
  <c r="I27" i="30"/>
  <c r="J27" i="30" s="1"/>
  <c r="G27" i="30"/>
  <c r="I26" i="30"/>
  <c r="G26" i="30"/>
  <c r="J26" i="30" s="1"/>
  <c r="I25" i="30"/>
  <c r="G25" i="30"/>
  <c r="J25" i="30" s="1"/>
  <c r="I24" i="30"/>
  <c r="G24" i="30"/>
  <c r="J23" i="30"/>
  <c r="I23" i="30"/>
  <c r="G23" i="30"/>
  <c r="I22" i="30"/>
  <c r="J22" i="30" s="1"/>
  <c r="G22" i="30"/>
  <c r="I21" i="30"/>
  <c r="G21" i="30"/>
  <c r="J21" i="30" s="1"/>
  <c r="I20" i="30"/>
  <c r="G20" i="30"/>
  <c r="J20" i="30" s="1"/>
  <c r="I19" i="30"/>
  <c r="G19" i="30"/>
  <c r="I18" i="30"/>
  <c r="G18" i="30"/>
  <c r="J18" i="30" s="1"/>
  <c r="I17" i="30"/>
  <c r="G17" i="30"/>
  <c r="J17" i="30" s="1"/>
  <c r="I16" i="30"/>
  <c r="G16" i="30"/>
  <c r="I15" i="30"/>
  <c r="J15" i="30" s="1"/>
  <c r="G15" i="30"/>
  <c r="I14" i="30"/>
  <c r="G14" i="30"/>
  <c r="I13" i="30"/>
  <c r="G13" i="30"/>
  <c r="J13" i="30" s="1"/>
  <c r="I12" i="30"/>
  <c r="G12" i="30"/>
  <c r="I11" i="30"/>
  <c r="G11" i="30"/>
  <c r="I10" i="30"/>
  <c r="G10" i="30"/>
  <c r="J10" i="30" s="1"/>
  <c r="I9" i="30"/>
  <c r="G9" i="30"/>
  <c r="I8" i="30"/>
  <c r="G8" i="30"/>
  <c r="J8" i="30" s="1"/>
  <c r="I7" i="30"/>
  <c r="G7" i="30"/>
  <c r="J7" i="30" s="1"/>
  <c r="I6" i="30"/>
  <c r="G6" i="30"/>
  <c r="I5" i="30"/>
  <c r="G5" i="30"/>
  <c r="J5" i="30" s="1"/>
  <c r="I4" i="30"/>
  <c r="G4" i="30"/>
  <c r="J4" i="30" s="1"/>
  <c r="I3" i="30"/>
  <c r="G3" i="30"/>
  <c r="I199" i="29"/>
  <c r="G199" i="29"/>
  <c r="I198" i="29"/>
  <c r="G198" i="29"/>
  <c r="J198" i="29" s="1"/>
  <c r="I197" i="29"/>
  <c r="G197" i="29"/>
  <c r="J197" i="29" s="1"/>
  <c r="I196" i="29"/>
  <c r="J196" i="29" s="1"/>
  <c r="G196" i="29"/>
  <c r="J195" i="29"/>
  <c r="I195" i="29"/>
  <c r="G195" i="29"/>
  <c r="I194" i="29"/>
  <c r="G194" i="29"/>
  <c r="K193" i="29"/>
  <c r="I193" i="29"/>
  <c r="G193" i="29"/>
  <c r="I192" i="29"/>
  <c r="G192" i="29"/>
  <c r="I191" i="29"/>
  <c r="G191" i="29"/>
  <c r="I190" i="29"/>
  <c r="J190" i="29" s="1"/>
  <c r="G190" i="29"/>
  <c r="I189" i="29"/>
  <c r="G189" i="29"/>
  <c r="J189" i="29" s="1"/>
  <c r="I188" i="29"/>
  <c r="G188" i="29"/>
  <c r="I187" i="29"/>
  <c r="G187" i="29"/>
  <c r="I186" i="29"/>
  <c r="G186" i="29"/>
  <c r="I185" i="29"/>
  <c r="G185" i="29"/>
  <c r="I184" i="29"/>
  <c r="G184" i="29"/>
  <c r="I183" i="29"/>
  <c r="G183" i="29"/>
  <c r="I182" i="29"/>
  <c r="G182" i="29"/>
  <c r="J182" i="29" s="1"/>
  <c r="I181" i="29"/>
  <c r="G181" i="29"/>
  <c r="I180" i="29"/>
  <c r="G180" i="29"/>
  <c r="I179" i="29"/>
  <c r="G179" i="29"/>
  <c r="K178" i="29"/>
  <c r="I178" i="29"/>
  <c r="G178" i="29"/>
  <c r="I177" i="29"/>
  <c r="G177" i="29"/>
  <c r="J177" i="29" s="1"/>
  <c r="I176" i="29"/>
  <c r="G176" i="29"/>
  <c r="J176" i="29" s="1"/>
  <c r="I175" i="29"/>
  <c r="G175" i="29"/>
  <c r="I174" i="29"/>
  <c r="G174" i="29"/>
  <c r="I173" i="29"/>
  <c r="G173" i="29"/>
  <c r="J173" i="29" s="1"/>
  <c r="I172" i="29"/>
  <c r="G172" i="29"/>
  <c r="I171" i="29"/>
  <c r="G171" i="29"/>
  <c r="I170" i="29"/>
  <c r="J170" i="29" s="1"/>
  <c r="G170" i="29"/>
  <c r="K169" i="29"/>
  <c r="I169" i="29"/>
  <c r="G169" i="29"/>
  <c r="I168" i="29"/>
  <c r="G168" i="29"/>
  <c r="J168" i="29" s="1"/>
  <c r="K167" i="29"/>
  <c r="J167" i="29"/>
  <c r="I167" i="29"/>
  <c r="G167" i="29"/>
  <c r="K166" i="29"/>
  <c r="I166" i="29"/>
  <c r="G166" i="29"/>
  <c r="I165" i="29"/>
  <c r="J165" i="29" s="1"/>
  <c r="G165" i="29"/>
  <c r="K164" i="29"/>
  <c r="I164" i="29"/>
  <c r="G164" i="29"/>
  <c r="K163" i="29"/>
  <c r="I163" i="29"/>
  <c r="G163" i="29"/>
  <c r="K162" i="29"/>
  <c r="I162" i="29"/>
  <c r="G162" i="29"/>
  <c r="K161" i="29"/>
  <c r="I161" i="29"/>
  <c r="G161" i="29"/>
  <c r="I160" i="29"/>
  <c r="J160" i="29" s="1"/>
  <c r="G160" i="29"/>
  <c r="K159" i="29"/>
  <c r="I159" i="29"/>
  <c r="G159" i="29"/>
  <c r="I158" i="29"/>
  <c r="J158" i="29" s="1"/>
  <c r="G158" i="29"/>
  <c r="I157" i="29"/>
  <c r="G157" i="29"/>
  <c r="I156" i="29"/>
  <c r="J156" i="29" s="1"/>
  <c r="G156" i="29"/>
  <c r="I155" i="29"/>
  <c r="J155" i="29" s="1"/>
  <c r="G155" i="29"/>
  <c r="I154" i="29"/>
  <c r="G154" i="29"/>
  <c r="J153" i="29"/>
  <c r="I153" i="29"/>
  <c r="G153" i="29"/>
  <c r="I152" i="29"/>
  <c r="G152" i="29"/>
  <c r="I151" i="29"/>
  <c r="G151" i="29"/>
  <c r="I150" i="29"/>
  <c r="G150" i="29"/>
  <c r="I149" i="29"/>
  <c r="G149" i="29"/>
  <c r="I148" i="29"/>
  <c r="J148" i="29" s="1"/>
  <c r="G148" i="29"/>
  <c r="I147" i="29"/>
  <c r="G147" i="29"/>
  <c r="I146" i="29"/>
  <c r="J146" i="29" s="1"/>
  <c r="G146" i="29"/>
  <c r="I145" i="29"/>
  <c r="G145" i="29"/>
  <c r="I144" i="29"/>
  <c r="G144" i="29"/>
  <c r="J144" i="29" s="1"/>
  <c r="I143" i="29"/>
  <c r="G143" i="29"/>
  <c r="J143" i="29" s="1"/>
  <c r="I142" i="29"/>
  <c r="G142" i="29"/>
  <c r="I141" i="29"/>
  <c r="G141" i="29"/>
  <c r="J141" i="29" s="1"/>
  <c r="I140" i="29"/>
  <c r="G140" i="29"/>
  <c r="I139" i="29"/>
  <c r="G139" i="29"/>
  <c r="J139" i="29" s="1"/>
  <c r="I138" i="29"/>
  <c r="J138" i="29" s="1"/>
  <c r="G138" i="29"/>
  <c r="I137" i="29"/>
  <c r="G137" i="29"/>
  <c r="J137" i="29" s="1"/>
  <c r="I136" i="29"/>
  <c r="G136" i="29"/>
  <c r="I135" i="29"/>
  <c r="G135" i="29"/>
  <c r="I134" i="29"/>
  <c r="G134" i="29"/>
  <c r="I133" i="29"/>
  <c r="G133" i="29"/>
  <c r="I132" i="29"/>
  <c r="G132" i="29"/>
  <c r="I131" i="29"/>
  <c r="G131" i="29"/>
  <c r="J131" i="29" s="1"/>
  <c r="I130" i="29"/>
  <c r="J130" i="29" s="1"/>
  <c r="G130" i="29"/>
  <c r="I129" i="29"/>
  <c r="G129" i="29"/>
  <c r="J129" i="29" s="1"/>
  <c r="I128" i="29"/>
  <c r="G128" i="29"/>
  <c r="J128" i="29" s="1"/>
  <c r="I127" i="29"/>
  <c r="G127" i="29"/>
  <c r="I126" i="29"/>
  <c r="G126" i="29"/>
  <c r="J126" i="29" s="1"/>
  <c r="I125" i="29"/>
  <c r="G125" i="29"/>
  <c r="I124" i="29"/>
  <c r="J124" i="29" s="1"/>
  <c r="G124" i="29"/>
  <c r="I123" i="29"/>
  <c r="G123" i="29"/>
  <c r="I122" i="29"/>
  <c r="G122" i="29"/>
  <c r="I121" i="29"/>
  <c r="G121" i="29"/>
  <c r="J121" i="29" s="1"/>
  <c r="K120" i="29"/>
  <c r="I120" i="29"/>
  <c r="G120" i="29"/>
  <c r="J120" i="29" s="1"/>
  <c r="K119" i="29"/>
  <c r="I119" i="29"/>
  <c r="G119" i="29"/>
  <c r="J119" i="29" s="1"/>
  <c r="I118" i="29"/>
  <c r="G118" i="29"/>
  <c r="I117" i="29"/>
  <c r="G117" i="29"/>
  <c r="J117" i="29" s="1"/>
  <c r="I116" i="29"/>
  <c r="G116" i="29"/>
  <c r="I115" i="29"/>
  <c r="G115" i="29"/>
  <c r="I114" i="29"/>
  <c r="G114" i="29"/>
  <c r="I113" i="29"/>
  <c r="G113" i="29"/>
  <c r="J113" i="29" s="1"/>
  <c r="I112" i="29"/>
  <c r="G112" i="29"/>
  <c r="I111" i="29"/>
  <c r="G111" i="29"/>
  <c r="I110" i="29"/>
  <c r="G110" i="29"/>
  <c r="J110" i="29" s="1"/>
  <c r="K109" i="29"/>
  <c r="I109" i="29"/>
  <c r="G109" i="29"/>
  <c r="I108" i="29"/>
  <c r="G108" i="29"/>
  <c r="J108" i="29" s="1"/>
  <c r="I107" i="29"/>
  <c r="J107" i="29" s="1"/>
  <c r="G107" i="29"/>
  <c r="I106" i="29"/>
  <c r="G106" i="29"/>
  <c r="J106" i="29" s="1"/>
  <c r="I105" i="29"/>
  <c r="G105" i="29"/>
  <c r="I104" i="29"/>
  <c r="G104" i="29"/>
  <c r="J104" i="29" s="1"/>
  <c r="I103" i="29"/>
  <c r="G103" i="29"/>
  <c r="J103" i="29" s="1"/>
  <c r="I102" i="29"/>
  <c r="G102" i="29"/>
  <c r="I101" i="29"/>
  <c r="J101" i="29" s="1"/>
  <c r="G101" i="29"/>
  <c r="I100" i="29"/>
  <c r="G100" i="29"/>
  <c r="J100" i="29" s="1"/>
  <c r="I99" i="29"/>
  <c r="G99" i="29"/>
  <c r="I98" i="29"/>
  <c r="G98" i="29"/>
  <c r="J98" i="29" s="1"/>
  <c r="I97" i="29"/>
  <c r="G97" i="29"/>
  <c r="I96" i="29"/>
  <c r="G96" i="29"/>
  <c r="I95" i="29"/>
  <c r="G95" i="29"/>
  <c r="I94" i="29"/>
  <c r="G94" i="29"/>
  <c r="J94" i="29" s="1"/>
  <c r="I93" i="29"/>
  <c r="J93" i="29" s="1"/>
  <c r="G93" i="29"/>
  <c r="I92" i="29"/>
  <c r="G92" i="29"/>
  <c r="J92" i="29" s="1"/>
  <c r="I91" i="29"/>
  <c r="J91" i="29" s="1"/>
  <c r="G91" i="29"/>
  <c r="I90" i="29"/>
  <c r="G90" i="29"/>
  <c r="J90" i="29" s="1"/>
  <c r="I89" i="29"/>
  <c r="G89" i="29"/>
  <c r="I88" i="29"/>
  <c r="G88" i="29"/>
  <c r="J88" i="29" s="1"/>
  <c r="I87" i="29"/>
  <c r="G87" i="29"/>
  <c r="I86" i="29"/>
  <c r="G86" i="29"/>
  <c r="I85" i="29"/>
  <c r="G85" i="29"/>
  <c r="I84" i="29"/>
  <c r="G84" i="29"/>
  <c r="J84" i="29" s="1"/>
  <c r="I83" i="29"/>
  <c r="J83" i="29" s="1"/>
  <c r="G83" i="29"/>
  <c r="I82" i="29"/>
  <c r="G82" i="29"/>
  <c r="J82" i="29" s="1"/>
  <c r="I81" i="29"/>
  <c r="G81" i="29"/>
  <c r="J81" i="29" s="1"/>
  <c r="I80" i="29"/>
  <c r="G80" i="29"/>
  <c r="I79" i="29"/>
  <c r="G79" i="29"/>
  <c r="J79" i="29" s="1"/>
  <c r="I78" i="29"/>
  <c r="G78" i="29"/>
  <c r="J78" i="29" s="1"/>
  <c r="I77" i="29"/>
  <c r="G77" i="29"/>
  <c r="I76" i="29"/>
  <c r="G76" i="29"/>
  <c r="I75" i="29"/>
  <c r="G75" i="29"/>
  <c r="I74" i="29"/>
  <c r="G74" i="29"/>
  <c r="J74" i="29" s="1"/>
  <c r="I73" i="29"/>
  <c r="G73" i="29"/>
  <c r="J73" i="29" s="1"/>
  <c r="I72" i="29"/>
  <c r="G72" i="29"/>
  <c r="I71" i="29"/>
  <c r="G71" i="29"/>
  <c r="I70" i="29"/>
  <c r="G70" i="29"/>
  <c r="J70" i="29" s="1"/>
  <c r="I69" i="29"/>
  <c r="G69" i="29"/>
  <c r="I68" i="29"/>
  <c r="G68" i="29"/>
  <c r="I67" i="29"/>
  <c r="G67" i="29"/>
  <c r="I66" i="29"/>
  <c r="G66" i="29"/>
  <c r="J66" i="29" s="1"/>
  <c r="I65" i="29"/>
  <c r="G65" i="29"/>
  <c r="J65" i="29" s="1"/>
  <c r="I64" i="29"/>
  <c r="G64" i="29"/>
  <c r="I63" i="29"/>
  <c r="G63" i="29"/>
  <c r="J63" i="29" s="1"/>
  <c r="I62" i="29"/>
  <c r="G62" i="29"/>
  <c r="J62" i="29" s="1"/>
  <c r="I61" i="29"/>
  <c r="G61" i="29"/>
  <c r="I60" i="29"/>
  <c r="G60" i="29"/>
  <c r="J60" i="29" s="1"/>
  <c r="I59" i="29"/>
  <c r="J59" i="29" s="1"/>
  <c r="G59" i="29"/>
  <c r="I58" i="29"/>
  <c r="G58" i="29"/>
  <c r="I57" i="29"/>
  <c r="G57" i="29"/>
  <c r="I56" i="29"/>
  <c r="G56" i="29"/>
  <c r="J56" i="29" s="1"/>
  <c r="I55" i="29"/>
  <c r="G55" i="29"/>
  <c r="I54" i="29"/>
  <c r="G54" i="29"/>
  <c r="I53" i="29"/>
  <c r="J53" i="29" s="1"/>
  <c r="G53" i="29"/>
  <c r="I52" i="29"/>
  <c r="G52" i="29"/>
  <c r="J52" i="29" s="1"/>
  <c r="I51" i="29"/>
  <c r="J51" i="29" s="1"/>
  <c r="G51" i="29"/>
  <c r="I50" i="29"/>
  <c r="G50" i="29"/>
  <c r="I49" i="29"/>
  <c r="G49" i="29"/>
  <c r="I48" i="29"/>
  <c r="G48" i="29"/>
  <c r="J48" i="29" s="1"/>
  <c r="I47" i="29"/>
  <c r="G47" i="29"/>
  <c r="I46" i="29"/>
  <c r="G46" i="29"/>
  <c r="I45" i="29"/>
  <c r="G45" i="29"/>
  <c r="I44" i="29"/>
  <c r="G44" i="29"/>
  <c r="J44" i="29" s="1"/>
  <c r="I43" i="29"/>
  <c r="J43" i="29" s="1"/>
  <c r="G43" i="29"/>
  <c r="J42" i="29"/>
  <c r="I42" i="29"/>
  <c r="G42" i="29"/>
  <c r="I41" i="29"/>
  <c r="G41" i="29"/>
  <c r="I40" i="29"/>
  <c r="G40" i="29"/>
  <c r="J40" i="29" s="1"/>
  <c r="I39" i="29"/>
  <c r="G39" i="29"/>
  <c r="J39" i="29" s="1"/>
  <c r="I38" i="29"/>
  <c r="G38" i="29"/>
  <c r="J38" i="29" s="1"/>
  <c r="I37" i="29"/>
  <c r="J37" i="29" s="1"/>
  <c r="G37" i="29"/>
  <c r="I36" i="29"/>
  <c r="G36" i="29"/>
  <c r="J36" i="29" s="1"/>
  <c r="I35" i="29"/>
  <c r="G35" i="29"/>
  <c r="I34" i="29"/>
  <c r="G34" i="29"/>
  <c r="J34" i="29" s="1"/>
  <c r="I33" i="29"/>
  <c r="G33" i="29"/>
  <c r="J33" i="29" s="1"/>
  <c r="I32" i="29"/>
  <c r="G32" i="29"/>
  <c r="I31" i="29"/>
  <c r="G31" i="29"/>
  <c r="I30" i="29"/>
  <c r="G30" i="29"/>
  <c r="J30" i="29" s="1"/>
  <c r="I29" i="29"/>
  <c r="G29" i="29"/>
  <c r="J29" i="29" s="1"/>
  <c r="I28" i="29"/>
  <c r="G28" i="29"/>
  <c r="I27" i="29"/>
  <c r="G27" i="29"/>
  <c r="I26" i="29"/>
  <c r="G26" i="29"/>
  <c r="J26" i="29" s="1"/>
  <c r="I25" i="29"/>
  <c r="G25" i="29"/>
  <c r="J25" i="29" s="1"/>
  <c r="I24" i="29"/>
  <c r="G24" i="29"/>
  <c r="I23" i="29"/>
  <c r="G23" i="29"/>
  <c r="J23" i="29" s="1"/>
  <c r="I22" i="29"/>
  <c r="G22" i="29"/>
  <c r="J22" i="29" s="1"/>
  <c r="I21" i="29"/>
  <c r="G21" i="29"/>
  <c r="I20" i="29"/>
  <c r="G20" i="29"/>
  <c r="I19" i="29"/>
  <c r="G19" i="29"/>
  <c r="I18" i="29"/>
  <c r="G18" i="29"/>
  <c r="J18" i="29" s="1"/>
  <c r="I17" i="29"/>
  <c r="G17" i="29"/>
  <c r="J17" i="29" s="1"/>
  <c r="I16" i="29"/>
  <c r="G16" i="29"/>
  <c r="J16" i="29" s="1"/>
  <c r="I15" i="29"/>
  <c r="G15" i="29"/>
  <c r="J15" i="29" s="1"/>
  <c r="I14" i="29"/>
  <c r="G14" i="29"/>
  <c r="I13" i="29"/>
  <c r="G13" i="29"/>
  <c r="I12" i="29"/>
  <c r="G12" i="29"/>
  <c r="J12" i="29" s="1"/>
  <c r="I11" i="29"/>
  <c r="G11" i="29"/>
  <c r="I10" i="29"/>
  <c r="G10" i="29"/>
  <c r="J10" i="29" s="1"/>
  <c r="I9" i="29"/>
  <c r="G9" i="29"/>
  <c r="J9" i="29" s="1"/>
  <c r="I8" i="29"/>
  <c r="G8" i="29"/>
  <c r="J8" i="29" s="1"/>
  <c r="I7" i="29"/>
  <c r="G7" i="29"/>
  <c r="J7" i="29" s="1"/>
  <c r="I6" i="29"/>
  <c r="G6" i="29"/>
  <c r="I5" i="29"/>
  <c r="G5" i="29"/>
  <c r="J5" i="29" s="1"/>
  <c r="I4" i="29"/>
  <c r="G4" i="29"/>
  <c r="J4" i="29" s="1"/>
  <c r="I3" i="29"/>
  <c r="G3" i="29"/>
  <c r="I155" i="28"/>
  <c r="G155" i="28"/>
  <c r="J155" i="28" s="1"/>
  <c r="I154" i="28"/>
  <c r="G154" i="28"/>
  <c r="J154" i="28" s="1"/>
  <c r="I153" i="28"/>
  <c r="G153" i="28"/>
  <c r="I152" i="28"/>
  <c r="G152" i="28"/>
  <c r="J152" i="28" s="1"/>
  <c r="I151" i="28"/>
  <c r="G151" i="28"/>
  <c r="J151" i="28" s="1"/>
  <c r="I150" i="28"/>
  <c r="G150" i="28"/>
  <c r="I149" i="28"/>
  <c r="G149" i="28"/>
  <c r="J149" i="28" s="1"/>
  <c r="I148" i="28"/>
  <c r="G148" i="28"/>
  <c r="J148" i="28" s="1"/>
  <c r="I147" i="28"/>
  <c r="G147" i="28"/>
  <c r="J147" i="28" s="1"/>
  <c r="I146" i="28"/>
  <c r="G146" i="28"/>
  <c r="I145" i="28"/>
  <c r="G145" i="28"/>
  <c r="I144" i="28"/>
  <c r="G144" i="28"/>
  <c r="J144" i="28" s="1"/>
  <c r="I143" i="28"/>
  <c r="G143" i="28"/>
  <c r="J143" i="28" s="1"/>
  <c r="I142" i="28"/>
  <c r="G142" i="28"/>
  <c r="K141" i="28"/>
  <c r="I141" i="28"/>
  <c r="J141" i="28" s="1"/>
  <c r="G141" i="28"/>
  <c r="I140" i="28"/>
  <c r="G140" i="28"/>
  <c r="J140" i="28" s="1"/>
  <c r="I139" i="28"/>
  <c r="G139" i="28"/>
  <c r="J139" i="28" s="1"/>
  <c r="I138" i="28"/>
  <c r="G138" i="28"/>
  <c r="I137" i="28"/>
  <c r="G137" i="28"/>
  <c r="I136" i="28"/>
  <c r="G136" i="28"/>
  <c r="J136" i="28" s="1"/>
  <c r="F136" i="28"/>
  <c r="I135" i="28"/>
  <c r="G135" i="28"/>
  <c r="I134" i="28"/>
  <c r="G134" i="28"/>
  <c r="F134" i="28"/>
  <c r="I133" i="28"/>
  <c r="G133" i="28"/>
  <c r="J133" i="28" s="1"/>
  <c r="K132" i="28"/>
  <c r="I132" i="28"/>
  <c r="G132" i="28"/>
  <c r="I131" i="28"/>
  <c r="G131" i="28"/>
  <c r="I130" i="28"/>
  <c r="G130" i="28"/>
  <c r="I129" i="28"/>
  <c r="G129" i="28"/>
  <c r="J129" i="28" s="1"/>
  <c r="I128" i="28"/>
  <c r="G128" i="28"/>
  <c r="J127" i="28"/>
  <c r="I127" i="28"/>
  <c r="G127" i="28"/>
  <c r="I126" i="28"/>
  <c r="G126" i="28"/>
  <c r="J126" i="28" s="1"/>
  <c r="I125" i="28"/>
  <c r="G125" i="28"/>
  <c r="J124" i="28"/>
  <c r="I124" i="28"/>
  <c r="G124" i="28"/>
  <c r="I123" i="28"/>
  <c r="G123" i="28"/>
  <c r="J123" i="28" s="1"/>
  <c r="I122" i="28"/>
  <c r="G122" i="28"/>
  <c r="J121" i="28"/>
  <c r="I121" i="28"/>
  <c r="G121" i="28"/>
  <c r="I120" i="28"/>
  <c r="G120" i="28"/>
  <c r="J120" i="28" s="1"/>
  <c r="I119" i="28"/>
  <c r="G119" i="28"/>
  <c r="I118" i="28"/>
  <c r="G118" i="28"/>
  <c r="I117" i="28"/>
  <c r="G117" i="28"/>
  <c r="I116" i="28"/>
  <c r="G116" i="28"/>
  <c r="J116" i="28" s="1"/>
  <c r="I115" i="28"/>
  <c r="G115" i="28"/>
  <c r="I114" i="28"/>
  <c r="G114" i="28"/>
  <c r="I113" i="28"/>
  <c r="G113" i="28"/>
  <c r="J113" i="28" s="1"/>
  <c r="I112" i="28"/>
  <c r="G112" i="28"/>
  <c r="J112" i="28" s="1"/>
  <c r="I111" i="28"/>
  <c r="G111" i="28"/>
  <c r="I110" i="28"/>
  <c r="J110" i="28" s="1"/>
  <c r="G110" i="28"/>
  <c r="I109" i="28"/>
  <c r="G109" i="28"/>
  <c r="J109" i="28" s="1"/>
  <c r="I108" i="28"/>
  <c r="G108" i="28"/>
  <c r="J108" i="28" s="1"/>
  <c r="I107" i="28"/>
  <c r="J107" i="28" s="1"/>
  <c r="G107" i="28"/>
  <c r="I106" i="28"/>
  <c r="G106" i="28"/>
  <c r="K105" i="28"/>
  <c r="I105" i="28"/>
  <c r="G105" i="28"/>
  <c r="J105" i="28" s="1"/>
  <c r="I104" i="28"/>
  <c r="G104" i="28"/>
  <c r="I103" i="28"/>
  <c r="G103" i="28"/>
  <c r="I102" i="28"/>
  <c r="G102" i="28"/>
  <c r="I101" i="28"/>
  <c r="G101" i="28"/>
  <c r="I100" i="28"/>
  <c r="G100" i="28"/>
  <c r="I99" i="28"/>
  <c r="G99" i="28"/>
  <c r="J99" i="28" s="1"/>
  <c r="I98" i="28"/>
  <c r="G98" i="28"/>
  <c r="J98" i="28" s="1"/>
  <c r="I97" i="28"/>
  <c r="G97" i="28"/>
  <c r="I96" i="28"/>
  <c r="G96" i="28"/>
  <c r="J96" i="28" s="1"/>
  <c r="I95" i="28"/>
  <c r="G95" i="28"/>
  <c r="J95" i="28" s="1"/>
  <c r="I94" i="28"/>
  <c r="G94" i="28"/>
  <c r="I93" i="28"/>
  <c r="G93" i="28"/>
  <c r="J93" i="28" s="1"/>
  <c r="I92" i="28"/>
  <c r="G92" i="28"/>
  <c r="I91" i="28"/>
  <c r="G91" i="28"/>
  <c r="J91" i="28" s="1"/>
  <c r="I90" i="28"/>
  <c r="G90" i="28"/>
  <c r="J90" i="28" s="1"/>
  <c r="I89" i="28"/>
  <c r="G89" i="28"/>
  <c r="I88" i="28"/>
  <c r="G88" i="28"/>
  <c r="J88" i="28" s="1"/>
  <c r="I87" i="28"/>
  <c r="G87" i="28"/>
  <c r="J87" i="28" s="1"/>
  <c r="I86" i="28"/>
  <c r="J86" i="28" s="1"/>
  <c r="G86" i="28"/>
  <c r="I85" i="28"/>
  <c r="G85" i="28"/>
  <c r="J85" i="28" s="1"/>
  <c r="I84" i="28"/>
  <c r="G84" i="28"/>
  <c r="I83" i="28"/>
  <c r="G83" i="28"/>
  <c r="J83" i="28" s="1"/>
  <c r="I82" i="28"/>
  <c r="G82" i="28"/>
  <c r="J82" i="28" s="1"/>
  <c r="I81" i="28"/>
  <c r="G81" i="28"/>
  <c r="J81" i="28" s="1"/>
  <c r="I80" i="28"/>
  <c r="G80" i="28"/>
  <c r="J80" i="28" s="1"/>
  <c r="I79" i="28"/>
  <c r="G79" i="28"/>
  <c r="J79" i="28" s="1"/>
  <c r="I78" i="28"/>
  <c r="G78" i="28"/>
  <c r="J78" i="28" s="1"/>
  <c r="I77" i="28"/>
  <c r="G77" i="28"/>
  <c r="J77" i="28" s="1"/>
  <c r="I76" i="28"/>
  <c r="G76" i="28"/>
  <c r="I75" i="28"/>
  <c r="G75" i="28"/>
  <c r="J75" i="28" s="1"/>
  <c r="I74" i="28"/>
  <c r="G74" i="28"/>
  <c r="J74" i="28" s="1"/>
  <c r="I73" i="28"/>
  <c r="G73" i="28"/>
  <c r="J73" i="28" s="1"/>
  <c r="I72" i="28"/>
  <c r="G72" i="28"/>
  <c r="I71" i="28"/>
  <c r="G71" i="28"/>
  <c r="I70" i="28"/>
  <c r="G70" i="28"/>
  <c r="J70" i="28" s="1"/>
  <c r="I69" i="28"/>
  <c r="G69" i="28"/>
  <c r="J69" i="28" s="1"/>
  <c r="I68" i="28"/>
  <c r="J68" i="28" s="1"/>
  <c r="G68" i="28"/>
  <c r="J67" i="28"/>
  <c r="I67" i="28"/>
  <c r="G67" i="28"/>
  <c r="I66" i="28"/>
  <c r="G66" i="28"/>
  <c r="J66" i="28" s="1"/>
  <c r="I65" i="28"/>
  <c r="G65" i="28"/>
  <c r="I64" i="28"/>
  <c r="G64" i="28"/>
  <c r="I63" i="28"/>
  <c r="G63" i="28"/>
  <c r="J63" i="28" s="1"/>
  <c r="I62" i="28"/>
  <c r="G62" i="28"/>
  <c r="J62" i="28" s="1"/>
  <c r="I61" i="28"/>
  <c r="G61" i="28"/>
  <c r="J61" i="28" s="1"/>
  <c r="I60" i="28"/>
  <c r="G60" i="28"/>
  <c r="I59" i="28"/>
  <c r="G59" i="28"/>
  <c r="J59" i="28" s="1"/>
  <c r="I58" i="28"/>
  <c r="J58" i="28" s="1"/>
  <c r="G58" i="28"/>
  <c r="J57" i="28"/>
  <c r="I57" i="28"/>
  <c r="G57" i="28"/>
  <c r="I56" i="28"/>
  <c r="G56" i="28"/>
  <c r="I55" i="28"/>
  <c r="J55" i="28" s="1"/>
  <c r="G55" i="28"/>
  <c r="J54" i="28"/>
  <c r="I54" i="28"/>
  <c r="G54" i="28"/>
  <c r="I53" i="28"/>
  <c r="G53" i="28"/>
  <c r="I52" i="28"/>
  <c r="G52" i="28"/>
  <c r="I51" i="28"/>
  <c r="G51" i="28"/>
  <c r="J51" i="28" s="1"/>
  <c r="I50" i="28"/>
  <c r="G50" i="28"/>
  <c r="J50" i="28" s="1"/>
  <c r="I49" i="28"/>
  <c r="G49" i="28"/>
  <c r="J49" i="28" s="1"/>
  <c r="I48" i="28"/>
  <c r="G48" i="28"/>
  <c r="I47" i="28"/>
  <c r="G47" i="28"/>
  <c r="I46" i="28"/>
  <c r="G46" i="28"/>
  <c r="J46" i="28" s="1"/>
  <c r="I45" i="28"/>
  <c r="G45" i="28"/>
  <c r="I44" i="28"/>
  <c r="G44" i="28"/>
  <c r="I43" i="28"/>
  <c r="G43" i="28"/>
  <c r="I42" i="28"/>
  <c r="G42" i="28"/>
  <c r="J42" i="28" s="1"/>
  <c r="I41" i="28"/>
  <c r="G41" i="28"/>
  <c r="J41" i="28" s="1"/>
  <c r="I40" i="28"/>
  <c r="G40" i="28"/>
  <c r="I39" i="28"/>
  <c r="G39" i="28"/>
  <c r="J39" i="28" s="1"/>
  <c r="I38" i="28"/>
  <c r="G38" i="28"/>
  <c r="J38" i="28" s="1"/>
  <c r="I37" i="28"/>
  <c r="G37" i="28"/>
  <c r="I36" i="28"/>
  <c r="G36" i="28"/>
  <c r="I35" i="28"/>
  <c r="G35" i="28"/>
  <c r="J35" i="28" s="1"/>
  <c r="I34" i="28"/>
  <c r="G34" i="28"/>
  <c r="J34" i="28" s="1"/>
  <c r="I33" i="28"/>
  <c r="G33" i="28"/>
  <c r="J33" i="28" s="1"/>
  <c r="I32" i="28"/>
  <c r="G32" i="28"/>
  <c r="J32" i="28" s="1"/>
  <c r="I31" i="28"/>
  <c r="G31" i="28"/>
  <c r="J31" i="28" s="1"/>
  <c r="I30" i="28"/>
  <c r="G30" i="28"/>
  <c r="J30" i="28" s="1"/>
  <c r="I29" i="28"/>
  <c r="G29" i="28"/>
  <c r="J29" i="28" s="1"/>
  <c r="I28" i="28"/>
  <c r="G28" i="28"/>
  <c r="I27" i="28"/>
  <c r="G27" i="28"/>
  <c r="J27" i="28" s="1"/>
  <c r="I26" i="28"/>
  <c r="G26" i="28"/>
  <c r="J26" i="28" s="1"/>
  <c r="I25" i="28"/>
  <c r="G25" i="28"/>
  <c r="I24" i="28"/>
  <c r="G24" i="28"/>
  <c r="J24" i="28" s="1"/>
  <c r="I23" i="28"/>
  <c r="G23" i="28"/>
  <c r="J23" i="28" s="1"/>
  <c r="I22" i="28"/>
  <c r="G22" i="28"/>
  <c r="J22" i="28" s="1"/>
  <c r="I21" i="28"/>
  <c r="G21" i="28"/>
  <c r="J21" i="28" s="1"/>
  <c r="I20" i="28"/>
  <c r="G20" i="28"/>
  <c r="I19" i="28"/>
  <c r="G19" i="28"/>
  <c r="J19" i="28" s="1"/>
  <c r="I18" i="28"/>
  <c r="G18" i="28"/>
  <c r="J18" i="28" s="1"/>
  <c r="I17" i="28"/>
  <c r="G17" i="28"/>
  <c r="J17" i="28" s="1"/>
  <c r="I16" i="28"/>
  <c r="G16" i="28"/>
  <c r="J16" i="28" s="1"/>
  <c r="I15" i="28"/>
  <c r="G15" i="28"/>
  <c r="J15" i="28" s="1"/>
  <c r="I14" i="28"/>
  <c r="G14" i="28"/>
  <c r="J14" i="28" s="1"/>
  <c r="I13" i="28"/>
  <c r="G13" i="28"/>
  <c r="J13" i="28" s="1"/>
  <c r="I12" i="28"/>
  <c r="G12" i="28"/>
  <c r="I11" i="28"/>
  <c r="G11" i="28"/>
  <c r="J11" i="28" s="1"/>
  <c r="I10" i="28"/>
  <c r="G10" i="28"/>
  <c r="J10" i="28" s="1"/>
  <c r="I9" i="28"/>
  <c r="G9" i="28"/>
  <c r="I8" i="28"/>
  <c r="G8" i="28"/>
  <c r="I7" i="28"/>
  <c r="G7" i="28"/>
  <c r="J7" i="28" s="1"/>
  <c r="I6" i="28"/>
  <c r="G6" i="28"/>
  <c r="J6" i="28" s="1"/>
  <c r="I5" i="28"/>
  <c r="G5" i="28"/>
  <c r="I4" i="28"/>
  <c r="J4" i="28" s="1"/>
  <c r="G4" i="28"/>
  <c r="I3" i="28"/>
  <c r="J3" i="28" s="1"/>
  <c r="G3" i="28"/>
  <c r="I191" i="27"/>
  <c r="G191" i="27"/>
  <c r="J191" i="27" s="1"/>
  <c r="I190" i="27"/>
  <c r="J190" i="27" s="1"/>
  <c r="G190" i="27"/>
  <c r="I189" i="27"/>
  <c r="G189" i="27"/>
  <c r="J189" i="27" s="1"/>
  <c r="I188" i="27"/>
  <c r="G188" i="27"/>
  <c r="I187" i="27"/>
  <c r="G187" i="27"/>
  <c r="J187" i="27" s="1"/>
  <c r="I186" i="27"/>
  <c r="G186" i="27"/>
  <c r="I185" i="27"/>
  <c r="G185" i="27"/>
  <c r="I184" i="27"/>
  <c r="G184" i="27"/>
  <c r="I183" i="27"/>
  <c r="G183" i="27"/>
  <c r="J183" i="27" s="1"/>
  <c r="I182" i="27"/>
  <c r="G182" i="27"/>
  <c r="I181" i="27"/>
  <c r="G181" i="27"/>
  <c r="I180" i="27"/>
  <c r="G180" i="27"/>
  <c r="I179" i="27"/>
  <c r="G179" i="27"/>
  <c r="J179" i="27" s="1"/>
  <c r="I178" i="27"/>
  <c r="G178" i="27"/>
  <c r="J178" i="27" s="1"/>
  <c r="I177" i="27"/>
  <c r="G177" i="27"/>
  <c r="I176" i="27"/>
  <c r="G176" i="27"/>
  <c r="I175" i="27"/>
  <c r="G175" i="27"/>
  <c r="J175" i="27" s="1"/>
  <c r="I174" i="27"/>
  <c r="G174" i="27"/>
  <c r="I173" i="27"/>
  <c r="G173" i="27"/>
  <c r="J173" i="27" s="1"/>
  <c r="I172" i="27"/>
  <c r="G172" i="27"/>
  <c r="I171" i="27"/>
  <c r="G171" i="27"/>
  <c r="J171" i="27" s="1"/>
  <c r="I170" i="27"/>
  <c r="G170" i="27"/>
  <c r="J170" i="27" s="1"/>
  <c r="I169" i="27"/>
  <c r="G169" i="27"/>
  <c r="J169" i="27" s="1"/>
  <c r="I168" i="27"/>
  <c r="G168" i="27"/>
  <c r="I167" i="27"/>
  <c r="G167" i="27"/>
  <c r="I166" i="27"/>
  <c r="J166" i="27" s="1"/>
  <c r="G166" i="27"/>
  <c r="I165" i="27"/>
  <c r="G165" i="27"/>
  <c r="J165" i="27" s="1"/>
  <c r="I164" i="27"/>
  <c r="G164" i="27"/>
  <c r="K163" i="27"/>
  <c r="I163" i="27"/>
  <c r="G163" i="27"/>
  <c r="I162" i="27"/>
  <c r="G162" i="27"/>
  <c r="J162" i="27" s="1"/>
  <c r="I161" i="27"/>
  <c r="J161" i="27" s="1"/>
  <c r="G161" i="27"/>
  <c r="I160" i="27"/>
  <c r="G160" i="27"/>
  <c r="I159" i="27"/>
  <c r="G159" i="27"/>
  <c r="I158" i="27"/>
  <c r="G158" i="27"/>
  <c r="J158" i="27" s="1"/>
  <c r="K157" i="27"/>
  <c r="I157" i="27"/>
  <c r="G157" i="27"/>
  <c r="K156" i="27"/>
  <c r="I156" i="27"/>
  <c r="F156" i="27"/>
  <c r="G156" i="27" s="1"/>
  <c r="I155" i="27"/>
  <c r="G155" i="27"/>
  <c r="J155" i="27" s="1"/>
  <c r="I154" i="27"/>
  <c r="G154" i="27"/>
  <c r="I153" i="27"/>
  <c r="G153" i="27"/>
  <c r="I152" i="27"/>
  <c r="F152" i="27"/>
  <c r="G152" i="27" s="1"/>
  <c r="J152" i="27" s="1"/>
  <c r="K151" i="27"/>
  <c r="I151" i="27"/>
  <c r="G151" i="27"/>
  <c r="I150" i="27"/>
  <c r="G150" i="27"/>
  <c r="I149" i="27"/>
  <c r="G149" i="27"/>
  <c r="J149" i="27" s="1"/>
  <c r="K148" i="27"/>
  <c r="I148" i="27"/>
  <c r="G148" i="27"/>
  <c r="J148" i="27" s="1"/>
  <c r="I147" i="27"/>
  <c r="G147" i="27"/>
  <c r="I146" i="27"/>
  <c r="G146" i="27"/>
  <c r="I145" i="27"/>
  <c r="G145" i="27"/>
  <c r="I144" i="27"/>
  <c r="G144" i="27"/>
  <c r="J144" i="27" s="1"/>
  <c r="K143" i="27"/>
  <c r="I143" i="27"/>
  <c r="G143" i="27"/>
  <c r="L142" i="27"/>
  <c r="I142" i="27"/>
  <c r="G142" i="27"/>
  <c r="K141" i="27"/>
  <c r="I141" i="27"/>
  <c r="G141" i="27"/>
  <c r="I140" i="27"/>
  <c r="J140" i="27" s="1"/>
  <c r="G140" i="27"/>
  <c r="I139" i="27"/>
  <c r="G139" i="27"/>
  <c r="J139" i="27" s="1"/>
  <c r="I138" i="27"/>
  <c r="G138" i="27"/>
  <c r="I137" i="27"/>
  <c r="J137" i="27" s="1"/>
  <c r="G137" i="27"/>
  <c r="K136" i="27"/>
  <c r="I136" i="27"/>
  <c r="G136" i="27"/>
  <c r="I135" i="27"/>
  <c r="J135" i="27" s="1"/>
  <c r="G135" i="27"/>
  <c r="I134" i="27"/>
  <c r="G134" i="27"/>
  <c r="J134" i="27" s="1"/>
  <c r="I133" i="27"/>
  <c r="G133" i="27"/>
  <c r="K132" i="27"/>
  <c r="I132" i="27"/>
  <c r="G132" i="27"/>
  <c r="J132" i="27" s="1"/>
  <c r="F132" i="27"/>
  <c r="I131" i="27"/>
  <c r="G131" i="27"/>
  <c r="J131" i="27" s="1"/>
  <c r="I130" i="27"/>
  <c r="J130" i="27" s="1"/>
  <c r="G130" i="27"/>
  <c r="I129" i="27"/>
  <c r="J129" i="27" s="1"/>
  <c r="G129" i="27"/>
  <c r="I128" i="27"/>
  <c r="G128" i="27"/>
  <c r="J128" i="27" s="1"/>
  <c r="I127" i="27"/>
  <c r="G127" i="27"/>
  <c r="I126" i="27"/>
  <c r="G126" i="27"/>
  <c r="I125" i="27"/>
  <c r="J125" i="27" s="1"/>
  <c r="G125" i="27"/>
  <c r="I124" i="27"/>
  <c r="G124" i="27"/>
  <c r="J124" i="27" s="1"/>
  <c r="I123" i="27"/>
  <c r="G123" i="27"/>
  <c r="I122" i="27"/>
  <c r="G122" i="27"/>
  <c r="J122" i="27" s="1"/>
  <c r="I121" i="27"/>
  <c r="G121" i="27"/>
  <c r="K120" i="27"/>
  <c r="I120" i="27"/>
  <c r="G120" i="27"/>
  <c r="I119" i="27"/>
  <c r="G119" i="27"/>
  <c r="J119" i="27" s="1"/>
  <c r="I118" i="27"/>
  <c r="G118" i="27"/>
  <c r="J118" i="27" s="1"/>
  <c r="I117" i="27"/>
  <c r="G117" i="27"/>
  <c r="J117" i="27" s="1"/>
  <c r="I116" i="27"/>
  <c r="G116" i="27"/>
  <c r="I115" i="27"/>
  <c r="G115" i="27"/>
  <c r="J115" i="27" s="1"/>
  <c r="K114" i="27"/>
  <c r="I114" i="27"/>
  <c r="G114" i="27"/>
  <c r="I113" i="27"/>
  <c r="G113" i="27"/>
  <c r="J113" i="27" s="1"/>
  <c r="I112" i="27"/>
  <c r="G112" i="27"/>
  <c r="J112" i="27" s="1"/>
  <c r="J111" i="27"/>
  <c r="I111" i="27"/>
  <c r="G111" i="27"/>
  <c r="I110" i="27"/>
  <c r="G110" i="27"/>
  <c r="J110" i="27" s="1"/>
  <c r="I109" i="27"/>
  <c r="G109" i="27"/>
  <c r="K108" i="27"/>
  <c r="I108" i="27"/>
  <c r="G108" i="27"/>
  <c r="I107" i="27"/>
  <c r="F107" i="27"/>
  <c r="G107" i="27" s="1"/>
  <c r="I106" i="27"/>
  <c r="G106" i="27"/>
  <c r="I105" i="27"/>
  <c r="G105" i="27"/>
  <c r="I104" i="27"/>
  <c r="G104" i="27"/>
  <c r="I103" i="27"/>
  <c r="G103" i="27"/>
  <c r="I102" i="27"/>
  <c r="G102" i="27"/>
  <c r="J102" i="27" s="1"/>
  <c r="I101" i="27"/>
  <c r="J101" i="27" s="1"/>
  <c r="G101" i="27"/>
  <c r="I100" i="27"/>
  <c r="G100" i="27"/>
  <c r="K99" i="27"/>
  <c r="I99" i="27"/>
  <c r="G99" i="27"/>
  <c r="J99" i="27" s="1"/>
  <c r="I98" i="27"/>
  <c r="G98" i="27"/>
  <c r="I97" i="27"/>
  <c r="G97" i="27"/>
  <c r="J97" i="27" s="1"/>
  <c r="I96" i="27"/>
  <c r="G96" i="27"/>
  <c r="I95" i="27"/>
  <c r="G95" i="27"/>
  <c r="J95" i="27" s="1"/>
  <c r="I94" i="27"/>
  <c r="G94" i="27"/>
  <c r="I93" i="27"/>
  <c r="G93" i="27"/>
  <c r="I92" i="27"/>
  <c r="G92" i="27"/>
  <c r="I91" i="27"/>
  <c r="G91" i="27"/>
  <c r="J91" i="27" s="1"/>
  <c r="I90" i="27"/>
  <c r="G90" i="27"/>
  <c r="I89" i="27"/>
  <c r="G89" i="27"/>
  <c r="J89" i="27" s="1"/>
  <c r="I88" i="27"/>
  <c r="G88" i="27"/>
  <c r="J88" i="27" s="1"/>
  <c r="I87" i="27"/>
  <c r="G87" i="27"/>
  <c r="J87" i="27" s="1"/>
  <c r="I86" i="27"/>
  <c r="G86" i="27"/>
  <c r="I85" i="27"/>
  <c r="G85" i="27"/>
  <c r="J85" i="27" s="1"/>
  <c r="I84" i="27"/>
  <c r="G84" i="27"/>
  <c r="I83" i="27"/>
  <c r="G83" i="27"/>
  <c r="J83" i="27" s="1"/>
  <c r="I82" i="27"/>
  <c r="G82" i="27"/>
  <c r="I81" i="27"/>
  <c r="G81" i="27"/>
  <c r="J81" i="27" s="1"/>
  <c r="I80" i="27"/>
  <c r="J80" i="27" s="1"/>
  <c r="G80" i="27"/>
  <c r="I79" i="27"/>
  <c r="G79" i="27"/>
  <c r="J79" i="27" s="1"/>
  <c r="I78" i="27"/>
  <c r="G78" i="27"/>
  <c r="I77" i="27"/>
  <c r="G77" i="27"/>
  <c r="I76" i="27"/>
  <c r="J76" i="27" s="1"/>
  <c r="G76" i="27"/>
  <c r="I75" i="27"/>
  <c r="G75" i="27"/>
  <c r="J75" i="27" s="1"/>
  <c r="I74" i="27"/>
  <c r="G74" i="27"/>
  <c r="I73" i="27"/>
  <c r="J73" i="27" s="1"/>
  <c r="G73" i="27"/>
  <c r="I72" i="27"/>
  <c r="G72" i="27"/>
  <c r="J72" i="27" s="1"/>
  <c r="I71" i="27"/>
  <c r="G71" i="27"/>
  <c r="J71" i="27" s="1"/>
  <c r="I70" i="27"/>
  <c r="G70" i="27"/>
  <c r="J70" i="27" s="1"/>
  <c r="I69" i="27"/>
  <c r="G69" i="27"/>
  <c r="I68" i="27"/>
  <c r="G68" i="27"/>
  <c r="I67" i="27"/>
  <c r="G67" i="27"/>
  <c r="J67" i="27" s="1"/>
  <c r="I66" i="27"/>
  <c r="G66" i="27"/>
  <c r="J66" i="27" s="1"/>
  <c r="I65" i="27"/>
  <c r="G65" i="27"/>
  <c r="J65" i="27" s="1"/>
  <c r="I64" i="27"/>
  <c r="G64" i="27"/>
  <c r="J64" i="27" s="1"/>
  <c r="I63" i="27"/>
  <c r="G63" i="27"/>
  <c r="J63" i="27" s="1"/>
  <c r="I62" i="27"/>
  <c r="G62" i="27"/>
  <c r="J62" i="27" s="1"/>
  <c r="I61" i="27"/>
  <c r="G61" i="27"/>
  <c r="J61" i="27" s="1"/>
  <c r="I60" i="27"/>
  <c r="G60" i="27"/>
  <c r="I59" i="27"/>
  <c r="G59" i="27"/>
  <c r="J59" i="27" s="1"/>
  <c r="I58" i="27"/>
  <c r="G58" i="27"/>
  <c r="J58" i="27" s="1"/>
  <c r="I57" i="27"/>
  <c r="G57" i="27"/>
  <c r="J57" i="27" s="1"/>
  <c r="I56" i="27"/>
  <c r="G56" i="27"/>
  <c r="J56" i="27" s="1"/>
  <c r="I55" i="27"/>
  <c r="G55" i="27"/>
  <c r="J55" i="27" s="1"/>
  <c r="I54" i="27"/>
  <c r="G54" i="27"/>
  <c r="I53" i="27"/>
  <c r="G53" i="27"/>
  <c r="J53" i="27" s="1"/>
  <c r="I52" i="27"/>
  <c r="G52" i="27"/>
  <c r="I51" i="27"/>
  <c r="G51" i="27"/>
  <c r="J51" i="27" s="1"/>
  <c r="I50" i="27"/>
  <c r="G50" i="27"/>
  <c r="J50" i="27" s="1"/>
  <c r="I49" i="27"/>
  <c r="G49" i="27"/>
  <c r="J49" i="27" s="1"/>
  <c r="I48" i="27"/>
  <c r="G48" i="27"/>
  <c r="J48" i="27" s="1"/>
  <c r="I47" i="27"/>
  <c r="G47" i="27"/>
  <c r="I46" i="27"/>
  <c r="G46" i="27"/>
  <c r="I45" i="27"/>
  <c r="G45" i="27"/>
  <c r="I44" i="27"/>
  <c r="G44" i="27"/>
  <c r="I43" i="27"/>
  <c r="G43" i="27"/>
  <c r="I42" i="27"/>
  <c r="G42" i="27"/>
  <c r="J42" i="27" s="1"/>
  <c r="I41" i="27"/>
  <c r="J41" i="27" s="1"/>
  <c r="G41" i="27"/>
  <c r="I40" i="27"/>
  <c r="G40" i="27"/>
  <c r="J40" i="27" s="1"/>
  <c r="I39" i="27"/>
  <c r="G39" i="27"/>
  <c r="I38" i="27"/>
  <c r="G38" i="27"/>
  <c r="J38" i="27" s="1"/>
  <c r="I37" i="27"/>
  <c r="G37" i="27"/>
  <c r="I36" i="27"/>
  <c r="G36" i="27"/>
  <c r="I35" i="27"/>
  <c r="G35" i="27"/>
  <c r="I34" i="27"/>
  <c r="G34" i="27"/>
  <c r="J34" i="27" s="1"/>
  <c r="I33" i="27"/>
  <c r="G33" i="27"/>
  <c r="J33" i="27" s="1"/>
  <c r="I32" i="27"/>
  <c r="G32" i="27"/>
  <c r="J32" i="27" s="1"/>
  <c r="I31" i="27"/>
  <c r="G31" i="27"/>
  <c r="I30" i="27"/>
  <c r="G30" i="27"/>
  <c r="J30" i="27" s="1"/>
  <c r="I29" i="27"/>
  <c r="G29" i="27"/>
  <c r="J29" i="27" s="1"/>
  <c r="I28" i="27"/>
  <c r="G28" i="27"/>
  <c r="I27" i="27"/>
  <c r="G27" i="27"/>
  <c r="I26" i="27"/>
  <c r="G26" i="27"/>
  <c r="J26" i="27" s="1"/>
  <c r="I25" i="27"/>
  <c r="J25" i="27" s="1"/>
  <c r="G25" i="27"/>
  <c r="I24" i="27"/>
  <c r="G24" i="27"/>
  <c r="J24" i="27" s="1"/>
  <c r="I23" i="27"/>
  <c r="G23" i="27"/>
  <c r="I22" i="27"/>
  <c r="G22" i="27"/>
  <c r="J22" i="27" s="1"/>
  <c r="I21" i="27"/>
  <c r="G21" i="27"/>
  <c r="J21" i="27" s="1"/>
  <c r="I20" i="27"/>
  <c r="G20" i="27"/>
  <c r="I19" i="27"/>
  <c r="G19" i="27"/>
  <c r="I18" i="27"/>
  <c r="G18" i="27"/>
  <c r="J18" i="27" s="1"/>
  <c r="I17" i="27"/>
  <c r="G17" i="27"/>
  <c r="J17" i="27" s="1"/>
  <c r="I16" i="27"/>
  <c r="G16" i="27"/>
  <c r="J16" i="27" s="1"/>
  <c r="I15" i="27"/>
  <c r="G15" i="27"/>
  <c r="I14" i="27"/>
  <c r="G14" i="27"/>
  <c r="J14" i="27" s="1"/>
  <c r="I13" i="27"/>
  <c r="G13" i="27"/>
  <c r="I12" i="27"/>
  <c r="G12" i="27"/>
  <c r="I11" i="27"/>
  <c r="G11" i="27"/>
  <c r="I10" i="27"/>
  <c r="G10" i="27"/>
  <c r="J10" i="27" s="1"/>
  <c r="I9" i="27"/>
  <c r="J9" i="27" s="1"/>
  <c r="G9" i="27"/>
  <c r="I8" i="27"/>
  <c r="G8" i="27"/>
  <c r="J8" i="27" s="1"/>
  <c r="I7" i="27"/>
  <c r="G7" i="27"/>
  <c r="I6" i="27"/>
  <c r="G6" i="27"/>
  <c r="J6" i="27" s="1"/>
  <c r="I5" i="27"/>
  <c r="G5" i="27"/>
  <c r="I4" i="27"/>
  <c r="G4" i="27"/>
  <c r="I3" i="27"/>
  <c r="G3" i="27"/>
  <c r="J6" i="31" l="1"/>
  <c r="J28" i="31"/>
  <c r="J56" i="31"/>
  <c r="J118" i="31"/>
  <c r="J122" i="31"/>
  <c r="J126" i="31"/>
  <c r="J130" i="31"/>
  <c r="J145" i="31"/>
  <c r="J156" i="31"/>
  <c r="J160" i="31"/>
  <c r="J179" i="31"/>
  <c r="J142" i="31"/>
  <c r="J168" i="31"/>
  <c r="J34" i="31"/>
  <c r="J38" i="31"/>
  <c r="J84" i="31"/>
  <c r="J96" i="31"/>
  <c r="J143" i="31"/>
  <c r="J147" i="31"/>
  <c r="J188" i="31"/>
  <c r="J4" i="31"/>
  <c r="J93" i="31"/>
  <c r="J108" i="31"/>
  <c r="J124" i="31"/>
  <c r="J128" i="31"/>
  <c r="J132" i="31"/>
  <c r="J162" i="31"/>
  <c r="J169" i="31"/>
  <c r="J173" i="31"/>
  <c r="J177" i="31"/>
  <c r="J27" i="31"/>
  <c r="J31" i="31"/>
  <c r="J43" i="31"/>
  <c r="J47" i="31"/>
  <c r="J66" i="31"/>
  <c r="J70" i="31"/>
  <c r="J105" i="31"/>
  <c r="J109" i="31"/>
  <c r="J116" i="31"/>
  <c r="J136" i="31"/>
  <c r="J140" i="31"/>
  <c r="J144" i="31"/>
  <c r="J148" i="31"/>
  <c r="J166" i="31"/>
  <c r="J189" i="31"/>
  <c r="J64" i="31"/>
  <c r="J139" i="32"/>
  <c r="J181" i="32"/>
  <c r="J185" i="32"/>
  <c r="J95" i="32"/>
  <c r="J114" i="32"/>
  <c r="J182" i="32"/>
  <c r="J198" i="32"/>
  <c r="J107" i="32"/>
  <c r="J61" i="32"/>
  <c r="J111" i="32"/>
  <c r="J115" i="32"/>
  <c r="J210" i="32"/>
  <c r="J142" i="32"/>
  <c r="J22" i="32"/>
  <c r="J30" i="32"/>
  <c r="J38" i="32"/>
  <c r="J46" i="32"/>
  <c r="J81" i="32"/>
  <c r="J85" i="32"/>
  <c r="J89" i="32"/>
  <c r="J112" i="32"/>
  <c r="J116" i="32"/>
  <c r="J158" i="32"/>
  <c r="J162" i="32"/>
  <c r="J166" i="32"/>
  <c r="J207" i="32"/>
  <c r="I228" i="32"/>
  <c r="J18" i="32"/>
  <c r="J48" i="32"/>
  <c r="J66" i="32"/>
  <c r="J78" i="32"/>
  <c r="J93" i="32"/>
  <c r="J104" i="32"/>
  <c r="J125" i="32"/>
  <c r="J194" i="32"/>
  <c r="J4" i="32"/>
  <c r="J8" i="32"/>
  <c r="J26" i="32"/>
  <c r="J37" i="32"/>
  <c r="J56" i="32"/>
  <c r="J67" i="32"/>
  <c r="J71" i="32"/>
  <c r="J86" i="32"/>
  <c r="J118" i="32"/>
  <c r="J148" i="32"/>
  <c r="J159" i="32"/>
  <c r="J180" i="32"/>
  <c r="J202" i="32"/>
  <c r="J214" i="32"/>
  <c r="J108" i="32"/>
  <c r="J174" i="32"/>
  <c r="J184" i="32"/>
  <c r="J188" i="32"/>
  <c r="J203" i="32"/>
  <c r="J222" i="32"/>
  <c r="J5" i="32"/>
  <c r="J228" i="32" s="1"/>
  <c r="J119" i="32"/>
  <c r="J192" i="32"/>
  <c r="J196" i="32"/>
  <c r="J211" i="32"/>
  <c r="J218" i="32"/>
  <c r="J31" i="32"/>
  <c r="J34" i="32"/>
  <c r="J68" i="32"/>
  <c r="J171" i="32"/>
  <c r="J189" i="32"/>
  <c r="J226" i="32"/>
  <c r="J6" i="32"/>
  <c r="J35" i="32"/>
  <c r="J39" i="32"/>
  <c r="J54" i="32"/>
  <c r="J88" i="32"/>
  <c r="J135" i="32"/>
  <c r="J150" i="32"/>
  <c r="J193" i="32"/>
  <c r="J197" i="32"/>
  <c r="J208" i="32"/>
  <c r="J212" i="32"/>
  <c r="J14" i="32"/>
  <c r="J21" i="32"/>
  <c r="J28" i="32"/>
  <c r="J32" i="32"/>
  <c r="J43" i="32"/>
  <c r="J47" i="32"/>
  <c r="J62" i="32"/>
  <c r="J77" i="32"/>
  <c r="J92" i="32"/>
  <c r="J96" i="32"/>
  <c r="J99" i="32"/>
  <c r="J103" i="32"/>
  <c r="J113" i="32"/>
  <c r="J124" i="32"/>
  <c r="J143" i="32"/>
  <c r="J154" i="32"/>
  <c r="J161" i="32"/>
  <c r="J165" i="32"/>
  <c r="J172" i="32"/>
  <c r="J190" i="32"/>
  <c r="J201" i="32"/>
  <c r="J205" i="32"/>
  <c r="J216" i="32"/>
  <c r="J220" i="32"/>
  <c r="I194" i="31"/>
  <c r="J7" i="31"/>
  <c r="J14" i="31"/>
  <c r="J21" i="31"/>
  <c r="J32" i="31"/>
  <c r="J35" i="31"/>
  <c r="J39" i="31"/>
  <c r="J42" i="31"/>
  <c r="J46" i="31"/>
  <c r="J53" i="31"/>
  <c r="J60" i="31"/>
  <c r="J67" i="31"/>
  <c r="J71" i="31"/>
  <c r="J74" i="31"/>
  <c r="J78" i="31"/>
  <c r="J85" i="31"/>
  <c r="J99" i="31"/>
  <c r="J103" i="31"/>
  <c r="J106" i="31"/>
  <c r="J110" i="31"/>
  <c r="J117" i="31"/>
  <c r="J159" i="31"/>
  <c r="J176" i="31"/>
  <c r="J183" i="31"/>
  <c r="J187" i="31"/>
  <c r="J190" i="31"/>
  <c r="J36" i="31"/>
  <c r="J100" i="31"/>
  <c r="J174" i="31"/>
  <c r="J184" i="31"/>
  <c r="J12" i="31"/>
  <c r="J16" i="31"/>
  <c r="J19" i="31"/>
  <c r="J23" i="31"/>
  <c r="J30" i="31"/>
  <c r="J37" i="31"/>
  <c r="J44" i="31"/>
  <c r="J51" i="31"/>
  <c r="J55" i="31"/>
  <c r="J58" i="31"/>
  <c r="J62" i="31"/>
  <c r="J69" i="31"/>
  <c r="J76" i="31"/>
  <c r="J83" i="31"/>
  <c r="J87" i="31"/>
  <c r="J90" i="31"/>
  <c r="J94" i="31"/>
  <c r="J101" i="31"/>
  <c r="J115" i="31"/>
  <c r="J119" i="31"/>
  <c r="J129" i="31"/>
  <c r="J157" i="31"/>
  <c r="J161" i="31"/>
  <c r="J178" i="31"/>
  <c r="J185" i="31"/>
  <c r="J137" i="31"/>
  <c r="J171" i="31"/>
  <c r="J193" i="31"/>
  <c r="J3" i="31"/>
  <c r="J194" i="31" s="1"/>
  <c r="J52" i="31"/>
  <c r="J158" i="31"/>
  <c r="J165" i="31"/>
  <c r="J172" i="31"/>
  <c r="J24" i="30"/>
  <c r="J28" i="30"/>
  <c r="J32" i="30"/>
  <c r="J36" i="30"/>
  <c r="J48" i="30"/>
  <c r="J52" i="30"/>
  <c r="J56" i="30"/>
  <c r="J71" i="30"/>
  <c r="J75" i="30"/>
  <c r="J79" i="30"/>
  <c r="J83" i="30"/>
  <c r="J87" i="30"/>
  <c r="J91" i="30"/>
  <c r="J95" i="30"/>
  <c r="J99" i="30"/>
  <c r="J130" i="30"/>
  <c r="J138" i="30"/>
  <c r="J149" i="30"/>
  <c r="J173" i="30"/>
  <c r="J177" i="30"/>
  <c r="J181" i="30"/>
  <c r="J72" i="30"/>
  <c r="J178" i="30"/>
  <c r="J128" i="30"/>
  <c r="J6" i="30"/>
  <c r="J113" i="30"/>
  <c r="J11" i="30"/>
  <c r="J19" i="30"/>
  <c r="J66" i="30"/>
  <c r="J121" i="30"/>
  <c r="J125" i="30"/>
  <c r="J140" i="30"/>
  <c r="J144" i="30"/>
  <c r="J31" i="30"/>
  <c r="J35" i="30"/>
  <c r="J39" i="30"/>
  <c r="J43" i="30"/>
  <c r="J47" i="30"/>
  <c r="J51" i="30"/>
  <c r="J55" i="30"/>
  <c r="J59" i="30"/>
  <c r="J78" i="30"/>
  <c r="J82" i="30"/>
  <c r="J86" i="30"/>
  <c r="J90" i="30"/>
  <c r="J94" i="30"/>
  <c r="J98" i="30"/>
  <c r="J102" i="30"/>
  <c r="J110" i="30"/>
  <c r="J133" i="30"/>
  <c r="J137" i="30"/>
  <c r="J148" i="30"/>
  <c r="J152" i="30"/>
  <c r="J164" i="30"/>
  <c r="J172" i="30"/>
  <c r="J158" i="30"/>
  <c r="I184" i="30"/>
  <c r="J54" i="30"/>
  <c r="J166" i="30"/>
  <c r="J14" i="30"/>
  <c r="J62" i="30"/>
  <c r="J134" i="30"/>
  <c r="J174" i="30"/>
  <c r="J29" i="30"/>
  <c r="J40" i="30"/>
  <c r="J44" i="30"/>
  <c r="J106" i="30"/>
  <c r="J117" i="30"/>
  <c r="J145" i="30"/>
  <c r="J156" i="30"/>
  <c r="J160" i="30"/>
  <c r="G184" i="30"/>
  <c r="J153" i="30"/>
  <c r="J168" i="30"/>
  <c r="J46" i="30"/>
  <c r="J126" i="30"/>
  <c r="J12" i="30"/>
  <c r="J30" i="30"/>
  <c r="J70" i="30"/>
  <c r="J84" i="30"/>
  <c r="J103" i="30"/>
  <c r="J118" i="30"/>
  <c r="J132" i="30"/>
  <c r="J136" i="30"/>
  <c r="J146" i="30"/>
  <c r="J157" i="30"/>
  <c r="J161" i="30"/>
  <c r="J176" i="30"/>
  <c r="J9" i="30"/>
  <c r="J16" i="30"/>
  <c r="J34" i="30"/>
  <c r="J49" i="30"/>
  <c r="J53" i="30"/>
  <c r="J74" i="30"/>
  <c r="J77" i="30"/>
  <c r="J88" i="30"/>
  <c r="J92" i="30"/>
  <c r="J111" i="30"/>
  <c r="J122" i="30"/>
  <c r="J143" i="30"/>
  <c r="J150" i="30"/>
  <c r="J154" i="30"/>
  <c r="J165" i="30"/>
  <c r="J169" i="30"/>
  <c r="J180" i="30"/>
  <c r="J27" i="29"/>
  <c r="J47" i="29"/>
  <c r="J55" i="29"/>
  <c r="J161" i="29"/>
  <c r="J67" i="29"/>
  <c r="J136" i="29"/>
  <c r="J162" i="29"/>
  <c r="J68" i="29"/>
  <c r="J72" i="29"/>
  <c r="J125" i="29"/>
  <c r="J140" i="29"/>
  <c r="J171" i="29"/>
  <c r="J175" i="29"/>
  <c r="J21" i="29"/>
  <c r="J49" i="29"/>
  <c r="J111" i="29"/>
  <c r="J145" i="29"/>
  <c r="J187" i="29"/>
  <c r="J191" i="29"/>
  <c r="J50" i="29"/>
  <c r="J58" i="29"/>
  <c r="J77" i="29"/>
  <c r="J89" i="29"/>
  <c r="J97" i="29"/>
  <c r="J116" i="29"/>
  <c r="J157" i="29"/>
  <c r="J172" i="29"/>
  <c r="J184" i="29"/>
  <c r="G200" i="29"/>
  <c r="J14" i="29"/>
  <c r="J28" i="29"/>
  <c r="J32" i="29"/>
  <c r="J35" i="29"/>
  <c r="J54" i="29"/>
  <c r="J75" i="29"/>
  <c r="J87" i="29"/>
  <c r="J102" i="29"/>
  <c r="J109" i="29"/>
  <c r="J112" i="29"/>
  <c r="J122" i="29"/>
  <c r="J134" i="29"/>
  <c r="J149" i="29"/>
  <c r="J178" i="29"/>
  <c r="J185" i="29"/>
  <c r="J193" i="29"/>
  <c r="I200" i="29"/>
  <c r="J61" i="29"/>
  <c r="J76" i="29"/>
  <c r="J80" i="29"/>
  <c r="J95" i="29"/>
  <c r="J123" i="29"/>
  <c r="J127" i="29"/>
  <c r="J142" i="29"/>
  <c r="J186" i="29"/>
  <c r="J135" i="29"/>
  <c r="J166" i="29"/>
  <c r="J11" i="29"/>
  <c r="J41" i="29"/>
  <c r="J69" i="29"/>
  <c r="J96" i="29"/>
  <c r="J99" i="29"/>
  <c r="J114" i="29"/>
  <c r="J118" i="29"/>
  <c r="J150" i="29"/>
  <c r="J163" i="29"/>
  <c r="J169" i="29"/>
  <c r="J179" i="29"/>
  <c r="J194" i="29"/>
  <c r="J147" i="29"/>
  <c r="J151" i="29"/>
  <c r="J154" i="29"/>
  <c r="J180" i="29"/>
  <c r="J183" i="29"/>
  <c r="J19" i="29"/>
  <c r="J45" i="29"/>
  <c r="J85" i="29"/>
  <c r="J115" i="29"/>
  <c r="J132" i="29"/>
  <c r="J164" i="29"/>
  <c r="J188" i="29"/>
  <c r="J6" i="29"/>
  <c r="J13" i="29"/>
  <c r="J20" i="29"/>
  <c r="J24" i="29"/>
  <c r="J31" i="29"/>
  <c r="J46" i="29"/>
  <c r="J57" i="29"/>
  <c r="J64" i="29"/>
  <c r="J71" i="29"/>
  <c r="J86" i="29"/>
  <c r="J105" i="29"/>
  <c r="J133" i="29"/>
  <c r="J152" i="29"/>
  <c r="J159" i="29"/>
  <c r="J174" i="29"/>
  <c r="J181" i="29"/>
  <c r="J192" i="29"/>
  <c r="J199" i="29"/>
  <c r="J25" i="28"/>
  <c r="J52" i="28"/>
  <c r="J84" i="28"/>
  <c r="J89" i="28"/>
  <c r="J97" i="28"/>
  <c r="J102" i="28"/>
  <c r="J137" i="28"/>
  <c r="J43" i="28"/>
  <c r="J47" i="28"/>
  <c r="J60" i="28"/>
  <c r="J64" i="28"/>
  <c r="J71" i="28"/>
  <c r="J94" i="28"/>
  <c r="J106" i="28"/>
  <c r="J118" i="28"/>
  <c r="J131" i="28"/>
  <c r="J134" i="28"/>
  <c r="J145" i="28"/>
  <c r="J5" i="28"/>
  <c r="J9" i="28"/>
  <c r="J20" i="28"/>
  <c r="J65" i="28"/>
  <c r="J103" i="28"/>
  <c r="J111" i="28"/>
  <c r="J115" i="28"/>
  <c r="J119" i="28"/>
  <c r="J128" i="28"/>
  <c r="J132" i="28"/>
  <c r="J138" i="28"/>
  <c r="J142" i="28"/>
  <c r="J146" i="28"/>
  <c r="J28" i="28"/>
  <c r="J53" i="28"/>
  <c r="J56" i="28"/>
  <c r="J92" i="28"/>
  <c r="J122" i="28"/>
  <c r="J125" i="28"/>
  <c r="J150" i="28"/>
  <c r="J153" i="28"/>
  <c r="J8" i="28"/>
  <c r="J44" i="28"/>
  <c r="J72" i="28"/>
  <c r="J114" i="28"/>
  <c r="J117" i="28"/>
  <c r="J45" i="28"/>
  <c r="J48" i="28"/>
  <c r="J36" i="28"/>
  <c r="J100" i="28"/>
  <c r="G156" i="28"/>
  <c r="J12" i="28"/>
  <c r="J37" i="28"/>
  <c r="J40" i="28"/>
  <c r="J76" i="28"/>
  <c r="J101" i="28"/>
  <c r="J104" i="28"/>
  <c r="J130" i="28"/>
  <c r="J135" i="28"/>
  <c r="J120" i="27"/>
  <c r="J5" i="27"/>
  <c r="J13" i="27"/>
  <c r="J103" i="27"/>
  <c r="J114" i="27"/>
  <c r="J142" i="27"/>
  <c r="J37" i="27"/>
  <c r="J45" i="27"/>
  <c r="J96" i="27"/>
  <c r="J121" i="27"/>
  <c r="J186" i="27"/>
  <c r="J69" i="27"/>
  <c r="J77" i="27"/>
  <c r="J100" i="27"/>
  <c r="J136" i="27"/>
  <c r="J167" i="27"/>
  <c r="J46" i="27"/>
  <c r="J126" i="27"/>
  <c r="J153" i="27"/>
  <c r="J160" i="27"/>
  <c r="J3" i="27"/>
  <c r="J7" i="27"/>
  <c r="J11" i="27"/>
  <c r="J15" i="27"/>
  <c r="J74" i="27"/>
  <c r="J78" i="27"/>
  <c r="J150" i="27"/>
  <c r="J157" i="27"/>
  <c r="J164" i="27"/>
  <c r="J168" i="27"/>
  <c r="J19" i="27"/>
  <c r="J23" i="27"/>
  <c r="J27" i="27"/>
  <c r="J31" i="27"/>
  <c r="J35" i="27"/>
  <c r="J39" i="27"/>
  <c r="J43" i="27"/>
  <c r="J47" i="27"/>
  <c r="J82" i="27"/>
  <c r="J86" i="27"/>
  <c r="J90" i="27"/>
  <c r="J94" i="27"/>
  <c r="J98" i="27"/>
  <c r="J116" i="27"/>
  <c r="J123" i="27"/>
  <c r="J141" i="27"/>
  <c r="J172" i="27"/>
  <c r="J180" i="27"/>
  <c r="J184" i="27"/>
  <c r="J188" i="27"/>
  <c r="J12" i="27"/>
  <c r="J44" i="27"/>
  <c r="J104" i="27"/>
  <c r="J108" i="27"/>
  <c r="J143" i="27"/>
  <c r="J146" i="27"/>
  <c r="J159" i="27"/>
  <c r="J163" i="27"/>
  <c r="J181" i="27"/>
  <c r="J185" i="27"/>
  <c r="J20" i="27"/>
  <c r="J52" i="27"/>
  <c r="J84" i="27"/>
  <c r="J174" i="27"/>
  <c r="J105" i="27"/>
  <c r="J109" i="27"/>
  <c r="J138" i="27"/>
  <c r="J147" i="27"/>
  <c r="J182" i="27"/>
  <c r="I192" i="27"/>
  <c r="J28" i="27"/>
  <c r="J60" i="27"/>
  <c r="J92" i="27"/>
  <c r="J106" i="27"/>
  <c r="J151" i="27"/>
  <c r="J154" i="27"/>
  <c r="J54" i="27"/>
  <c r="J93" i="27"/>
  <c r="J176" i="27"/>
  <c r="J4" i="27"/>
  <c r="J36" i="27"/>
  <c r="J68" i="27"/>
  <c r="J107" i="27"/>
  <c r="J145" i="27"/>
  <c r="J127" i="27"/>
  <c r="J133" i="27"/>
  <c r="J156" i="27"/>
  <c r="J177" i="27"/>
  <c r="G228" i="32"/>
  <c r="G194" i="31"/>
  <c r="J3" i="30"/>
  <c r="J3" i="29"/>
  <c r="I156" i="28"/>
  <c r="G192" i="27"/>
  <c r="J184" i="30" l="1"/>
  <c r="J200" i="29"/>
  <c r="J156" i="28"/>
  <c r="J192" i="27"/>
  <c r="G17" i="22" l="1"/>
  <c r="I17" i="22"/>
  <c r="J17" i="22" l="1"/>
  <c r="G52" i="25" l="1"/>
  <c r="I52" i="25"/>
  <c r="J52" i="25" l="1"/>
  <c r="G43" i="1"/>
  <c r="J43" i="1" s="1"/>
  <c r="G44" i="1"/>
  <c r="J44" i="1" s="1"/>
  <c r="G45" i="1"/>
  <c r="J45" i="1" s="1"/>
  <c r="G46" i="1"/>
  <c r="J46" i="1" s="1"/>
  <c r="G47" i="1"/>
  <c r="J47" i="1" s="1"/>
  <c r="G48" i="1"/>
  <c r="J48" i="1" s="1"/>
  <c r="G49" i="1"/>
  <c r="J49" i="1" s="1"/>
  <c r="G50" i="1"/>
  <c r="J50" i="1" s="1"/>
  <c r="G51" i="1"/>
  <c r="J51" i="1" s="1"/>
  <c r="G52" i="1"/>
  <c r="J52" i="1" s="1"/>
  <c r="G53" i="1"/>
  <c r="J53" i="1" s="1"/>
  <c r="G54" i="1"/>
  <c r="J54" i="1" s="1"/>
  <c r="G55" i="1"/>
  <c r="J55" i="1" s="1"/>
  <c r="G56" i="1"/>
  <c r="J56" i="1" s="1"/>
  <c r="G57" i="1"/>
  <c r="J57" i="1" s="1"/>
  <c r="G58" i="1"/>
  <c r="J58" i="1" s="1"/>
  <c r="I66" i="26"/>
  <c r="G66" i="26"/>
  <c r="I65" i="26"/>
  <c r="G65" i="26"/>
  <c r="I64" i="26"/>
  <c r="G64" i="26"/>
  <c r="I63" i="26"/>
  <c r="G63" i="26"/>
  <c r="I62" i="26"/>
  <c r="G62" i="26"/>
  <c r="J62" i="26" s="1"/>
  <c r="K61" i="26"/>
  <c r="I61" i="26"/>
  <c r="G61" i="26"/>
  <c r="K60" i="26"/>
  <c r="I60" i="26"/>
  <c r="G60" i="26"/>
  <c r="K59" i="26"/>
  <c r="I59" i="26"/>
  <c r="G59" i="26"/>
  <c r="I58" i="26"/>
  <c r="G58" i="26"/>
  <c r="J58" i="26" s="1"/>
  <c r="I57" i="26"/>
  <c r="G57" i="26"/>
  <c r="I56" i="26"/>
  <c r="G56" i="26"/>
  <c r="I55" i="26"/>
  <c r="G55" i="26"/>
  <c r="I54" i="26"/>
  <c r="G54" i="26"/>
  <c r="I53" i="26"/>
  <c r="G53" i="26"/>
  <c r="I52" i="26"/>
  <c r="G52" i="26"/>
  <c r="J52" i="26" s="1"/>
  <c r="I51" i="26"/>
  <c r="G51" i="26"/>
  <c r="J51" i="26" s="1"/>
  <c r="I50" i="26"/>
  <c r="G50" i="26"/>
  <c r="I49" i="26"/>
  <c r="G49" i="26"/>
  <c r="I48" i="26"/>
  <c r="G48" i="26"/>
  <c r="J48" i="26" s="1"/>
  <c r="I47" i="26"/>
  <c r="G47" i="26"/>
  <c r="J47" i="26" s="1"/>
  <c r="I46" i="26"/>
  <c r="G46" i="26"/>
  <c r="J46" i="26" s="1"/>
  <c r="I45" i="26"/>
  <c r="G45" i="26"/>
  <c r="J45" i="26" s="1"/>
  <c r="I44" i="26"/>
  <c r="G44" i="26"/>
  <c r="I43" i="26"/>
  <c r="G43" i="26"/>
  <c r="I42" i="26"/>
  <c r="G42" i="26"/>
  <c r="I41" i="26"/>
  <c r="G41" i="26"/>
  <c r="I40" i="26"/>
  <c r="G40" i="26"/>
  <c r="I39" i="26"/>
  <c r="G39" i="26"/>
  <c r="I38" i="26"/>
  <c r="G38" i="26"/>
  <c r="I37" i="26"/>
  <c r="G37" i="26"/>
  <c r="I36" i="26"/>
  <c r="G36" i="26"/>
  <c r="J36" i="26" s="1"/>
  <c r="I35" i="26"/>
  <c r="G35" i="26"/>
  <c r="J35" i="26" s="1"/>
  <c r="I34" i="26"/>
  <c r="G34" i="26"/>
  <c r="J34" i="26" s="1"/>
  <c r="I33" i="26"/>
  <c r="G33" i="26"/>
  <c r="J33" i="26" s="1"/>
  <c r="I32" i="26"/>
  <c r="G32" i="26"/>
  <c r="I31" i="26"/>
  <c r="G31" i="26"/>
  <c r="I30" i="26"/>
  <c r="G30" i="26"/>
  <c r="J30" i="26" s="1"/>
  <c r="I29" i="26"/>
  <c r="G29" i="26"/>
  <c r="J29" i="26" s="1"/>
  <c r="I28" i="26"/>
  <c r="G28" i="26"/>
  <c r="J28" i="26" s="1"/>
  <c r="I27" i="26"/>
  <c r="G27" i="26"/>
  <c r="J27" i="26" s="1"/>
  <c r="I26" i="26"/>
  <c r="G26" i="26"/>
  <c r="I25" i="26"/>
  <c r="G25" i="26"/>
  <c r="I24" i="26"/>
  <c r="G24" i="26"/>
  <c r="I23" i="26"/>
  <c r="G23" i="26"/>
  <c r="I22" i="26"/>
  <c r="G22" i="26"/>
  <c r="J22" i="26" s="1"/>
  <c r="I21" i="26"/>
  <c r="G21" i="26"/>
  <c r="J21" i="26" s="1"/>
  <c r="I20" i="26"/>
  <c r="G20" i="26"/>
  <c r="I19" i="26"/>
  <c r="G19" i="26"/>
  <c r="J19" i="26" s="1"/>
  <c r="I18" i="26"/>
  <c r="G18" i="26"/>
  <c r="I17" i="26"/>
  <c r="G17" i="26"/>
  <c r="J17" i="26" s="1"/>
  <c r="I16" i="26"/>
  <c r="G16" i="26"/>
  <c r="I15" i="26"/>
  <c r="G15" i="26"/>
  <c r="J15" i="26" s="1"/>
  <c r="I14" i="26"/>
  <c r="G14" i="26"/>
  <c r="I13" i="26"/>
  <c r="G13" i="26"/>
  <c r="J13" i="26" s="1"/>
  <c r="I12" i="26"/>
  <c r="G12" i="26"/>
  <c r="J12" i="26" s="1"/>
  <c r="I11" i="26"/>
  <c r="G11" i="26"/>
  <c r="I10" i="26"/>
  <c r="G10" i="26"/>
  <c r="J10" i="26" s="1"/>
  <c r="I9" i="26"/>
  <c r="G9" i="26"/>
  <c r="I8" i="26"/>
  <c r="G8" i="26"/>
  <c r="I7" i="26"/>
  <c r="G7" i="26"/>
  <c r="I6" i="26"/>
  <c r="G6" i="26"/>
  <c r="I5" i="26"/>
  <c r="G5" i="26"/>
  <c r="I4" i="26"/>
  <c r="G4" i="26"/>
  <c r="J4" i="26" s="1"/>
  <c r="I3" i="26"/>
  <c r="G3" i="26"/>
  <c r="J3" i="26" s="1"/>
  <c r="I295" i="25"/>
  <c r="G295" i="25"/>
  <c r="I294" i="25"/>
  <c r="G294" i="25"/>
  <c r="I293" i="25"/>
  <c r="G293" i="25"/>
  <c r="I292" i="25"/>
  <c r="G292" i="25"/>
  <c r="I291" i="25"/>
  <c r="G291" i="25"/>
  <c r="I290" i="25"/>
  <c r="G290" i="25"/>
  <c r="J290" i="25" s="1"/>
  <c r="I289" i="25"/>
  <c r="G289" i="25"/>
  <c r="I288" i="25"/>
  <c r="G288" i="25"/>
  <c r="I287" i="25"/>
  <c r="G287" i="25"/>
  <c r="I286" i="25"/>
  <c r="G286" i="25"/>
  <c r="I285" i="25"/>
  <c r="G285" i="25"/>
  <c r="I284" i="25"/>
  <c r="G284" i="25"/>
  <c r="I283" i="25"/>
  <c r="G283" i="25"/>
  <c r="I282" i="25"/>
  <c r="G282" i="25"/>
  <c r="I281" i="25"/>
  <c r="G281" i="25"/>
  <c r="I280" i="25"/>
  <c r="G280" i="25"/>
  <c r="I279" i="25"/>
  <c r="G279" i="25"/>
  <c r="I278" i="25"/>
  <c r="G278" i="25"/>
  <c r="I277" i="25"/>
  <c r="G277" i="25"/>
  <c r="I276" i="25"/>
  <c r="G276" i="25"/>
  <c r="I275" i="25"/>
  <c r="G275" i="25"/>
  <c r="I274" i="25"/>
  <c r="G274" i="25"/>
  <c r="I273" i="25"/>
  <c r="G273" i="25"/>
  <c r="I272" i="25"/>
  <c r="G272" i="25"/>
  <c r="K271" i="25"/>
  <c r="I271" i="25"/>
  <c r="G271" i="25"/>
  <c r="K270" i="25"/>
  <c r="I270" i="25"/>
  <c r="G270" i="25"/>
  <c r="K269" i="25"/>
  <c r="I269" i="25"/>
  <c r="G269" i="25"/>
  <c r="I268" i="25"/>
  <c r="G268" i="25"/>
  <c r="J268" i="25" s="1"/>
  <c r="I267" i="25"/>
  <c r="G267" i="25"/>
  <c r="J267" i="25" s="1"/>
  <c r="I266" i="25"/>
  <c r="G266" i="25"/>
  <c r="I265" i="25"/>
  <c r="G265" i="25"/>
  <c r="I264" i="25"/>
  <c r="G264" i="25"/>
  <c r="I263" i="25"/>
  <c r="G263" i="25"/>
  <c r="I262" i="25"/>
  <c r="G262" i="25"/>
  <c r="I261" i="25"/>
  <c r="G261" i="25"/>
  <c r="J261" i="25" s="1"/>
  <c r="I260" i="25"/>
  <c r="G260" i="25"/>
  <c r="I259" i="25"/>
  <c r="G259" i="25"/>
  <c r="I258" i="25"/>
  <c r="G258" i="25"/>
  <c r="I257" i="25"/>
  <c r="G257" i="25"/>
  <c r="I256" i="25"/>
  <c r="G256" i="25"/>
  <c r="I255" i="25"/>
  <c r="G255" i="25"/>
  <c r="I254" i="25"/>
  <c r="G254" i="25"/>
  <c r="I253" i="25"/>
  <c r="G253" i="25"/>
  <c r="I252" i="25"/>
  <c r="G252" i="25"/>
  <c r="I251" i="25"/>
  <c r="G251" i="25"/>
  <c r="J251" i="25" s="1"/>
  <c r="I250" i="25"/>
  <c r="G250" i="25"/>
  <c r="I249" i="25"/>
  <c r="G249" i="25"/>
  <c r="I248" i="25"/>
  <c r="G248" i="25"/>
  <c r="I247" i="25"/>
  <c r="G247" i="25"/>
  <c r="I246" i="25"/>
  <c r="G246" i="25"/>
  <c r="I245" i="25"/>
  <c r="G245" i="25"/>
  <c r="J245" i="25" s="1"/>
  <c r="I244" i="25"/>
  <c r="G244" i="25"/>
  <c r="I243" i="25"/>
  <c r="G243" i="25"/>
  <c r="J243" i="25" s="1"/>
  <c r="I242" i="25"/>
  <c r="G242" i="25"/>
  <c r="I241" i="25"/>
  <c r="G241" i="25"/>
  <c r="I240" i="25"/>
  <c r="G240" i="25"/>
  <c r="I239" i="25"/>
  <c r="G239" i="25"/>
  <c r="I238" i="25"/>
  <c r="G238" i="25"/>
  <c r="I237" i="25"/>
  <c r="G237" i="25"/>
  <c r="I236" i="25"/>
  <c r="G236" i="25"/>
  <c r="I235" i="25"/>
  <c r="G235" i="25"/>
  <c r="I234" i="25"/>
  <c r="G234" i="25"/>
  <c r="I233" i="25"/>
  <c r="G233" i="25"/>
  <c r="I232" i="25"/>
  <c r="G232" i="25"/>
  <c r="I231" i="25"/>
  <c r="G231" i="25"/>
  <c r="J231" i="25" s="1"/>
  <c r="I230" i="25"/>
  <c r="G230" i="25"/>
  <c r="I229" i="25"/>
  <c r="G229" i="25"/>
  <c r="I228" i="25"/>
  <c r="G228" i="25"/>
  <c r="I227" i="25"/>
  <c r="G227" i="25"/>
  <c r="J227" i="25" s="1"/>
  <c r="I226" i="25"/>
  <c r="G226" i="25"/>
  <c r="J226" i="25" s="1"/>
  <c r="I225" i="25"/>
  <c r="G225" i="25"/>
  <c r="I224" i="25"/>
  <c r="G224" i="25"/>
  <c r="I223" i="25"/>
  <c r="G223" i="25"/>
  <c r="I222" i="25"/>
  <c r="G222" i="25"/>
  <c r="I221" i="25"/>
  <c r="G221" i="25"/>
  <c r="I220" i="25"/>
  <c r="G220" i="25"/>
  <c r="J220" i="25" s="1"/>
  <c r="I219" i="25"/>
  <c r="G219" i="25"/>
  <c r="I218" i="25"/>
  <c r="G218" i="25"/>
  <c r="I217" i="25"/>
  <c r="G217" i="25"/>
  <c r="I216" i="25"/>
  <c r="G216" i="25"/>
  <c r="I215" i="25"/>
  <c r="G215" i="25"/>
  <c r="I214" i="25"/>
  <c r="G214" i="25"/>
  <c r="J214" i="25" s="1"/>
  <c r="I213" i="25"/>
  <c r="G213" i="25"/>
  <c r="I212" i="25"/>
  <c r="G212" i="25"/>
  <c r="I211" i="25"/>
  <c r="G211" i="25"/>
  <c r="I210" i="25"/>
  <c r="G210" i="25"/>
  <c r="I209" i="25"/>
  <c r="G209" i="25"/>
  <c r="J209" i="25" s="1"/>
  <c r="I208" i="25"/>
  <c r="G208" i="25"/>
  <c r="I207" i="25"/>
  <c r="G207" i="25"/>
  <c r="I206" i="25"/>
  <c r="G206" i="25"/>
  <c r="I205" i="25"/>
  <c r="G205" i="25"/>
  <c r="I204" i="25"/>
  <c r="G204" i="25"/>
  <c r="I203" i="25"/>
  <c r="G203" i="25"/>
  <c r="J203" i="25" s="1"/>
  <c r="I202" i="25"/>
  <c r="G202" i="25"/>
  <c r="I201" i="25"/>
  <c r="G201" i="25"/>
  <c r="I200" i="25"/>
  <c r="G200" i="25"/>
  <c r="I199" i="25"/>
  <c r="G199" i="25"/>
  <c r="I198" i="25"/>
  <c r="G198" i="25"/>
  <c r="I197" i="25"/>
  <c r="G197" i="25"/>
  <c r="I196" i="25"/>
  <c r="G196" i="25"/>
  <c r="I195" i="25"/>
  <c r="G195" i="25"/>
  <c r="J195" i="25" s="1"/>
  <c r="I194" i="25"/>
  <c r="G194" i="25"/>
  <c r="I193" i="25"/>
  <c r="G193" i="25"/>
  <c r="I192" i="25"/>
  <c r="G192" i="25"/>
  <c r="I191" i="25"/>
  <c r="G191" i="25"/>
  <c r="I190" i="25"/>
  <c r="G190" i="25"/>
  <c r="I189" i="25"/>
  <c r="G189" i="25"/>
  <c r="J189" i="25" s="1"/>
  <c r="I188" i="25"/>
  <c r="G188" i="25"/>
  <c r="I187" i="25"/>
  <c r="G187" i="25"/>
  <c r="I186" i="25"/>
  <c r="G186" i="25"/>
  <c r="I185" i="25"/>
  <c r="G185" i="25"/>
  <c r="I184" i="25"/>
  <c r="G184" i="25"/>
  <c r="J184" i="25" s="1"/>
  <c r="I183" i="25"/>
  <c r="G183" i="25"/>
  <c r="J183" i="25" s="1"/>
  <c r="I182" i="25"/>
  <c r="G182" i="25"/>
  <c r="I181" i="25"/>
  <c r="G181" i="25"/>
  <c r="I180" i="25"/>
  <c r="G180" i="25"/>
  <c r="I179" i="25"/>
  <c r="G179" i="25"/>
  <c r="J179" i="25" s="1"/>
  <c r="I178" i="25"/>
  <c r="G178" i="25"/>
  <c r="J178" i="25" s="1"/>
  <c r="I177" i="25"/>
  <c r="G177" i="25"/>
  <c r="I176" i="25"/>
  <c r="G176" i="25"/>
  <c r="I175" i="25"/>
  <c r="G175" i="25"/>
  <c r="I174" i="25"/>
  <c r="G174" i="25"/>
  <c r="I173" i="25"/>
  <c r="G173" i="25"/>
  <c r="I172" i="25"/>
  <c r="G172" i="25"/>
  <c r="I171" i="25"/>
  <c r="G171" i="25"/>
  <c r="I170" i="25"/>
  <c r="G170" i="25"/>
  <c r="I169" i="25"/>
  <c r="G169" i="25"/>
  <c r="I168" i="25"/>
  <c r="G168" i="25"/>
  <c r="I167" i="25"/>
  <c r="G167" i="25"/>
  <c r="I166" i="25"/>
  <c r="G166" i="25"/>
  <c r="J166" i="25" s="1"/>
  <c r="I165" i="25"/>
  <c r="G165" i="25"/>
  <c r="I164" i="25"/>
  <c r="G164" i="25"/>
  <c r="I163" i="25"/>
  <c r="G163" i="25"/>
  <c r="I162" i="25"/>
  <c r="G162" i="25"/>
  <c r="I161" i="25"/>
  <c r="G161" i="25"/>
  <c r="I160" i="25"/>
  <c r="G160" i="25"/>
  <c r="I159" i="25"/>
  <c r="G159" i="25"/>
  <c r="J159" i="25" s="1"/>
  <c r="I158" i="25"/>
  <c r="G158" i="25"/>
  <c r="I157" i="25"/>
  <c r="G157" i="25"/>
  <c r="I156" i="25"/>
  <c r="G156" i="25"/>
  <c r="I155" i="25"/>
  <c r="G155" i="25"/>
  <c r="I154" i="25"/>
  <c r="G154" i="25"/>
  <c r="I153" i="25"/>
  <c r="G153" i="25"/>
  <c r="J153" i="25" s="1"/>
  <c r="I152" i="25"/>
  <c r="G152" i="25"/>
  <c r="I151" i="25"/>
  <c r="G151" i="25"/>
  <c r="I150" i="25"/>
  <c r="G150" i="25"/>
  <c r="I149" i="25"/>
  <c r="G149" i="25"/>
  <c r="J149" i="25" s="1"/>
  <c r="I148" i="25"/>
  <c r="G148" i="25"/>
  <c r="J148" i="25" s="1"/>
  <c r="I147" i="25"/>
  <c r="G147" i="25"/>
  <c r="J147" i="25" s="1"/>
  <c r="I146" i="25"/>
  <c r="G146" i="25"/>
  <c r="I145" i="25"/>
  <c r="G145" i="25"/>
  <c r="I144" i="25"/>
  <c r="G144" i="25"/>
  <c r="I143" i="25"/>
  <c r="G143" i="25"/>
  <c r="I142" i="25"/>
  <c r="G142" i="25"/>
  <c r="I141" i="25"/>
  <c r="G141" i="25"/>
  <c r="J141" i="25" s="1"/>
  <c r="I140" i="25"/>
  <c r="G140" i="25"/>
  <c r="I139" i="25"/>
  <c r="G139" i="25"/>
  <c r="I138" i="25"/>
  <c r="G138" i="25"/>
  <c r="I137" i="25"/>
  <c r="G137" i="25"/>
  <c r="I136" i="25"/>
  <c r="G136" i="25"/>
  <c r="J136" i="25" s="1"/>
  <c r="I135" i="25"/>
  <c r="G135" i="25"/>
  <c r="J135" i="25" s="1"/>
  <c r="I134" i="25"/>
  <c r="G134" i="25"/>
  <c r="I133" i="25"/>
  <c r="G133" i="25"/>
  <c r="I132" i="25"/>
  <c r="G132" i="25"/>
  <c r="I131" i="25"/>
  <c r="G131" i="25"/>
  <c r="I130" i="25"/>
  <c r="G130" i="25"/>
  <c r="I129" i="25"/>
  <c r="G129" i="25"/>
  <c r="I128" i="25"/>
  <c r="G128" i="25"/>
  <c r="I127" i="25"/>
  <c r="G127" i="25"/>
  <c r="I126" i="25"/>
  <c r="G126" i="25"/>
  <c r="I125" i="25"/>
  <c r="G125" i="25"/>
  <c r="I124" i="25"/>
  <c r="G124" i="25"/>
  <c r="J124" i="25" s="1"/>
  <c r="I123" i="25"/>
  <c r="G123" i="25"/>
  <c r="J123" i="25" s="1"/>
  <c r="I122" i="25"/>
  <c r="G122" i="25"/>
  <c r="I121" i="25"/>
  <c r="G121" i="25"/>
  <c r="I120" i="25"/>
  <c r="G120" i="25"/>
  <c r="I119" i="25"/>
  <c r="G119" i="25"/>
  <c r="I118" i="25"/>
  <c r="G118" i="25"/>
  <c r="J118" i="25" s="1"/>
  <c r="I117" i="25"/>
  <c r="G117" i="25"/>
  <c r="J117" i="25" s="1"/>
  <c r="I116" i="25"/>
  <c r="G116" i="25"/>
  <c r="I115" i="25"/>
  <c r="G115" i="25"/>
  <c r="I114" i="25"/>
  <c r="G114" i="25"/>
  <c r="I113" i="25"/>
  <c r="G113" i="25"/>
  <c r="I112" i="25"/>
  <c r="G112" i="25"/>
  <c r="I111" i="25"/>
  <c r="G111" i="25"/>
  <c r="J111" i="25" s="1"/>
  <c r="I110" i="25"/>
  <c r="G110" i="25"/>
  <c r="I109" i="25"/>
  <c r="G109" i="25"/>
  <c r="I108" i="25"/>
  <c r="G108" i="25"/>
  <c r="I107" i="25"/>
  <c r="G107" i="25"/>
  <c r="J107" i="25" s="1"/>
  <c r="I106" i="25"/>
  <c r="G106" i="25"/>
  <c r="I105" i="25"/>
  <c r="G105" i="25"/>
  <c r="J105" i="25" s="1"/>
  <c r="I104" i="25"/>
  <c r="G104" i="25"/>
  <c r="I103" i="25"/>
  <c r="G103" i="25"/>
  <c r="I102" i="25"/>
  <c r="G102" i="25"/>
  <c r="I101" i="25"/>
  <c r="G101" i="25"/>
  <c r="I100" i="25"/>
  <c r="G100" i="25"/>
  <c r="I99" i="25"/>
  <c r="G99" i="25"/>
  <c r="J99" i="25" s="1"/>
  <c r="I98" i="25"/>
  <c r="G98" i="25"/>
  <c r="I97" i="25"/>
  <c r="G97" i="25"/>
  <c r="I96" i="25"/>
  <c r="G96" i="25"/>
  <c r="I95" i="25"/>
  <c r="G95" i="25"/>
  <c r="J95" i="25" s="1"/>
  <c r="I94" i="25"/>
  <c r="G94" i="25"/>
  <c r="I93" i="25"/>
  <c r="G93" i="25"/>
  <c r="I92" i="25"/>
  <c r="G92" i="25"/>
  <c r="I91" i="25"/>
  <c r="G91" i="25"/>
  <c r="I90" i="25"/>
  <c r="G90" i="25"/>
  <c r="I89" i="25"/>
  <c r="G89" i="25"/>
  <c r="J89" i="25" s="1"/>
  <c r="I88" i="25"/>
  <c r="G88" i="25"/>
  <c r="I87" i="25"/>
  <c r="G87" i="25"/>
  <c r="I86" i="25"/>
  <c r="G86" i="25"/>
  <c r="I85" i="25"/>
  <c r="G85" i="25"/>
  <c r="I84" i="25"/>
  <c r="G84" i="25"/>
  <c r="I83" i="25"/>
  <c r="G83" i="25"/>
  <c r="J83" i="25" s="1"/>
  <c r="I82" i="25"/>
  <c r="G82" i="25"/>
  <c r="I81" i="25"/>
  <c r="G81" i="25"/>
  <c r="I80" i="25"/>
  <c r="G80" i="25"/>
  <c r="I79" i="25"/>
  <c r="G79" i="25"/>
  <c r="I78" i="25"/>
  <c r="G78" i="25"/>
  <c r="I77" i="25"/>
  <c r="G77" i="25"/>
  <c r="I76" i="25"/>
  <c r="G76" i="25"/>
  <c r="I75" i="25"/>
  <c r="G75" i="25"/>
  <c r="I74" i="25"/>
  <c r="G74" i="25"/>
  <c r="I73" i="25"/>
  <c r="G73" i="25"/>
  <c r="I72" i="25"/>
  <c r="G72" i="25"/>
  <c r="I71" i="25"/>
  <c r="G71" i="25"/>
  <c r="J71" i="25" s="1"/>
  <c r="I70" i="25"/>
  <c r="G70" i="25"/>
  <c r="I69" i="25"/>
  <c r="G69" i="25"/>
  <c r="J69" i="25" s="1"/>
  <c r="I68" i="25"/>
  <c r="G68" i="25"/>
  <c r="I67" i="25"/>
  <c r="G67" i="25"/>
  <c r="I66" i="25"/>
  <c r="G66" i="25"/>
  <c r="I65" i="25"/>
  <c r="G65" i="25"/>
  <c r="I64" i="25"/>
  <c r="G64" i="25"/>
  <c r="I63" i="25"/>
  <c r="G63" i="25"/>
  <c r="J63" i="25" s="1"/>
  <c r="I62" i="25"/>
  <c r="G62" i="25"/>
  <c r="I61" i="25"/>
  <c r="G61" i="25"/>
  <c r="I60" i="25"/>
  <c r="G60" i="25"/>
  <c r="I59" i="25"/>
  <c r="G59" i="25"/>
  <c r="J59" i="25" s="1"/>
  <c r="I58" i="25"/>
  <c r="G58" i="25"/>
  <c r="I57" i="25"/>
  <c r="G57" i="25"/>
  <c r="J57" i="25" s="1"/>
  <c r="I56" i="25"/>
  <c r="G56" i="25"/>
  <c r="I55" i="25"/>
  <c r="G55" i="25"/>
  <c r="I54" i="25"/>
  <c r="G54" i="25"/>
  <c r="I53" i="25"/>
  <c r="G53" i="25"/>
  <c r="J53" i="25" s="1"/>
  <c r="I51" i="25"/>
  <c r="G51" i="25"/>
  <c r="J51" i="25" s="1"/>
  <c r="I50" i="25"/>
  <c r="G50" i="25"/>
  <c r="J50" i="25" s="1"/>
  <c r="I49" i="25"/>
  <c r="G49" i="25"/>
  <c r="I48" i="25"/>
  <c r="G48" i="25"/>
  <c r="I47" i="25"/>
  <c r="G47" i="25"/>
  <c r="I46" i="25"/>
  <c r="G46" i="25"/>
  <c r="I45" i="25"/>
  <c r="G45" i="25"/>
  <c r="I44" i="25"/>
  <c r="G44" i="25"/>
  <c r="I43" i="25"/>
  <c r="G43" i="25"/>
  <c r="I42" i="25"/>
  <c r="G42" i="25"/>
  <c r="I41" i="25"/>
  <c r="G41" i="25"/>
  <c r="I40" i="25"/>
  <c r="G40" i="25"/>
  <c r="J40" i="25" s="1"/>
  <c r="I39" i="25"/>
  <c r="G39" i="25"/>
  <c r="I38" i="25"/>
  <c r="G38" i="25"/>
  <c r="I37" i="25"/>
  <c r="G37" i="25"/>
  <c r="I36" i="25"/>
  <c r="G36" i="25"/>
  <c r="I35" i="25"/>
  <c r="G35" i="25"/>
  <c r="I34" i="25"/>
  <c r="G34" i="25"/>
  <c r="I33" i="25"/>
  <c r="G33" i="25"/>
  <c r="J33" i="25" s="1"/>
  <c r="I32" i="25"/>
  <c r="G32" i="25"/>
  <c r="I31" i="25"/>
  <c r="G31" i="25"/>
  <c r="I30" i="25"/>
  <c r="G30" i="25"/>
  <c r="I29" i="25"/>
  <c r="G29" i="25"/>
  <c r="I28" i="25"/>
  <c r="G28" i="25"/>
  <c r="I27" i="25"/>
  <c r="G27" i="25"/>
  <c r="J27" i="25" s="1"/>
  <c r="I26" i="25"/>
  <c r="G26" i="25"/>
  <c r="I25" i="25"/>
  <c r="G25" i="25"/>
  <c r="I24" i="25"/>
  <c r="G24" i="25"/>
  <c r="I23" i="25"/>
  <c r="G23" i="25"/>
  <c r="I22" i="25"/>
  <c r="G22" i="25"/>
  <c r="I21" i="25"/>
  <c r="G21" i="25"/>
  <c r="J21" i="25" s="1"/>
  <c r="I20" i="25"/>
  <c r="G20" i="25"/>
  <c r="I19" i="25"/>
  <c r="G19" i="25"/>
  <c r="I18" i="25"/>
  <c r="G18" i="25"/>
  <c r="I17" i="25"/>
  <c r="G17" i="25"/>
  <c r="I16" i="25"/>
  <c r="G16" i="25"/>
  <c r="I15" i="25"/>
  <c r="G15" i="25"/>
  <c r="J15" i="25" s="1"/>
  <c r="I14" i="25"/>
  <c r="G14" i="25"/>
  <c r="I13" i="25"/>
  <c r="G13" i="25"/>
  <c r="I12" i="25"/>
  <c r="G12" i="25"/>
  <c r="I11" i="25"/>
  <c r="G11" i="25"/>
  <c r="I10" i="25"/>
  <c r="G10" i="25"/>
  <c r="J10" i="25" s="1"/>
  <c r="I9" i="25"/>
  <c r="G9" i="25"/>
  <c r="J9" i="25" s="1"/>
  <c r="I8" i="25"/>
  <c r="G8" i="25"/>
  <c r="J8" i="25" s="1"/>
  <c r="I7" i="25"/>
  <c r="G7" i="25"/>
  <c r="I6" i="25"/>
  <c r="G6" i="25"/>
  <c r="I5" i="25"/>
  <c r="G5" i="25"/>
  <c r="I4" i="25"/>
  <c r="G4" i="25"/>
  <c r="J4" i="25" s="1"/>
  <c r="I3" i="25"/>
  <c r="G3" i="25"/>
  <c r="J63" i="26" l="1"/>
  <c r="J31" i="26"/>
  <c r="J43" i="26"/>
  <c r="J280" i="25"/>
  <c r="J292" i="25"/>
  <c r="J18" i="26"/>
  <c r="J49" i="26"/>
  <c r="J65" i="26"/>
  <c r="J14" i="26"/>
  <c r="J20" i="26"/>
  <c r="J50" i="26"/>
  <c r="J61" i="26"/>
  <c r="J43" i="25"/>
  <c r="J116" i="25"/>
  <c r="J134" i="25"/>
  <c r="J140" i="25"/>
  <c r="J146" i="25"/>
  <c r="J152" i="25"/>
  <c r="J170" i="25"/>
  <c r="J212" i="25"/>
  <c r="J260" i="25"/>
  <c r="J266" i="25"/>
  <c r="J271" i="25"/>
  <c r="J276" i="25"/>
  <c r="J5" i="25"/>
  <c r="J11" i="25"/>
  <c r="J17" i="25"/>
  <c r="J35" i="25"/>
  <c r="J66" i="25"/>
  <c r="J72" i="25"/>
  <c r="J84" i="25"/>
  <c r="J90" i="25"/>
  <c r="J102" i="25"/>
  <c r="J114" i="25"/>
  <c r="J120" i="25"/>
  <c r="J132" i="25"/>
  <c r="J168" i="25"/>
  <c r="J186" i="25"/>
  <c r="J210" i="25"/>
  <c r="J216" i="25"/>
  <c r="J234" i="25"/>
  <c r="J246" i="25"/>
  <c r="J252" i="25"/>
  <c r="J258" i="25"/>
  <c r="J281" i="25"/>
  <c r="J61" i="25"/>
  <c r="J109" i="25"/>
  <c r="J175" i="25"/>
  <c r="J112" i="25"/>
  <c r="J238" i="25"/>
  <c r="J244" i="25"/>
  <c r="J36" i="25"/>
  <c r="J42" i="25"/>
  <c r="J115" i="25"/>
  <c r="J121" i="25"/>
  <c r="J127" i="25"/>
  <c r="J133" i="25"/>
  <c r="J139" i="25"/>
  <c r="J145" i="25"/>
  <c r="J157" i="25"/>
  <c r="J163" i="25"/>
  <c r="J205" i="25"/>
  <c r="J217" i="25"/>
  <c r="J223" i="25"/>
  <c r="J259" i="25"/>
  <c r="J265" i="25"/>
  <c r="J20" i="25"/>
  <c r="J38" i="25"/>
  <c r="J282" i="25"/>
  <c r="J288" i="25"/>
  <c r="J150" i="25"/>
  <c r="J31" i="25"/>
  <c r="J62" i="25"/>
  <c r="J80" i="25"/>
  <c r="J164" i="25"/>
  <c r="J182" i="25"/>
  <c r="J277" i="25"/>
  <c r="J283" i="25"/>
  <c r="J295" i="25"/>
  <c r="J26" i="26"/>
  <c r="J66" i="26"/>
  <c r="J11" i="26"/>
  <c r="J59" i="26"/>
  <c r="J44" i="26"/>
  <c r="J7" i="26"/>
  <c r="J55" i="26"/>
  <c r="J39" i="26"/>
  <c r="J8" i="26"/>
  <c r="J23" i="26"/>
  <c r="J56" i="26"/>
  <c r="J40" i="26"/>
  <c r="J24" i="26"/>
  <c r="J57" i="26"/>
  <c r="J41" i="26"/>
  <c r="J25" i="26"/>
  <c r="J5" i="26"/>
  <c r="J42" i="26"/>
  <c r="J53" i="26"/>
  <c r="J60" i="26"/>
  <c r="J37" i="26"/>
  <c r="J54" i="26"/>
  <c r="J9" i="26"/>
  <c r="J32" i="26"/>
  <c r="J64" i="26"/>
  <c r="J22" i="25"/>
  <c r="J28" i="25"/>
  <c r="J34" i="25"/>
  <c r="J58" i="25"/>
  <c r="J70" i="25"/>
  <c r="J76" i="25"/>
  <c r="J82" i="25"/>
  <c r="J88" i="25"/>
  <c r="J100" i="25"/>
  <c r="J106" i="25"/>
  <c r="J129" i="25"/>
  <c r="J169" i="25"/>
  <c r="J180" i="25"/>
  <c r="J192" i="25"/>
  <c r="J198" i="25"/>
  <c r="J204" i="25"/>
  <c r="J250" i="25"/>
  <c r="J193" i="25"/>
  <c r="J6" i="25"/>
  <c r="J12" i="25"/>
  <c r="J41" i="25"/>
  <c r="J47" i="25"/>
  <c r="J77" i="25"/>
  <c r="J119" i="25"/>
  <c r="J131" i="25"/>
  <c r="J137" i="25"/>
  <c r="J143" i="25"/>
  <c r="J154" i="25"/>
  <c r="J165" i="25"/>
  <c r="J194" i="25"/>
  <c r="J211" i="25"/>
  <c r="J239" i="25"/>
  <c r="J257" i="25"/>
  <c r="J279" i="25"/>
  <c r="J291" i="25"/>
  <c r="J191" i="25"/>
  <c r="J93" i="25"/>
  <c r="J187" i="25"/>
  <c r="J30" i="25"/>
  <c r="J96" i="25"/>
  <c r="J108" i="25"/>
  <c r="J228" i="25"/>
  <c r="J274" i="25"/>
  <c r="J13" i="25"/>
  <c r="J19" i="25"/>
  <c r="J37" i="25"/>
  <c r="J73" i="25"/>
  <c r="J79" i="25"/>
  <c r="J91" i="25"/>
  <c r="J201" i="25"/>
  <c r="J207" i="25"/>
  <c r="J218" i="25"/>
  <c r="J229" i="25"/>
  <c r="J235" i="25"/>
  <c r="J247" i="25"/>
  <c r="J270" i="25"/>
  <c r="J275" i="25"/>
  <c r="J3" i="25"/>
  <c r="J26" i="25"/>
  <c r="J68" i="25"/>
  <c r="J74" i="25"/>
  <c r="J86" i="25"/>
  <c r="J98" i="25"/>
  <c r="J104" i="25"/>
  <c r="J162" i="25"/>
  <c r="J167" i="25"/>
  <c r="J196" i="25"/>
  <c r="J202" i="25"/>
  <c r="J213" i="25"/>
  <c r="J219" i="25"/>
  <c r="J230" i="25"/>
  <c r="J236" i="25"/>
  <c r="J287" i="25"/>
  <c r="J293" i="25"/>
  <c r="J262" i="25"/>
  <c r="J67" i="25"/>
  <c r="J65" i="25"/>
  <c r="J54" i="25"/>
  <c r="J16" i="25"/>
  <c r="J78" i="25"/>
  <c r="J94" i="25"/>
  <c r="J110" i="25"/>
  <c r="J32" i="25"/>
  <c r="J126" i="25"/>
  <c r="J142" i="25"/>
  <c r="J240" i="25"/>
  <c r="J256" i="25"/>
  <c r="J285" i="25"/>
  <c r="J158" i="25"/>
  <c r="J174" i="25"/>
  <c r="J225" i="25"/>
  <c r="J64" i="25"/>
  <c r="J190" i="25"/>
  <c r="J241" i="25"/>
  <c r="J286" i="25"/>
  <c r="J7" i="25"/>
  <c r="J18" i="25"/>
  <c r="J44" i="25"/>
  <c r="J49" i="25"/>
  <c r="J75" i="25"/>
  <c r="J85" i="25"/>
  <c r="J101" i="25"/>
  <c r="J122" i="25"/>
  <c r="J138" i="25"/>
  <c r="J185" i="25"/>
  <c r="J200" i="25"/>
  <c r="J221" i="25"/>
  <c r="J242" i="25"/>
  <c r="J125" i="25"/>
  <c r="J188" i="25"/>
  <c r="J208" i="25"/>
  <c r="J255" i="25"/>
  <c r="J224" i="25"/>
  <c r="J48" i="25"/>
  <c r="J29" i="25"/>
  <c r="J60" i="25"/>
  <c r="J128" i="25"/>
  <c r="J144" i="25"/>
  <c r="J206" i="25"/>
  <c r="J14" i="25"/>
  <c r="J24" i="25"/>
  <c r="J45" i="25"/>
  <c r="J55" i="25"/>
  <c r="J81" i="25"/>
  <c r="J92" i="25"/>
  <c r="J97" i="25"/>
  <c r="J113" i="25"/>
  <c r="J155" i="25"/>
  <c r="J160" i="25"/>
  <c r="J171" i="25"/>
  <c r="J176" i="25"/>
  <c r="J181" i="25"/>
  <c r="J222" i="25"/>
  <c r="J232" i="25"/>
  <c r="J248" i="25"/>
  <c r="J263" i="25"/>
  <c r="J269" i="25"/>
  <c r="J273" i="25"/>
  <c r="J272" i="25"/>
  <c r="J25" i="25"/>
  <c r="J46" i="25"/>
  <c r="J56" i="25"/>
  <c r="J87" i="25"/>
  <c r="J103" i="25"/>
  <c r="J130" i="25"/>
  <c r="J156" i="25"/>
  <c r="J161" i="25"/>
  <c r="J172" i="25"/>
  <c r="J177" i="25"/>
  <c r="J197" i="25"/>
  <c r="J233" i="25"/>
  <c r="J249" i="25"/>
  <c r="J254" i="25"/>
  <c r="J264" i="25"/>
  <c r="J278" i="25"/>
  <c r="J289" i="25"/>
  <c r="I67" i="26"/>
  <c r="I296" i="25"/>
  <c r="J253" i="25"/>
  <c r="J284" i="25"/>
  <c r="J23" i="25"/>
  <c r="J38" i="26"/>
  <c r="J215" i="25"/>
  <c r="J6" i="26"/>
  <c r="J39" i="25"/>
  <c r="J151" i="25"/>
  <c r="J237" i="25"/>
  <c r="J294" i="25"/>
  <c r="J173" i="25"/>
  <c r="G296" i="25"/>
  <c r="J199" i="25"/>
  <c r="J16" i="26"/>
  <c r="G67" i="26"/>
  <c r="J67" i="26" l="1"/>
  <c r="J296" i="25"/>
  <c r="L27" i="4"/>
  <c r="L28" i="4"/>
  <c r="L25" i="4"/>
  <c r="L26" i="4"/>
  <c r="L24" i="4"/>
  <c r="G4" i="1"/>
  <c r="G3" i="1"/>
  <c r="G9" i="1"/>
  <c r="I4" i="1"/>
  <c r="G5" i="1"/>
  <c r="I5" i="1"/>
  <c r="G6" i="1"/>
  <c r="I6" i="1"/>
  <c r="G7" i="1"/>
  <c r="I7" i="1"/>
  <c r="G8" i="1"/>
  <c r="I8" i="1"/>
  <c r="I9" i="1"/>
  <c r="I10" i="1"/>
  <c r="G11" i="1"/>
  <c r="I11" i="1"/>
  <c r="G12" i="1"/>
  <c r="I12" i="1"/>
  <c r="G13" i="1"/>
  <c r="I13" i="1"/>
  <c r="G14" i="1"/>
  <c r="I14" i="1"/>
  <c r="G15" i="1"/>
  <c r="I15" i="1"/>
  <c r="G16" i="1"/>
  <c r="I16" i="1"/>
  <c r="G17" i="1"/>
  <c r="I17" i="1"/>
  <c r="G18" i="1"/>
  <c r="I18" i="1"/>
  <c r="G19" i="1"/>
  <c r="I19" i="1"/>
  <c r="G20" i="1"/>
  <c r="I20" i="1"/>
  <c r="G21" i="1"/>
  <c r="I21" i="1"/>
  <c r="G22" i="1"/>
  <c r="I22" i="1"/>
  <c r="G23" i="1"/>
  <c r="I23" i="1"/>
  <c r="G24" i="1"/>
  <c r="I24" i="1"/>
  <c r="G25" i="1"/>
  <c r="I25" i="1"/>
  <c r="G26" i="1"/>
  <c r="I26" i="1"/>
  <c r="G27" i="1"/>
  <c r="I27" i="1"/>
  <c r="G28" i="1"/>
  <c r="I28" i="1"/>
  <c r="G29" i="1"/>
  <c r="I29" i="1"/>
  <c r="G30" i="1"/>
  <c r="I30" i="1"/>
  <c r="G31" i="1"/>
  <c r="I31" i="1"/>
  <c r="G32" i="1"/>
  <c r="I32" i="1"/>
  <c r="G33" i="1"/>
  <c r="I33" i="1"/>
  <c r="G34" i="1"/>
  <c r="I34" i="1"/>
  <c r="G35" i="1"/>
  <c r="I35" i="1"/>
  <c r="G36" i="1"/>
  <c r="I36" i="1"/>
  <c r="G37" i="1"/>
  <c r="I37" i="1"/>
  <c r="G38" i="1"/>
  <c r="I38" i="1"/>
  <c r="G39" i="1"/>
  <c r="I39" i="1"/>
  <c r="G40" i="1"/>
  <c r="I40" i="1"/>
  <c r="G41" i="1"/>
  <c r="I41" i="1"/>
  <c r="G42" i="1"/>
  <c r="I42" i="1"/>
  <c r="G59" i="1"/>
  <c r="I59" i="1"/>
  <c r="G60" i="1"/>
  <c r="I60" i="1"/>
  <c r="G61" i="1"/>
  <c r="I61" i="1"/>
  <c r="G62" i="1"/>
  <c r="I62" i="1"/>
  <c r="G63" i="1"/>
  <c r="I63" i="1"/>
  <c r="G64" i="1"/>
  <c r="I64" i="1"/>
  <c r="G65" i="1"/>
  <c r="I65" i="1"/>
  <c r="G66" i="1"/>
  <c r="I66" i="1"/>
  <c r="G67" i="1"/>
  <c r="I67" i="1"/>
  <c r="G68" i="1"/>
  <c r="I68" i="1"/>
  <c r="G69" i="1"/>
  <c r="I69" i="1"/>
  <c r="G70" i="1"/>
  <c r="I70" i="1"/>
  <c r="G71" i="1"/>
  <c r="I71" i="1"/>
  <c r="G72" i="1"/>
  <c r="I72" i="1"/>
  <c r="G73" i="1"/>
  <c r="I73" i="1"/>
  <c r="G74" i="1"/>
  <c r="I74" i="1"/>
  <c r="G75" i="1"/>
  <c r="I75" i="1"/>
  <c r="G76" i="1"/>
  <c r="I76" i="1"/>
  <c r="G77" i="1"/>
  <c r="I77" i="1"/>
  <c r="G78" i="1"/>
  <c r="I78" i="1"/>
  <c r="G79" i="1"/>
  <c r="I79" i="1"/>
  <c r="G80" i="1"/>
  <c r="I80" i="1"/>
  <c r="J80" i="1" s="1"/>
  <c r="G81" i="1"/>
  <c r="I81" i="1"/>
  <c r="G82" i="1"/>
  <c r="I82" i="1"/>
  <c r="G83" i="1"/>
  <c r="I83" i="1"/>
  <c r="G84" i="1"/>
  <c r="I84" i="1"/>
  <c r="G85" i="1"/>
  <c r="I85" i="1"/>
  <c r="G86" i="1"/>
  <c r="I86" i="1"/>
  <c r="G87" i="1"/>
  <c r="I87" i="1"/>
  <c r="G88" i="1"/>
  <c r="I88" i="1"/>
  <c r="G89" i="1"/>
  <c r="I89" i="1"/>
  <c r="G90" i="1"/>
  <c r="I90" i="1"/>
  <c r="G91" i="1"/>
  <c r="I91" i="1"/>
  <c r="G92" i="1"/>
  <c r="I92" i="1"/>
  <c r="G93" i="1"/>
  <c r="I93" i="1"/>
  <c r="G94" i="1"/>
  <c r="I94" i="1"/>
  <c r="G95" i="1"/>
  <c r="I95" i="1"/>
  <c r="G96" i="1"/>
  <c r="I96" i="1"/>
  <c r="G97" i="1"/>
  <c r="I97" i="1"/>
  <c r="G98" i="1"/>
  <c r="I98" i="1"/>
  <c r="G99" i="1"/>
  <c r="I99" i="1"/>
  <c r="G100" i="1"/>
  <c r="I100" i="1"/>
  <c r="G101" i="1"/>
  <c r="I101" i="1"/>
  <c r="G102" i="1"/>
  <c r="I102" i="1"/>
  <c r="G103" i="1"/>
  <c r="I103" i="1"/>
  <c r="G104" i="1"/>
  <c r="I104" i="1"/>
  <c r="G105" i="1"/>
  <c r="I105" i="1"/>
  <c r="G106" i="1"/>
  <c r="I106" i="1"/>
  <c r="G107" i="1"/>
  <c r="I107" i="1"/>
  <c r="G108" i="1"/>
  <c r="I108" i="1"/>
  <c r="G109" i="1"/>
  <c r="I109" i="1"/>
  <c r="G110" i="1"/>
  <c r="I110" i="1"/>
  <c r="G111" i="1"/>
  <c r="I111" i="1"/>
  <c r="G112" i="1"/>
  <c r="I112" i="1"/>
  <c r="G113" i="1"/>
  <c r="I113" i="1"/>
  <c r="G114" i="1"/>
  <c r="I114" i="1"/>
  <c r="G115" i="1"/>
  <c r="I115" i="1"/>
  <c r="G116" i="1"/>
  <c r="I116" i="1"/>
  <c r="G117" i="1"/>
  <c r="I117" i="1"/>
  <c r="G118" i="1"/>
  <c r="I118" i="1"/>
  <c r="G119" i="1"/>
  <c r="I119" i="1"/>
  <c r="G120" i="1"/>
  <c r="I120" i="1"/>
  <c r="G121" i="1"/>
  <c r="I121" i="1"/>
  <c r="G122" i="1"/>
  <c r="I122" i="1"/>
  <c r="G123" i="1"/>
  <c r="I123" i="1"/>
  <c r="G124" i="1"/>
  <c r="I124" i="1"/>
  <c r="G125" i="1"/>
  <c r="I125" i="1"/>
  <c r="G126" i="1"/>
  <c r="I126" i="1"/>
  <c r="G127" i="1"/>
  <c r="I127" i="1"/>
  <c r="G128" i="1"/>
  <c r="I128" i="1"/>
  <c r="G129" i="1"/>
  <c r="I129" i="1"/>
  <c r="G130" i="1"/>
  <c r="I130" i="1"/>
  <c r="G131" i="1"/>
  <c r="I131" i="1"/>
  <c r="G132" i="1"/>
  <c r="I132" i="1"/>
  <c r="G133" i="1"/>
  <c r="I133" i="1"/>
  <c r="G134" i="1"/>
  <c r="I134" i="1"/>
  <c r="G135" i="1"/>
  <c r="I135" i="1"/>
  <c r="G136" i="1"/>
  <c r="I136" i="1"/>
  <c r="G137" i="1"/>
  <c r="I137" i="1"/>
  <c r="G138" i="1"/>
  <c r="I138" i="1"/>
  <c r="G139" i="1"/>
  <c r="I139" i="1"/>
  <c r="G140" i="1"/>
  <c r="I140" i="1"/>
  <c r="G141" i="1"/>
  <c r="I141" i="1"/>
  <c r="G142" i="1"/>
  <c r="I142" i="1"/>
  <c r="G143" i="1"/>
  <c r="I143" i="1"/>
  <c r="G144" i="1"/>
  <c r="I144" i="1"/>
  <c r="G145" i="1"/>
  <c r="I145" i="1"/>
  <c r="G146" i="1"/>
  <c r="I146" i="1"/>
  <c r="G147" i="1"/>
  <c r="I147" i="1"/>
  <c r="G148" i="1"/>
  <c r="I148" i="1"/>
  <c r="G149" i="1"/>
  <c r="I149" i="1"/>
  <c r="G150" i="1"/>
  <c r="I150" i="1"/>
  <c r="G151" i="1"/>
  <c r="I151" i="1"/>
  <c r="G152" i="1"/>
  <c r="I152" i="1"/>
  <c r="G153" i="1"/>
  <c r="I153" i="1"/>
  <c r="G154" i="1"/>
  <c r="I154" i="1"/>
  <c r="G155" i="1"/>
  <c r="I155" i="1"/>
  <c r="G156" i="1"/>
  <c r="I156" i="1"/>
  <c r="G157" i="1"/>
  <c r="I157" i="1"/>
  <c r="G158" i="1"/>
  <c r="I158" i="1"/>
  <c r="G159" i="1"/>
  <c r="I159" i="1"/>
  <c r="G160" i="1"/>
  <c r="I160" i="1"/>
  <c r="G161" i="1"/>
  <c r="I161" i="1"/>
  <c r="G162" i="1"/>
  <c r="I162" i="1"/>
  <c r="G163" i="1"/>
  <c r="I163" i="1"/>
  <c r="G164" i="1"/>
  <c r="I164" i="1"/>
  <c r="G165" i="1"/>
  <c r="I165" i="1"/>
  <c r="G166" i="1"/>
  <c r="I166" i="1"/>
  <c r="G167" i="1"/>
  <c r="I167" i="1"/>
  <c r="G168" i="1"/>
  <c r="I168" i="1"/>
  <c r="G169" i="1"/>
  <c r="I169" i="1"/>
  <c r="G170" i="1"/>
  <c r="I170" i="1"/>
  <c r="G171" i="1"/>
  <c r="I171" i="1"/>
  <c r="G172" i="1"/>
  <c r="I172" i="1"/>
  <c r="G173" i="1"/>
  <c r="I173" i="1"/>
  <c r="G174" i="1"/>
  <c r="I174" i="1"/>
  <c r="G175" i="1"/>
  <c r="I175" i="1"/>
  <c r="G176" i="1"/>
  <c r="I176" i="1"/>
  <c r="G177" i="1"/>
  <c r="I177" i="1"/>
  <c r="G178" i="1"/>
  <c r="I178" i="1"/>
  <c r="G179" i="1"/>
  <c r="I179" i="1"/>
  <c r="G180" i="1"/>
  <c r="I180" i="1"/>
  <c r="G181" i="1"/>
  <c r="I181" i="1"/>
  <c r="G182" i="1"/>
  <c r="I182" i="1"/>
  <c r="G183" i="1"/>
  <c r="I183" i="1"/>
  <c r="G184" i="1"/>
  <c r="I184" i="1"/>
  <c r="G185" i="1"/>
  <c r="I185" i="1"/>
  <c r="G186" i="1"/>
  <c r="I186" i="1"/>
  <c r="G187" i="1"/>
  <c r="I187" i="1"/>
  <c r="G188" i="1"/>
  <c r="I188" i="1"/>
  <c r="G189" i="1"/>
  <c r="I189" i="1"/>
  <c r="G190" i="1"/>
  <c r="I190" i="1"/>
  <c r="G191" i="1"/>
  <c r="I191" i="1"/>
  <c r="G192" i="1"/>
  <c r="I192" i="1"/>
  <c r="G193" i="1"/>
  <c r="I193" i="1"/>
  <c r="G194" i="1"/>
  <c r="I194" i="1"/>
  <c r="G195" i="1"/>
  <c r="I195" i="1"/>
  <c r="G196" i="1"/>
  <c r="I196" i="1"/>
  <c r="G197" i="1"/>
  <c r="I197" i="1"/>
  <c r="G198" i="1"/>
  <c r="I198" i="1"/>
  <c r="G199" i="1"/>
  <c r="I199" i="1"/>
  <c r="G200" i="1"/>
  <c r="I200" i="1"/>
  <c r="G201" i="1"/>
  <c r="I201" i="1"/>
  <c r="G202" i="1"/>
  <c r="I202" i="1"/>
  <c r="G203" i="1"/>
  <c r="I203" i="1"/>
  <c r="G204" i="1"/>
  <c r="I204" i="1"/>
  <c r="G205" i="1"/>
  <c r="I205" i="1"/>
  <c r="G206" i="1"/>
  <c r="I206" i="1"/>
  <c r="G207" i="1"/>
  <c r="I207" i="1"/>
  <c r="G208" i="1"/>
  <c r="I208" i="1"/>
  <c r="G209" i="1"/>
  <c r="I209" i="1"/>
  <c r="G210" i="1"/>
  <c r="I210" i="1"/>
  <c r="G211" i="1"/>
  <c r="I211" i="1"/>
  <c r="G212" i="1"/>
  <c r="I212" i="1"/>
  <c r="G213" i="1"/>
  <c r="I213" i="1"/>
  <c r="G214" i="1"/>
  <c r="I214" i="1"/>
  <c r="G215" i="1"/>
  <c r="I215" i="1"/>
  <c r="G216" i="1"/>
  <c r="I216" i="1"/>
  <c r="G217" i="1"/>
  <c r="I217" i="1"/>
  <c r="G218" i="1"/>
  <c r="I218" i="1"/>
  <c r="G219" i="1"/>
  <c r="I219" i="1"/>
  <c r="G220" i="1"/>
  <c r="I220" i="1"/>
  <c r="G221" i="1"/>
  <c r="I221" i="1"/>
  <c r="G222" i="1"/>
  <c r="I222" i="1"/>
  <c r="G223" i="1"/>
  <c r="I223" i="1"/>
  <c r="G224" i="1"/>
  <c r="I224" i="1"/>
  <c r="G225" i="1"/>
  <c r="I225" i="1"/>
  <c r="G226" i="1"/>
  <c r="I226" i="1"/>
  <c r="G227" i="1"/>
  <c r="I227" i="1"/>
  <c r="G228" i="1"/>
  <c r="I228" i="1"/>
  <c r="G229" i="1"/>
  <c r="I229" i="1"/>
  <c r="G230" i="1"/>
  <c r="I230" i="1"/>
  <c r="G231" i="1"/>
  <c r="I231" i="1"/>
  <c r="G232" i="1"/>
  <c r="I232" i="1"/>
  <c r="G233" i="1"/>
  <c r="I233" i="1"/>
  <c r="G234" i="1"/>
  <c r="I234" i="1"/>
  <c r="G235" i="1"/>
  <c r="I235" i="1"/>
  <c r="G236" i="1"/>
  <c r="I236" i="1"/>
  <c r="G237" i="1"/>
  <c r="I237" i="1"/>
  <c r="I3" i="1"/>
  <c r="G4" i="2"/>
  <c r="I4" i="2"/>
  <c r="G5" i="2"/>
  <c r="I5" i="2"/>
  <c r="G6" i="2"/>
  <c r="I6" i="2"/>
  <c r="J6" i="2" s="1"/>
  <c r="G7" i="2"/>
  <c r="I7" i="2"/>
  <c r="G8" i="2"/>
  <c r="I8" i="2"/>
  <c r="G9" i="2"/>
  <c r="I9" i="2"/>
  <c r="G10" i="2"/>
  <c r="I10" i="2"/>
  <c r="G11" i="2"/>
  <c r="I11" i="2"/>
  <c r="G12" i="2"/>
  <c r="I12" i="2"/>
  <c r="G13" i="2"/>
  <c r="I13" i="2"/>
  <c r="J13" i="2"/>
  <c r="G14" i="2"/>
  <c r="I14" i="2"/>
  <c r="G15" i="2"/>
  <c r="I15" i="2"/>
  <c r="G16" i="2"/>
  <c r="I16" i="2"/>
  <c r="G17" i="2"/>
  <c r="I17" i="2"/>
  <c r="G18" i="2"/>
  <c r="I18" i="2"/>
  <c r="J18" i="2"/>
  <c r="G19" i="2"/>
  <c r="I19" i="2"/>
  <c r="G20" i="2"/>
  <c r="I20" i="2"/>
  <c r="G21" i="2"/>
  <c r="I21" i="2"/>
  <c r="G22" i="2"/>
  <c r="I22" i="2"/>
  <c r="G23" i="2"/>
  <c r="I23" i="2"/>
  <c r="G24" i="2"/>
  <c r="I24" i="2"/>
  <c r="G25" i="2"/>
  <c r="I25" i="2"/>
  <c r="G26" i="2"/>
  <c r="I26" i="2"/>
  <c r="G27" i="2"/>
  <c r="I27" i="2"/>
  <c r="G28" i="2"/>
  <c r="I28" i="2"/>
  <c r="G29" i="2"/>
  <c r="I29" i="2"/>
  <c r="G30" i="2"/>
  <c r="I30" i="2"/>
  <c r="G31" i="2"/>
  <c r="I31" i="2"/>
  <c r="G32" i="2"/>
  <c r="I32" i="2"/>
  <c r="G33" i="2"/>
  <c r="I33" i="2"/>
  <c r="G34" i="2"/>
  <c r="I34" i="2"/>
  <c r="J34" i="2" s="1"/>
  <c r="G35" i="2"/>
  <c r="I35" i="2"/>
  <c r="G36" i="2"/>
  <c r="I36" i="2"/>
  <c r="G37" i="2"/>
  <c r="I37" i="2"/>
  <c r="G38" i="2"/>
  <c r="I38" i="2"/>
  <c r="G39" i="2"/>
  <c r="I39" i="2"/>
  <c r="G40" i="2"/>
  <c r="I40" i="2"/>
  <c r="G41" i="2"/>
  <c r="I41" i="2"/>
  <c r="G42" i="2"/>
  <c r="I42" i="2"/>
  <c r="J42" i="2"/>
  <c r="G43" i="2"/>
  <c r="I43" i="2"/>
  <c r="G44" i="2"/>
  <c r="I44" i="2"/>
  <c r="G45" i="2"/>
  <c r="I45" i="2"/>
  <c r="I3" i="2"/>
  <c r="G3" i="2"/>
  <c r="G4" i="3"/>
  <c r="I4" i="3"/>
  <c r="G5" i="3"/>
  <c r="I5" i="3"/>
  <c r="G6" i="3"/>
  <c r="I6" i="3"/>
  <c r="G7" i="3"/>
  <c r="I7" i="3"/>
  <c r="G8" i="3"/>
  <c r="I8" i="3"/>
  <c r="G9" i="3"/>
  <c r="I9" i="3"/>
  <c r="G10" i="3"/>
  <c r="I10" i="3"/>
  <c r="G11" i="3"/>
  <c r="I11" i="3"/>
  <c r="G12" i="3"/>
  <c r="I12" i="3"/>
  <c r="G13" i="3"/>
  <c r="I13" i="3"/>
  <c r="G14" i="3"/>
  <c r="I14" i="3"/>
  <c r="G15" i="3"/>
  <c r="I15" i="3"/>
  <c r="G16" i="3"/>
  <c r="I16" i="3"/>
  <c r="G17" i="3"/>
  <c r="I17" i="3"/>
  <c r="G18" i="3"/>
  <c r="I18" i="3"/>
  <c r="G19" i="3"/>
  <c r="I19" i="3"/>
  <c r="G20" i="3"/>
  <c r="I20" i="3"/>
  <c r="G21" i="3"/>
  <c r="I21" i="3"/>
  <c r="G22" i="3"/>
  <c r="I22" i="3"/>
  <c r="G23" i="3"/>
  <c r="I23" i="3"/>
  <c r="G24" i="3"/>
  <c r="I24" i="3"/>
  <c r="G25" i="3"/>
  <c r="I25" i="3"/>
  <c r="G26" i="3"/>
  <c r="I26" i="3"/>
  <c r="G27" i="3"/>
  <c r="I27" i="3"/>
  <c r="G28" i="3"/>
  <c r="I28" i="3"/>
  <c r="G29" i="3"/>
  <c r="I29" i="3"/>
  <c r="G30" i="3"/>
  <c r="I30" i="3"/>
  <c r="G31" i="3"/>
  <c r="I31" i="3"/>
  <c r="G32" i="3"/>
  <c r="I32" i="3"/>
  <c r="G33" i="3"/>
  <c r="I33" i="3"/>
  <c r="G34" i="3"/>
  <c r="I34" i="3"/>
  <c r="G35" i="3"/>
  <c r="I35" i="3"/>
  <c r="G36" i="3"/>
  <c r="I36" i="3"/>
  <c r="G37" i="3"/>
  <c r="I37" i="3"/>
  <c r="G38" i="3"/>
  <c r="I38" i="3"/>
  <c r="G39" i="3"/>
  <c r="I39" i="3"/>
  <c r="G40" i="3"/>
  <c r="I40" i="3"/>
  <c r="G41" i="3"/>
  <c r="I41" i="3"/>
  <c r="G42" i="3"/>
  <c r="I42" i="3"/>
  <c r="G43" i="3"/>
  <c r="I43" i="3"/>
  <c r="G44" i="3"/>
  <c r="I44" i="3"/>
  <c r="G45" i="3"/>
  <c r="I45" i="3"/>
  <c r="G46" i="3"/>
  <c r="I46" i="3"/>
  <c r="G47" i="3"/>
  <c r="I47" i="3"/>
  <c r="G48" i="3"/>
  <c r="I48" i="3"/>
  <c r="G49" i="3"/>
  <c r="I49" i="3"/>
  <c r="G50" i="3"/>
  <c r="I50" i="3"/>
  <c r="G51" i="3"/>
  <c r="I51" i="3"/>
  <c r="G52" i="3"/>
  <c r="I52" i="3"/>
  <c r="G53" i="3"/>
  <c r="I53" i="3"/>
  <c r="G54" i="3"/>
  <c r="I54" i="3"/>
  <c r="G55" i="3"/>
  <c r="I55" i="3"/>
  <c r="G56" i="3"/>
  <c r="I56" i="3"/>
  <c r="J56" i="3" s="1"/>
  <c r="G57" i="3"/>
  <c r="I57" i="3"/>
  <c r="G58" i="3"/>
  <c r="I58" i="3"/>
  <c r="G59" i="3"/>
  <c r="I59" i="3"/>
  <c r="G60" i="3"/>
  <c r="I60" i="3"/>
  <c r="G61" i="3"/>
  <c r="J61" i="3" s="1"/>
  <c r="I61" i="3"/>
  <c r="G62" i="3"/>
  <c r="I62" i="3"/>
  <c r="G63" i="3"/>
  <c r="I63" i="3"/>
  <c r="G64" i="3"/>
  <c r="I64" i="3"/>
  <c r="G65" i="3"/>
  <c r="I65" i="3"/>
  <c r="G66" i="3"/>
  <c r="I66" i="3"/>
  <c r="G67" i="3"/>
  <c r="I67" i="3"/>
  <c r="G68" i="3"/>
  <c r="I68" i="3"/>
  <c r="G69" i="3"/>
  <c r="I69" i="3"/>
  <c r="G70" i="3"/>
  <c r="I70" i="3"/>
  <c r="G71" i="3"/>
  <c r="I71" i="3"/>
  <c r="G72" i="3"/>
  <c r="I72" i="3"/>
  <c r="G73" i="3"/>
  <c r="I73" i="3"/>
  <c r="G74" i="3"/>
  <c r="I74" i="3"/>
  <c r="G75" i="3"/>
  <c r="I75" i="3"/>
  <c r="G76" i="3"/>
  <c r="I76" i="3"/>
  <c r="G77" i="3"/>
  <c r="I77" i="3"/>
  <c r="G78" i="3"/>
  <c r="I78" i="3"/>
  <c r="G79" i="3"/>
  <c r="I79" i="3"/>
  <c r="G80" i="3"/>
  <c r="I80" i="3"/>
  <c r="G81" i="3"/>
  <c r="I81" i="3"/>
  <c r="G82" i="3"/>
  <c r="I82" i="3"/>
  <c r="G83" i="3"/>
  <c r="I83" i="3"/>
  <c r="G84" i="3"/>
  <c r="I84" i="3"/>
  <c r="G85" i="3"/>
  <c r="I85" i="3"/>
  <c r="G86" i="3"/>
  <c r="I86" i="3"/>
  <c r="G87" i="3"/>
  <c r="I87" i="3"/>
  <c r="G88" i="3"/>
  <c r="I88" i="3"/>
  <c r="G89" i="3"/>
  <c r="I89" i="3"/>
  <c r="I3" i="3"/>
  <c r="G3" i="3"/>
  <c r="G4" i="4"/>
  <c r="I4" i="4"/>
  <c r="G5" i="4"/>
  <c r="I5" i="4"/>
  <c r="G6" i="4"/>
  <c r="I6" i="4"/>
  <c r="G7" i="4"/>
  <c r="I7" i="4"/>
  <c r="G8" i="4"/>
  <c r="I8" i="4"/>
  <c r="G9" i="4"/>
  <c r="I9" i="4"/>
  <c r="G10" i="4"/>
  <c r="I10" i="4"/>
  <c r="G11" i="4"/>
  <c r="I11" i="4"/>
  <c r="G12" i="4"/>
  <c r="I12" i="4"/>
  <c r="G13" i="4"/>
  <c r="I13" i="4"/>
  <c r="G14" i="4"/>
  <c r="I14" i="4"/>
  <c r="G15" i="4"/>
  <c r="I15" i="4"/>
  <c r="G16" i="4"/>
  <c r="I16" i="4"/>
  <c r="G17" i="4"/>
  <c r="I17" i="4"/>
  <c r="G18" i="4"/>
  <c r="I18" i="4"/>
  <c r="G19" i="4"/>
  <c r="I19" i="4"/>
  <c r="G20" i="4"/>
  <c r="I20" i="4"/>
  <c r="G21" i="4"/>
  <c r="I21" i="4"/>
  <c r="G22" i="4"/>
  <c r="I22" i="4"/>
  <c r="G23" i="4"/>
  <c r="I23" i="4"/>
  <c r="G24" i="4"/>
  <c r="I24" i="4"/>
  <c r="G25" i="4"/>
  <c r="I25" i="4"/>
  <c r="G26" i="4"/>
  <c r="I26" i="4"/>
  <c r="G27" i="4"/>
  <c r="I27" i="4"/>
  <c r="G28" i="4"/>
  <c r="I28" i="4"/>
  <c r="G29" i="4"/>
  <c r="I29" i="4"/>
  <c r="G30" i="4"/>
  <c r="I30" i="4"/>
  <c r="G31" i="4"/>
  <c r="I31" i="4"/>
  <c r="G32" i="4"/>
  <c r="I32" i="4"/>
  <c r="G33" i="4"/>
  <c r="I33" i="4"/>
  <c r="G34" i="4"/>
  <c r="I34" i="4"/>
  <c r="G35" i="4"/>
  <c r="I35" i="4"/>
  <c r="G36" i="4"/>
  <c r="I36" i="4"/>
  <c r="G37" i="4"/>
  <c r="I37" i="4"/>
  <c r="G38" i="4"/>
  <c r="I38" i="4"/>
  <c r="G39" i="4"/>
  <c r="I39" i="4"/>
  <c r="G40" i="4"/>
  <c r="I40" i="4"/>
  <c r="G41" i="4"/>
  <c r="I41" i="4"/>
  <c r="G42" i="4"/>
  <c r="I42" i="4"/>
  <c r="G43" i="4"/>
  <c r="I43" i="4"/>
  <c r="G44" i="4"/>
  <c r="I44" i="4"/>
  <c r="G45" i="4"/>
  <c r="I45" i="4"/>
  <c r="G46" i="4"/>
  <c r="I46" i="4"/>
  <c r="G47" i="4"/>
  <c r="I47" i="4"/>
  <c r="G48" i="4"/>
  <c r="I48" i="4"/>
  <c r="G49" i="4"/>
  <c r="I49" i="4"/>
  <c r="G50" i="4"/>
  <c r="I50" i="4"/>
  <c r="G51" i="4"/>
  <c r="I51" i="4"/>
  <c r="G52" i="4"/>
  <c r="I52" i="4"/>
  <c r="G53" i="4"/>
  <c r="I53" i="4"/>
  <c r="G54" i="4"/>
  <c r="I54" i="4"/>
  <c r="G55" i="4"/>
  <c r="I55" i="4"/>
  <c r="G56" i="4"/>
  <c r="I56" i="4"/>
  <c r="G57" i="4"/>
  <c r="I57" i="4"/>
  <c r="G58" i="4"/>
  <c r="I58" i="4"/>
  <c r="G59" i="4"/>
  <c r="I59" i="4"/>
  <c r="G60" i="4"/>
  <c r="I60" i="4"/>
  <c r="G61" i="4"/>
  <c r="I61" i="4"/>
  <c r="G62" i="4"/>
  <c r="I62" i="4"/>
  <c r="G63" i="4"/>
  <c r="I63" i="4"/>
  <c r="G64" i="4"/>
  <c r="I64" i="4"/>
  <c r="G65" i="4"/>
  <c r="I65" i="4"/>
  <c r="G66" i="4"/>
  <c r="I66" i="4"/>
  <c r="G67" i="4"/>
  <c r="I67" i="4"/>
  <c r="G68" i="4"/>
  <c r="I68" i="4"/>
  <c r="G69" i="4"/>
  <c r="I69" i="4"/>
  <c r="G70" i="4"/>
  <c r="I70" i="4"/>
  <c r="G71" i="4"/>
  <c r="I71" i="4"/>
  <c r="G72" i="4"/>
  <c r="I72" i="4"/>
  <c r="G73" i="4"/>
  <c r="I73" i="4"/>
  <c r="G74" i="4"/>
  <c r="I74" i="4"/>
  <c r="G75" i="4"/>
  <c r="I75" i="4"/>
  <c r="G76" i="4"/>
  <c r="I76" i="4"/>
  <c r="G77" i="4"/>
  <c r="I77" i="4"/>
  <c r="G78" i="4"/>
  <c r="I78" i="4"/>
  <c r="G79" i="4"/>
  <c r="I79" i="4"/>
  <c r="G80" i="4"/>
  <c r="I80" i="4"/>
  <c r="G81" i="4"/>
  <c r="I81" i="4"/>
  <c r="G82" i="4"/>
  <c r="I82" i="4"/>
  <c r="G83" i="4"/>
  <c r="I83" i="4"/>
  <c r="G84" i="4"/>
  <c r="I84" i="4"/>
  <c r="G85" i="4"/>
  <c r="I85" i="4"/>
  <c r="G86" i="4"/>
  <c r="I86" i="4"/>
  <c r="G87" i="4"/>
  <c r="I87" i="4"/>
  <c r="G88" i="4"/>
  <c r="I88" i="4"/>
  <c r="G89" i="4"/>
  <c r="I89" i="4"/>
  <c r="G90" i="4"/>
  <c r="I90" i="4"/>
  <c r="G91" i="4"/>
  <c r="I91" i="4"/>
  <c r="G92" i="4"/>
  <c r="I92" i="4"/>
  <c r="G93" i="4"/>
  <c r="I93" i="4"/>
  <c r="G94" i="4"/>
  <c r="I94" i="4"/>
  <c r="G95" i="4"/>
  <c r="I95" i="4"/>
  <c r="G96" i="4"/>
  <c r="I96" i="4"/>
  <c r="G97" i="4"/>
  <c r="I97" i="4"/>
  <c r="G98" i="4"/>
  <c r="I98" i="4"/>
  <c r="G99" i="4"/>
  <c r="I99" i="4"/>
  <c r="G100" i="4"/>
  <c r="I100" i="4"/>
  <c r="G101" i="4"/>
  <c r="I101" i="4"/>
  <c r="G102" i="4"/>
  <c r="I102" i="4"/>
  <c r="G103" i="4"/>
  <c r="I103" i="4"/>
  <c r="G104" i="4"/>
  <c r="I104" i="4"/>
  <c r="G105" i="4"/>
  <c r="I105" i="4"/>
  <c r="G106" i="4"/>
  <c r="I106" i="4"/>
  <c r="G107" i="4"/>
  <c r="I107" i="4"/>
  <c r="G108" i="4"/>
  <c r="I108" i="4"/>
  <c r="G109" i="4"/>
  <c r="I109" i="4"/>
  <c r="G110" i="4"/>
  <c r="I110" i="4"/>
  <c r="G111" i="4"/>
  <c r="I111" i="4"/>
  <c r="G112" i="4"/>
  <c r="I112" i="4"/>
  <c r="G113" i="4"/>
  <c r="I113" i="4"/>
  <c r="G114" i="4"/>
  <c r="I114" i="4"/>
  <c r="G115" i="4"/>
  <c r="I115" i="4"/>
  <c r="G116" i="4"/>
  <c r="I116" i="4"/>
  <c r="G117" i="4"/>
  <c r="I117" i="4"/>
  <c r="G118" i="4"/>
  <c r="I118" i="4"/>
  <c r="G119" i="4"/>
  <c r="I119" i="4"/>
  <c r="G120" i="4"/>
  <c r="I120" i="4"/>
  <c r="G121" i="4"/>
  <c r="I121" i="4"/>
  <c r="G122" i="4"/>
  <c r="I122" i="4"/>
  <c r="G123" i="4"/>
  <c r="I123" i="4"/>
  <c r="G124" i="4"/>
  <c r="I124" i="4"/>
  <c r="G125" i="4"/>
  <c r="I125" i="4"/>
  <c r="G126" i="4"/>
  <c r="I126" i="4"/>
  <c r="G127" i="4"/>
  <c r="I127" i="4"/>
  <c r="G128" i="4"/>
  <c r="I128" i="4"/>
  <c r="G129" i="4"/>
  <c r="I129" i="4"/>
  <c r="G130" i="4"/>
  <c r="I130" i="4"/>
  <c r="G131" i="4"/>
  <c r="I131" i="4"/>
  <c r="G132" i="4"/>
  <c r="I132" i="4"/>
  <c r="G133" i="4"/>
  <c r="I133" i="4"/>
  <c r="G134" i="4"/>
  <c r="I134" i="4"/>
  <c r="G135" i="4"/>
  <c r="I135" i="4"/>
  <c r="G136" i="4"/>
  <c r="I136" i="4"/>
  <c r="G137" i="4"/>
  <c r="I137" i="4"/>
  <c r="G138" i="4"/>
  <c r="I138" i="4"/>
  <c r="G139" i="4"/>
  <c r="I139" i="4"/>
  <c r="G140" i="4"/>
  <c r="I140" i="4"/>
  <c r="G141" i="4"/>
  <c r="I141" i="4"/>
  <c r="G142" i="4"/>
  <c r="I142" i="4"/>
  <c r="G143" i="4"/>
  <c r="I143" i="4"/>
  <c r="G144" i="4"/>
  <c r="I144" i="4"/>
  <c r="G145" i="4"/>
  <c r="I145" i="4"/>
  <c r="G146" i="4"/>
  <c r="I146" i="4"/>
  <c r="G147" i="4"/>
  <c r="I147" i="4"/>
  <c r="G148" i="4"/>
  <c r="I148" i="4"/>
  <c r="G149" i="4"/>
  <c r="I149" i="4"/>
  <c r="G150" i="4"/>
  <c r="I150" i="4"/>
  <c r="G151" i="4"/>
  <c r="I151" i="4"/>
  <c r="G152" i="4"/>
  <c r="I152" i="4"/>
  <c r="G153" i="4"/>
  <c r="I153" i="4"/>
  <c r="G154" i="4"/>
  <c r="I154" i="4"/>
  <c r="G155" i="4"/>
  <c r="I155" i="4"/>
  <c r="G156" i="4"/>
  <c r="I156" i="4"/>
  <c r="G157" i="4"/>
  <c r="I157" i="4"/>
  <c r="G158" i="4"/>
  <c r="I158" i="4"/>
  <c r="G159" i="4"/>
  <c r="I159" i="4"/>
  <c r="G160" i="4"/>
  <c r="I160" i="4"/>
  <c r="G161" i="4"/>
  <c r="I161" i="4"/>
  <c r="G162" i="4"/>
  <c r="I162" i="4"/>
  <c r="G163" i="4"/>
  <c r="I163" i="4"/>
  <c r="G164" i="4"/>
  <c r="I164" i="4"/>
  <c r="G165" i="4"/>
  <c r="I165" i="4"/>
  <c r="G166" i="4"/>
  <c r="I166" i="4"/>
  <c r="G167" i="4"/>
  <c r="I167" i="4"/>
  <c r="G168" i="4"/>
  <c r="I168" i="4"/>
  <c r="G169" i="4"/>
  <c r="I169" i="4"/>
  <c r="G170" i="4"/>
  <c r="I170" i="4"/>
  <c r="G171" i="4"/>
  <c r="I171" i="4"/>
  <c r="G172" i="4"/>
  <c r="I172" i="4"/>
  <c r="G173" i="4"/>
  <c r="I173" i="4"/>
  <c r="G174" i="4"/>
  <c r="I174" i="4"/>
  <c r="G175" i="4"/>
  <c r="I175" i="4"/>
  <c r="G176" i="4"/>
  <c r="I176" i="4"/>
  <c r="G177" i="4"/>
  <c r="I177" i="4"/>
  <c r="G178" i="4"/>
  <c r="I178" i="4"/>
  <c r="G179" i="4"/>
  <c r="I179" i="4"/>
  <c r="G180" i="4"/>
  <c r="I180" i="4"/>
  <c r="G181" i="4"/>
  <c r="I181" i="4"/>
  <c r="G182" i="4"/>
  <c r="I182" i="4"/>
  <c r="G183" i="4"/>
  <c r="I183" i="4"/>
  <c r="G184" i="4"/>
  <c r="I184" i="4"/>
  <c r="G185" i="4"/>
  <c r="I185" i="4"/>
  <c r="G186" i="4"/>
  <c r="I186" i="4"/>
  <c r="G187" i="4"/>
  <c r="I187" i="4"/>
  <c r="G188" i="4"/>
  <c r="I188" i="4"/>
  <c r="G189" i="4"/>
  <c r="I189" i="4"/>
  <c r="G190" i="4"/>
  <c r="I190" i="4"/>
  <c r="G191" i="4"/>
  <c r="I191" i="4"/>
  <c r="G192" i="4"/>
  <c r="I192" i="4"/>
  <c r="G193" i="4"/>
  <c r="I193" i="4"/>
  <c r="G194" i="4"/>
  <c r="I194" i="4"/>
  <c r="G195" i="4"/>
  <c r="I195" i="4"/>
  <c r="G196" i="4"/>
  <c r="I196" i="4"/>
  <c r="G197" i="4"/>
  <c r="I197" i="4"/>
  <c r="G198" i="4"/>
  <c r="I198" i="4"/>
  <c r="G199" i="4"/>
  <c r="I199" i="4"/>
  <c r="G200" i="4"/>
  <c r="I200" i="4"/>
  <c r="G201" i="4"/>
  <c r="I201" i="4"/>
  <c r="G202" i="4"/>
  <c r="I202" i="4"/>
  <c r="G203" i="4"/>
  <c r="I203" i="4"/>
  <c r="G204" i="4"/>
  <c r="I204" i="4"/>
  <c r="G205" i="4"/>
  <c r="I205" i="4"/>
  <c r="G206" i="4"/>
  <c r="I206" i="4"/>
  <c r="G207" i="4"/>
  <c r="I207" i="4"/>
  <c r="G208" i="4"/>
  <c r="I208" i="4"/>
  <c r="G209" i="4"/>
  <c r="I209" i="4"/>
  <c r="G210" i="4"/>
  <c r="I210" i="4"/>
  <c r="G211" i="4"/>
  <c r="I211" i="4"/>
  <c r="G212" i="4"/>
  <c r="I212" i="4"/>
  <c r="G213" i="4"/>
  <c r="I213" i="4"/>
  <c r="G214" i="4"/>
  <c r="I214" i="4"/>
  <c r="G215" i="4"/>
  <c r="I215" i="4"/>
  <c r="G216" i="4"/>
  <c r="I216" i="4"/>
  <c r="G217" i="4"/>
  <c r="I217" i="4"/>
  <c r="G218" i="4"/>
  <c r="I218" i="4"/>
  <c r="G219" i="4"/>
  <c r="I219" i="4"/>
  <c r="G220" i="4"/>
  <c r="I220" i="4"/>
  <c r="G221" i="4"/>
  <c r="I221" i="4"/>
  <c r="G222" i="4"/>
  <c r="I222" i="4"/>
  <c r="G223" i="4"/>
  <c r="I223" i="4"/>
  <c r="G224" i="4"/>
  <c r="I224" i="4"/>
  <c r="G225" i="4"/>
  <c r="I225" i="4"/>
  <c r="I3" i="4"/>
  <c r="G3" i="4"/>
  <c r="G4" i="14"/>
  <c r="I4" i="14"/>
  <c r="G5" i="14"/>
  <c r="I5" i="14"/>
  <c r="G6" i="14"/>
  <c r="I6" i="14"/>
  <c r="G7" i="14"/>
  <c r="I7" i="14"/>
  <c r="G8" i="14"/>
  <c r="I8" i="14"/>
  <c r="G9" i="14"/>
  <c r="I9" i="14"/>
  <c r="G10" i="14"/>
  <c r="I10" i="14"/>
  <c r="G11" i="14"/>
  <c r="I11" i="14"/>
  <c r="G12" i="14"/>
  <c r="I12" i="14"/>
  <c r="G13" i="14"/>
  <c r="I13" i="14"/>
  <c r="G14" i="14"/>
  <c r="I14" i="14"/>
  <c r="G15" i="14"/>
  <c r="I15" i="14"/>
  <c r="G16" i="14"/>
  <c r="I16" i="14"/>
  <c r="G17" i="14"/>
  <c r="I17" i="14"/>
  <c r="G18" i="14"/>
  <c r="I18" i="14"/>
  <c r="G19" i="14"/>
  <c r="I19" i="14"/>
  <c r="G20" i="14"/>
  <c r="I20" i="14"/>
  <c r="G21" i="14"/>
  <c r="I21" i="14"/>
  <c r="G22" i="14"/>
  <c r="I22" i="14"/>
  <c r="G23" i="14"/>
  <c r="I23" i="14"/>
  <c r="J23" i="14" s="1"/>
  <c r="G24" i="14"/>
  <c r="I24" i="14"/>
  <c r="G25" i="14"/>
  <c r="I25" i="14"/>
  <c r="G26" i="14"/>
  <c r="I26" i="14"/>
  <c r="J26" i="14" s="1"/>
  <c r="G27" i="14"/>
  <c r="I27" i="14"/>
  <c r="G28" i="14"/>
  <c r="I28" i="14"/>
  <c r="G29" i="14"/>
  <c r="I29" i="14"/>
  <c r="G30" i="14"/>
  <c r="I30" i="14"/>
  <c r="G31" i="14"/>
  <c r="I31" i="14"/>
  <c r="G32" i="14"/>
  <c r="I32" i="14"/>
  <c r="G33" i="14"/>
  <c r="I33" i="14"/>
  <c r="G34" i="14"/>
  <c r="I34" i="14"/>
  <c r="G35" i="14"/>
  <c r="I35" i="14"/>
  <c r="G36" i="14"/>
  <c r="I36" i="14"/>
  <c r="G37" i="14"/>
  <c r="I37" i="14"/>
  <c r="G38" i="14"/>
  <c r="I38" i="14"/>
  <c r="G39" i="14"/>
  <c r="I39" i="14"/>
  <c r="G40" i="14"/>
  <c r="I40" i="14"/>
  <c r="G41" i="14"/>
  <c r="I41" i="14"/>
  <c r="G42" i="14"/>
  <c r="I42" i="14"/>
  <c r="G43" i="14"/>
  <c r="I43" i="14"/>
  <c r="G44" i="14"/>
  <c r="I44" i="14"/>
  <c r="G45" i="14"/>
  <c r="I45" i="14"/>
  <c r="G46" i="14"/>
  <c r="I46" i="14"/>
  <c r="G47" i="14"/>
  <c r="I47" i="14"/>
  <c r="G48" i="14"/>
  <c r="I48" i="14"/>
  <c r="G49" i="14"/>
  <c r="I49" i="14"/>
  <c r="G50" i="14"/>
  <c r="I50" i="14"/>
  <c r="G51" i="14"/>
  <c r="I51" i="14"/>
  <c r="G52" i="14"/>
  <c r="I52" i="14"/>
  <c r="G53" i="14"/>
  <c r="I53" i="14"/>
  <c r="G54" i="14"/>
  <c r="I54" i="14"/>
  <c r="G55" i="14"/>
  <c r="I55" i="14"/>
  <c r="G56" i="14"/>
  <c r="I56" i="14"/>
  <c r="G57" i="14"/>
  <c r="I57" i="14"/>
  <c r="G58" i="14"/>
  <c r="I58" i="14"/>
  <c r="G59" i="14"/>
  <c r="I59" i="14"/>
  <c r="G60" i="14"/>
  <c r="I60" i="14"/>
  <c r="G61" i="14"/>
  <c r="I61" i="14"/>
  <c r="G62" i="14"/>
  <c r="I62" i="14"/>
  <c r="G63" i="14"/>
  <c r="I63" i="14"/>
  <c r="G64" i="14"/>
  <c r="I64" i="14"/>
  <c r="G65" i="14"/>
  <c r="I65" i="14"/>
  <c r="G66" i="14"/>
  <c r="I66" i="14"/>
  <c r="G67" i="14"/>
  <c r="I67" i="14"/>
  <c r="G68" i="14"/>
  <c r="I68" i="14"/>
  <c r="G69" i="14"/>
  <c r="I69" i="14"/>
  <c r="G70" i="14"/>
  <c r="I70" i="14"/>
  <c r="G71" i="14"/>
  <c r="I71" i="14"/>
  <c r="G72" i="14"/>
  <c r="I72" i="14"/>
  <c r="G73" i="14"/>
  <c r="I73" i="14"/>
  <c r="G74" i="14"/>
  <c r="I74" i="14"/>
  <c r="G75" i="14"/>
  <c r="I75" i="14"/>
  <c r="G76" i="14"/>
  <c r="I76" i="14"/>
  <c r="G77" i="14"/>
  <c r="I77" i="14"/>
  <c r="G78" i="14"/>
  <c r="I78" i="14"/>
  <c r="G79" i="14"/>
  <c r="I79" i="14"/>
  <c r="G80" i="14"/>
  <c r="I80" i="14"/>
  <c r="G81" i="14"/>
  <c r="I81" i="14"/>
  <c r="G82" i="14"/>
  <c r="I82" i="14"/>
  <c r="G83" i="14"/>
  <c r="I83" i="14"/>
  <c r="G84" i="14"/>
  <c r="I84" i="14"/>
  <c r="G85" i="14"/>
  <c r="I85" i="14"/>
  <c r="G86" i="14"/>
  <c r="I86" i="14"/>
  <c r="G87" i="14"/>
  <c r="I87" i="14"/>
  <c r="G88" i="14"/>
  <c r="I88" i="14"/>
  <c r="G89" i="14"/>
  <c r="I89" i="14"/>
  <c r="G90" i="14"/>
  <c r="I90" i="14"/>
  <c r="G91" i="14"/>
  <c r="I91" i="14"/>
  <c r="G92" i="14"/>
  <c r="I92" i="14"/>
  <c r="G93" i="14"/>
  <c r="I93" i="14"/>
  <c r="G94" i="14"/>
  <c r="I94" i="14"/>
  <c r="G95" i="14"/>
  <c r="I95" i="14"/>
  <c r="G96" i="14"/>
  <c r="I96" i="14"/>
  <c r="G97" i="14"/>
  <c r="I97" i="14"/>
  <c r="G98" i="14"/>
  <c r="I98" i="14"/>
  <c r="G99" i="14"/>
  <c r="I99" i="14"/>
  <c r="G100" i="14"/>
  <c r="I100" i="14"/>
  <c r="G101" i="14"/>
  <c r="I101" i="14"/>
  <c r="G102" i="14"/>
  <c r="I102" i="14"/>
  <c r="G103" i="14"/>
  <c r="I103" i="14"/>
  <c r="G104" i="14"/>
  <c r="I104" i="14"/>
  <c r="G105" i="14"/>
  <c r="I105" i="14"/>
  <c r="G106" i="14"/>
  <c r="I106" i="14"/>
  <c r="G107" i="14"/>
  <c r="I107" i="14"/>
  <c r="G108" i="14"/>
  <c r="I108" i="14"/>
  <c r="G109" i="14"/>
  <c r="I109" i="14"/>
  <c r="G110" i="14"/>
  <c r="I110" i="14"/>
  <c r="G111" i="14"/>
  <c r="I111" i="14"/>
  <c r="G112" i="14"/>
  <c r="I112" i="14"/>
  <c r="G113" i="14"/>
  <c r="I113" i="14"/>
  <c r="J113" i="14" s="1"/>
  <c r="G114" i="14"/>
  <c r="I114" i="14"/>
  <c r="G115" i="14"/>
  <c r="I115" i="14"/>
  <c r="G116" i="14"/>
  <c r="I116" i="14"/>
  <c r="G117" i="14"/>
  <c r="I117" i="14"/>
  <c r="G118" i="14"/>
  <c r="I118" i="14"/>
  <c r="G119" i="14"/>
  <c r="I119" i="14"/>
  <c r="G120" i="14"/>
  <c r="I120" i="14"/>
  <c r="G121" i="14"/>
  <c r="I121" i="14"/>
  <c r="G122" i="14"/>
  <c r="I122" i="14"/>
  <c r="G123" i="14"/>
  <c r="I123" i="14"/>
  <c r="G124" i="14"/>
  <c r="I124" i="14"/>
  <c r="G125" i="14"/>
  <c r="I125" i="14"/>
  <c r="G126" i="14"/>
  <c r="I126" i="14"/>
  <c r="G127" i="14"/>
  <c r="I127" i="14"/>
  <c r="I3" i="14"/>
  <c r="G3" i="14"/>
  <c r="G4" i="15"/>
  <c r="I4" i="15"/>
  <c r="G5" i="15"/>
  <c r="I5" i="15"/>
  <c r="G6" i="15"/>
  <c r="I6" i="15"/>
  <c r="G7" i="15"/>
  <c r="I7" i="15"/>
  <c r="G8" i="15"/>
  <c r="I8" i="15"/>
  <c r="G9" i="15"/>
  <c r="I9" i="15"/>
  <c r="G10" i="15"/>
  <c r="I10" i="15"/>
  <c r="G11" i="15"/>
  <c r="I11" i="15"/>
  <c r="G12" i="15"/>
  <c r="I12" i="15"/>
  <c r="G13" i="15"/>
  <c r="I13" i="15"/>
  <c r="G14" i="15"/>
  <c r="I14" i="15"/>
  <c r="G15" i="15"/>
  <c r="I15" i="15"/>
  <c r="G16" i="15"/>
  <c r="I16" i="15"/>
  <c r="G17" i="15"/>
  <c r="I17" i="15"/>
  <c r="G18" i="15"/>
  <c r="I18" i="15"/>
  <c r="G19" i="15"/>
  <c r="I19" i="15"/>
  <c r="G20" i="15"/>
  <c r="I20" i="15"/>
  <c r="G21" i="15"/>
  <c r="I21" i="15"/>
  <c r="G22" i="15"/>
  <c r="I22" i="15"/>
  <c r="G23" i="15"/>
  <c r="I23" i="15"/>
  <c r="G24" i="15"/>
  <c r="I24" i="15"/>
  <c r="G25" i="15"/>
  <c r="I25" i="15"/>
  <c r="G26" i="15"/>
  <c r="I26" i="15"/>
  <c r="J26" i="15" s="1"/>
  <c r="G27" i="15"/>
  <c r="I27" i="15"/>
  <c r="G28" i="15"/>
  <c r="I28" i="15"/>
  <c r="G29" i="15"/>
  <c r="I29" i="15"/>
  <c r="G30" i="15"/>
  <c r="I30" i="15"/>
  <c r="G31" i="15"/>
  <c r="I31" i="15"/>
  <c r="G32" i="15"/>
  <c r="I32" i="15"/>
  <c r="G33" i="15"/>
  <c r="I33" i="15"/>
  <c r="G34" i="15"/>
  <c r="I34" i="15"/>
  <c r="G35" i="15"/>
  <c r="I35" i="15"/>
  <c r="G36" i="15"/>
  <c r="I36" i="15"/>
  <c r="G37" i="15"/>
  <c r="I37" i="15"/>
  <c r="G38" i="15"/>
  <c r="I38" i="15"/>
  <c r="G39" i="15"/>
  <c r="I39" i="15"/>
  <c r="G40" i="15"/>
  <c r="I40" i="15"/>
  <c r="G41" i="15"/>
  <c r="I41" i="15"/>
  <c r="G42" i="15"/>
  <c r="I42" i="15"/>
  <c r="G43" i="15"/>
  <c r="I43" i="15"/>
  <c r="G44" i="15"/>
  <c r="I44" i="15"/>
  <c r="G45" i="15"/>
  <c r="I45" i="15"/>
  <c r="G46" i="15"/>
  <c r="I46" i="15"/>
  <c r="G47" i="15"/>
  <c r="I47" i="15"/>
  <c r="G48" i="15"/>
  <c r="I48" i="15"/>
  <c r="G49" i="15"/>
  <c r="I49" i="15"/>
  <c r="G50" i="15"/>
  <c r="I50" i="15"/>
  <c r="G51" i="15"/>
  <c r="I51" i="15"/>
  <c r="G52" i="15"/>
  <c r="I52" i="15"/>
  <c r="G53" i="15"/>
  <c r="I53" i="15"/>
  <c r="G54" i="15"/>
  <c r="I54" i="15"/>
  <c r="G55" i="15"/>
  <c r="I55" i="15"/>
  <c r="G56" i="15"/>
  <c r="I56" i="15"/>
  <c r="G57" i="15"/>
  <c r="I57" i="15"/>
  <c r="G58" i="15"/>
  <c r="I58" i="15"/>
  <c r="G59" i="15"/>
  <c r="I59" i="15"/>
  <c r="G60" i="15"/>
  <c r="I60" i="15"/>
  <c r="G61" i="15"/>
  <c r="I61" i="15"/>
  <c r="G62" i="15"/>
  <c r="I62" i="15"/>
  <c r="G63" i="15"/>
  <c r="I63" i="15"/>
  <c r="G64" i="15"/>
  <c r="I64" i="15"/>
  <c r="G65" i="15"/>
  <c r="I65" i="15"/>
  <c r="G66" i="15"/>
  <c r="I66" i="15"/>
  <c r="G67" i="15"/>
  <c r="I67" i="15"/>
  <c r="G68" i="15"/>
  <c r="I68" i="15"/>
  <c r="G69" i="15"/>
  <c r="I69" i="15"/>
  <c r="G70" i="15"/>
  <c r="I70" i="15"/>
  <c r="G71" i="15"/>
  <c r="I71" i="15"/>
  <c r="G72" i="15"/>
  <c r="I72" i="15"/>
  <c r="G73" i="15"/>
  <c r="I73" i="15"/>
  <c r="G74" i="15"/>
  <c r="I74" i="15"/>
  <c r="G75" i="15"/>
  <c r="I75" i="15"/>
  <c r="G76" i="15"/>
  <c r="I76" i="15"/>
  <c r="G77" i="15"/>
  <c r="I77" i="15"/>
  <c r="G78" i="15"/>
  <c r="I78" i="15"/>
  <c r="G79" i="15"/>
  <c r="I79" i="15"/>
  <c r="G80" i="15"/>
  <c r="I80" i="15"/>
  <c r="G81" i="15"/>
  <c r="I81" i="15"/>
  <c r="G82" i="15"/>
  <c r="I82" i="15"/>
  <c r="G83" i="15"/>
  <c r="I83" i="15"/>
  <c r="G84" i="15"/>
  <c r="I84" i="15"/>
  <c r="G85" i="15"/>
  <c r="I85" i="15"/>
  <c r="G86" i="15"/>
  <c r="I86" i="15"/>
  <c r="G87" i="15"/>
  <c r="I87" i="15"/>
  <c r="G88" i="15"/>
  <c r="I88" i="15"/>
  <c r="G89" i="15"/>
  <c r="I89" i="15"/>
  <c r="G90" i="15"/>
  <c r="I90" i="15"/>
  <c r="G91" i="15"/>
  <c r="I91" i="15"/>
  <c r="G92" i="15"/>
  <c r="I92" i="15"/>
  <c r="G93" i="15"/>
  <c r="I93" i="15"/>
  <c r="G94" i="15"/>
  <c r="I94" i="15"/>
  <c r="G95" i="15"/>
  <c r="I95" i="15"/>
  <c r="G96" i="15"/>
  <c r="I96" i="15"/>
  <c r="G97" i="15"/>
  <c r="I97" i="15"/>
  <c r="G98" i="15"/>
  <c r="I98" i="15"/>
  <c r="G99" i="15"/>
  <c r="I99" i="15"/>
  <c r="G100" i="15"/>
  <c r="I100" i="15"/>
  <c r="G101" i="15"/>
  <c r="I101" i="15"/>
  <c r="G102" i="15"/>
  <c r="I102" i="15"/>
  <c r="G103" i="15"/>
  <c r="I103" i="15"/>
  <c r="G104" i="15"/>
  <c r="I104" i="15"/>
  <c r="G105" i="15"/>
  <c r="I105" i="15"/>
  <c r="G106" i="15"/>
  <c r="I106" i="15"/>
  <c r="G107" i="15"/>
  <c r="I107" i="15"/>
  <c r="G108" i="15"/>
  <c r="I108" i="15"/>
  <c r="G109" i="15"/>
  <c r="I109" i="15"/>
  <c r="G110" i="15"/>
  <c r="I110" i="15"/>
  <c r="G111" i="15"/>
  <c r="I111" i="15"/>
  <c r="G112" i="15"/>
  <c r="I112" i="15"/>
  <c r="G113" i="15"/>
  <c r="I113" i="15"/>
  <c r="G114" i="15"/>
  <c r="I114" i="15"/>
  <c r="G115" i="15"/>
  <c r="I115" i="15"/>
  <c r="G116" i="15"/>
  <c r="I116" i="15"/>
  <c r="G117" i="15"/>
  <c r="I117" i="15"/>
  <c r="G118" i="15"/>
  <c r="I118" i="15"/>
  <c r="G119" i="15"/>
  <c r="I119" i="15"/>
  <c r="G120" i="15"/>
  <c r="I120" i="15"/>
  <c r="G121" i="15"/>
  <c r="I121" i="15"/>
  <c r="G122" i="15"/>
  <c r="I122" i="15"/>
  <c r="G123" i="15"/>
  <c r="I123" i="15"/>
  <c r="G124" i="15"/>
  <c r="I124" i="15"/>
  <c r="G125" i="15"/>
  <c r="I125" i="15"/>
  <c r="G126" i="15"/>
  <c r="I126" i="15"/>
  <c r="I3" i="15"/>
  <c r="G3" i="15"/>
  <c r="G4" i="21"/>
  <c r="I4" i="21"/>
  <c r="G5" i="21"/>
  <c r="I5" i="21"/>
  <c r="G6" i="21"/>
  <c r="I6" i="21"/>
  <c r="G7" i="21"/>
  <c r="I7" i="21"/>
  <c r="G8" i="21"/>
  <c r="I8" i="21"/>
  <c r="G9" i="21"/>
  <c r="I9" i="21"/>
  <c r="G10" i="21"/>
  <c r="I10" i="21"/>
  <c r="G11" i="21"/>
  <c r="I11" i="21"/>
  <c r="G12" i="21"/>
  <c r="I12" i="21"/>
  <c r="G13" i="21"/>
  <c r="I13" i="21"/>
  <c r="G14" i="21"/>
  <c r="I14" i="21"/>
  <c r="G15" i="21"/>
  <c r="I15" i="21"/>
  <c r="G16" i="21"/>
  <c r="I16" i="21"/>
  <c r="J16" i="21" s="1"/>
  <c r="G17" i="21"/>
  <c r="I17" i="21"/>
  <c r="G18" i="21"/>
  <c r="I18" i="21"/>
  <c r="G19" i="21"/>
  <c r="I19" i="21"/>
  <c r="G20" i="21"/>
  <c r="I20" i="21"/>
  <c r="G21" i="21"/>
  <c r="I21" i="21"/>
  <c r="G22" i="21"/>
  <c r="I22" i="21"/>
  <c r="G23" i="21"/>
  <c r="I23" i="21"/>
  <c r="G24" i="21"/>
  <c r="I24" i="21"/>
  <c r="G25" i="21"/>
  <c r="I25" i="21"/>
  <c r="G26" i="21"/>
  <c r="I26" i="21"/>
  <c r="G27" i="21"/>
  <c r="I27" i="21"/>
  <c r="G28" i="21"/>
  <c r="I28" i="21"/>
  <c r="G29" i="21"/>
  <c r="I29" i="21"/>
  <c r="G30" i="21"/>
  <c r="I30" i="21"/>
  <c r="G31" i="21"/>
  <c r="I31" i="21"/>
  <c r="G32" i="21"/>
  <c r="I32" i="21"/>
  <c r="G33" i="21"/>
  <c r="I33" i="21"/>
  <c r="G34" i="21"/>
  <c r="I34" i="21"/>
  <c r="G35" i="21"/>
  <c r="I35" i="21"/>
  <c r="G36" i="21"/>
  <c r="I36" i="21"/>
  <c r="G37" i="21"/>
  <c r="I37" i="21"/>
  <c r="G38" i="21"/>
  <c r="I38" i="21"/>
  <c r="G39" i="21"/>
  <c r="I39" i="21"/>
  <c r="G40" i="21"/>
  <c r="I40" i="21"/>
  <c r="G41" i="21"/>
  <c r="I41" i="21"/>
  <c r="G42" i="21"/>
  <c r="I42" i="21"/>
  <c r="G43" i="21"/>
  <c r="I43" i="21"/>
  <c r="G44" i="21"/>
  <c r="I44" i="21"/>
  <c r="G45" i="21"/>
  <c r="I45" i="21"/>
  <c r="G46" i="21"/>
  <c r="I46" i="21"/>
  <c r="G47" i="21"/>
  <c r="I47" i="21"/>
  <c r="G48" i="21"/>
  <c r="I48" i="21"/>
  <c r="G49" i="21"/>
  <c r="I49" i="21"/>
  <c r="G50" i="21"/>
  <c r="I50" i="21"/>
  <c r="G51" i="21"/>
  <c r="I51" i="21"/>
  <c r="G52" i="21"/>
  <c r="I52" i="21"/>
  <c r="G53" i="21"/>
  <c r="I53" i="21"/>
  <c r="G54" i="21"/>
  <c r="I54" i="21"/>
  <c r="G55" i="21"/>
  <c r="I55" i="21"/>
  <c r="G56" i="21"/>
  <c r="I56" i="21"/>
  <c r="G57" i="21"/>
  <c r="I57" i="21"/>
  <c r="G58" i="21"/>
  <c r="I58" i="21"/>
  <c r="G59" i="21"/>
  <c r="I59" i="21"/>
  <c r="G60" i="21"/>
  <c r="I60" i="21"/>
  <c r="G61" i="21"/>
  <c r="I61" i="21"/>
  <c r="G62" i="21"/>
  <c r="I62" i="21"/>
  <c r="G63" i="21"/>
  <c r="I63" i="21"/>
  <c r="G64" i="21"/>
  <c r="I64" i="21"/>
  <c r="G65" i="21"/>
  <c r="I65" i="21"/>
  <c r="G66" i="21"/>
  <c r="I66" i="21"/>
  <c r="G67" i="21"/>
  <c r="I67" i="21"/>
  <c r="G68" i="21"/>
  <c r="I68" i="21"/>
  <c r="G69" i="21"/>
  <c r="I69" i="21"/>
  <c r="G70" i="21"/>
  <c r="I70" i="21"/>
  <c r="G71" i="21"/>
  <c r="I71" i="21"/>
  <c r="J71" i="21" s="1"/>
  <c r="G72" i="21"/>
  <c r="I72" i="21"/>
  <c r="G73" i="21"/>
  <c r="I73" i="21"/>
  <c r="G74" i="21"/>
  <c r="I74" i="21"/>
  <c r="G75" i="21"/>
  <c r="I75" i="21"/>
  <c r="G76" i="21"/>
  <c r="I76" i="21"/>
  <c r="G77" i="21"/>
  <c r="I77" i="21"/>
  <c r="G78" i="21"/>
  <c r="I78" i="21"/>
  <c r="G79" i="21"/>
  <c r="I79" i="21"/>
  <c r="G80" i="21"/>
  <c r="I80" i="21"/>
  <c r="G81" i="21"/>
  <c r="I81" i="21"/>
  <c r="G82" i="21"/>
  <c r="I82" i="21"/>
  <c r="G83" i="21"/>
  <c r="I83" i="21"/>
  <c r="G84" i="21"/>
  <c r="I84" i="21"/>
  <c r="G85" i="21"/>
  <c r="I85" i="21"/>
  <c r="G86" i="21"/>
  <c r="I86" i="21"/>
  <c r="G87" i="21"/>
  <c r="I87" i="21"/>
  <c r="G88" i="21"/>
  <c r="I88" i="21"/>
  <c r="G89" i="21"/>
  <c r="I89" i="21"/>
  <c r="G90" i="21"/>
  <c r="I90" i="21"/>
  <c r="G91" i="21"/>
  <c r="I91" i="21"/>
  <c r="G92" i="21"/>
  <c r="I92" i="21"/>
  <c r="G93" i="21"/>
  <c r="I93" i="21"/>
  <c r="G94" i="21"/>
  <c r="I94" i="21"/>
  <c r="G95" i="21"/>
  <c r="I95" i="21"/>
  <c r="G96" i="21"/>
  <c r="I96" i="21"/>
  <c r="G97" i="21"/>
  <c r="I97" i="21"/>
  <c r="G98" i="21"/>
  <c r="I98" i="21"/>
  <c r="G99" i="21"/>
  <c r="I99" i="21"/>
  <c r="G100" i="21"/>
  <c r="I100" i="21"/>
  <c r="G101" i="21"/>
  <c r="I101" i="21"/>
  <c r="G102" i="21"/>
  <c r="I102" i="21"/>
  <c r="G103" i="21"/>
  <c r="I103" i="21"/>
  <c r="G104" i="21"/>
  <c r="I104" i="21"/>
  <c r="G105" i="21"/>
  <c r="I105" i="21"/>
  <c r="G106" i="21"/>
  <c r="I106" i="21"/>
  <c r="G107" i="21"/>
  <c r="I107" i="21"/>
  <c r="G108" i="21"/>
  <c r="I108" i="21"/>
  <c r="G109" i="21"/>
  <c r="I109" i="21"/>
  <c r="G110" i="21"/>
  <c r="I110" i="21"/>
  <c r="G111" i="21"/>
  <c r="I111" i="21"/>
  <c r="G112" i="21"/>
  <c r="I112" i="21"/>
  <c r="G113" i="21"/>
  <c r="I113" i="21"/>
  <c r="G114" i="21"/>
  <c r="I114" i="21"/>
  <c r="G115" i="21"/>
  <c r="I115" i="21"/>
  <c r="G116" i="21"/>
  <c r="I116" i="21"/>
  <c r="G117" i="21"/>
  <c r="I117" i="21"/>
  <c r="G118" i="21"/>
  <c r="I118" i="21"/>
  <c r="G119" i="21"/>
  <c r="I119" i="21"/>
  <c r="G120" i="21"/>
  <c r="I120" i="21"/>
  <c r="G121" i="21"/>
  <c r="I121" i="21"/>
  <c r="G122" i="21"/>
  <c r="I122" i="21"/>
  <c r="G123" i="21"/>
  <c r="I123" i="21"/>
  <c r="G124" i="21"/>
  <c r="I124" i="21"/>
  <c r="G125" i="21"/>
  <c r="I125" i="21"/>
  <c r="G126" i="21"/>
  <c r="I126" i="21"/>
  <c r="G127" i="21"/>
  <c r="I127" i="21"/>
  <c r="G128" i="21"/>
  <c r="I128" i="21"/>
  <c r="G129" i="21"/>
  <c r="I129" i="21"/>
  <c r="G130" i="21"/>
  <c r="I130" i="21"/>
  <c r="G131" i="21"/>
  <c r="I131" i="21"/>
  <c r="G132" i="21"/>
  <c r="I132" i="21"/>
  <c r="G133" i="21"/>
  <c r="I133" i="21"/>
  <c r="G134" i="21"/>
  <c r="I134" i="21"/>
  <c r="G135" i="21"/>
  <c r="I135" i="21"/>
  <c r="G136" i="21"/>
  <c r="I136" i="21"/>
  <c r="G137" i="21"/>
  <c r="I137" i="21"/>
  <c r="G138" i="21"/>
  <c r="I138" i="21"/>
  <c r="G139" i="21"/>
  <c r="I139" i="21"/>
  <c r="G140" i="21"/>
  <c r="I140" i="21"/>
  <c r="G141" i="21"/>
  <c r="I141" i="21"/>
  <c r="G142" i="21"/>
  <c r="I142" i="21"/>
  <c r="G143" i="21"/>
  <c r="I143" i="21"/>
  <c r="G144" i="21"/>
  <c r="I144" i="21"/>
  <c r="G145" i="21"/>
  <c r="I145" i="21"/>
  <c r="G146" i="21"/>
  <c r="I146" i="21"/>
  <c r="G147" i="21"/>
  <c r="I147" i="21"/>
  <c r="G148" i="21"/>
  <c r="I148" i="21"/>
  <c r="G149" i="21"/>
  <c r="I149" i="21"/>
  <c r="G150" i="21"/>
  <c r="I150" i="21"/>
  <c r="G151" i="21"/>
  <c r="I151" i="21"/>
  <c r="G152" i="21"/>
  <c r="I152" i="21"/>
  <c r="G153" i="21"/>
  <c r="I153" i="21"/>
  <c r="G154" i="21"/>
  <c r="I154" i="21"/>
  <c r="G155" i="21"/>
  <c r="I155" i="21"/>
  <c r="G156" i="21"/>
  <c r="I156" i="21"/>
  <c r="G157" i="21"/>
  <c r="I157" i="21"/>
  <c r="G158" i="21"/>
  <c r="I158" i="21"/>
  <c r="G159" i="21"/>
  <c r="I159" i="21"/>
  <c r="G160" i="21"/>
  <c r="I160" i="21"/>
  <c r="G161" i="21"/>
  <c r="I161" i="21"/>
  <c r="G162" i="21"/>
  <c r="I162" i="21"/>
  <c r="G163" i="21"/>
  <c r="I163" i="21"/>
  <c r="G164" i="21"/>
  <c r="I164" i="21"/>
  <c r="G165" i="21"/>
  <c r="I165" i="21"/>
  <c r="G166" i="21"/>
  <c r="I166" i="21"/>
  <c r="G167" i="21"/>
  <c r="I167" i="21"/>
  <c r="J167" i="21"/>
  <c r="G168" i="21"/>
  <c r="I168" i="21"/>
  <c r="G169" i="21"/>
  <c r="I169" i="21"/>
  <c r="G170" i="21"/>
  <c r="I170" i="21"/>
  <c r="G171" i="21"/>
  <c r="I171" i="21"/>
  <c r="G172" i="21"/>
  <c r="I172" i="21"/>
  <c r="G173" i="21"/>
  <c r="I173" i="21"/>
  <c r="G174" i="21"/>
  <c r="I174" i="21"/>
  <c r="G175" i="21"/>
  <c r="I175" i="21"/>
  <c r="G176" i="21"/>
  <c r="I176" i="21"/>
  <c r="I3" i="21"/>
  <c r="G3" i="21"/>
  <c r="J3" i="21" s="1"/>
  <c r="G4" i="22"/>
  <c r="I4" i="22"/>
  <c r="G5" i="22"/>
  <c r="I5" i="22"/>
  <c r="G6" i="22"/>
  <c r="I6" i="22"/>
  <c r="G7" i="22"/>
  <c r="I7" i="22"/>
  <c r="G8" i="22"/>
  <c r="I8" i="22"/>
  <c r="G9" i="22"/>
  <c r="I9" i="22"/>
  <c r="G10" i="22"/>
  <c r="I10" i="22"/>
  <c r="G11" i="22"/>
  <c r="I11" i="22"/>
  <c r="G12" i="22"/>
  <c r="I12" i="22"/>
  <c r="G13" i="22"/>
  <c r="I13" i="22"/>
  <c r="G14" i="22"/>
  <c r="I14" i="22"/>
  <c r="G15" i="22"/>
  <c r="I15" i="22"/>
  <c r="G16" i="22"/>
  <c r="I16" i="22"/>
  <c r="G18" i="22"/>
  <c r="I18" i="22"/>
  <c r="G19" i="22"/>
  <c r="I19" i="22"/>
  <c r="G20" i="22"/>
  <c r="I20" i="22"/>
  <c r="G21" i="22"/>
  <c r="I21" i="22"/>
  <c r="G22" i="22"/>
  <c r="I22" i="22"/>
  <c r="G23" i="22"/>
  <c r="I23" i="22"/>
  <c r="G24" i="22"/>
  <c r="I24" i="22"/>
  <c r="G25" i="22"/>
  <c r="I25" i="22"/>
  <c r="G26" i="22"/>
  <c r="I26" i="22"/>
  <c r="G27" i="22"/>
  <c r="I27" i="22"/>
  <c r="G28" i="22"/>
  <c r="I28" i="22"/>
  <c r="G29" i="22"/>
  <c r="I29" i="22"/>
  <c r="G30" i="22"/>
  <c r="I30" i="22"/>
  <c r="G31" i="22"/>
  <c r="I31" i="22"/>
  <c r="G32" i="22"/>
  <c r="I32" i="22"/>
  <c r="G33" i="22"/>
  <c r="I33" i="22"/>
  <c r="G34" i="22"/>
  <c r="I34" i="22"/>
  <c r="G35" i="22"/>
  <c r="I35" i="22"/>
  <c r="J35" i="22"/>
  <c r="G36" i="22"/>
  <c r="I36" i="22"/>
  <c r="G37" i="22"/>
  <c r="I37" i="22"/>
  <c r="G38" i="22"/>
  <c r="I38" i="22"/>
  <c r="G39" i="22"/>
  <c r="I39" i="22"/>
  <c r="G40" i="22"/>
  <c r="I40" i="22"/>
  <c r="G41" i="22"/>
  <c r="I41" i="22"/>
  <c r="G42" i="22"/>
  <c r="I42" i="22"/>
  <c r="G43" i="22"/>
  <c r="I43" i="22"/>
  <c r="G44" i="22"/>
  <c r="I44" i="22"/>
  <c r="G45" i="22"/>
  <c r="I45" i="22"/>
  <c r="G46" i="22"/>
  <c r="I46" i="22"/>
  <c r="G47" i="22"/>
  <c r="I47" i="22"/>
  <c r="G48" i="22"/>
  <c r="I48" i="22"/>
  <c r="G49" i="22"/>
  <c r="I49" i="22"/>
  <c r="G50" i="22"/>
  <c r="I50" i="22"/>
  <c r="G51" i="22"/>
  <c r="I51" i="22"/>
  <c r="G52" i="22"/>
  <c r="I52" i="22"/>
  <c r="G53" i="22"/>
  <c r="I53" i="22"/>
  <c r="G54" i="22"/>
  <c r="I54" i="22"/>
  <c r="G55" i="22"/>
  <c r="I55" i="22"/>
  <c r="G56" i="22"/>
  <c r="I56" i="22"/>
  <c r="G57" i="22"/>
  <c r="I57" i="22"/>
  <c r="G58" i="22"/>
  <c r="I58" i="22"/>
  <c r="G59" i="22"/>
  <c r="I59" i="22"/>
  <c r="G60" i="22"/>
  <c r="I60" i="22"/>
  <c r="G61" i="22"/>
  <c r="I61" i="22"/>
  <c r="G62" i="22"/>
  <c r="I62" i="22"/>
  <c r="G63" i="22"/>
  <c r="I63" i="22"/>
  <c r="G64" i="22"/>
  <c r="I64" i="22"/>
  <c r="G65" i="22"/>
  <c r="I65" i="22"/>
  <c r="G66" i="22"/>
  <c r="I66" i="22"/>
  <c r="G67" i="22"/>
  <c r="I67" i="22"/>
  <c r="G68" i="22"/>
  <c r="I68" i="22"/>
  <c r="G69" i="22"/>
  <c r="I69" i="22"/>
  <c r="G70" i="22"/>
  <c r="I70" i="22"/>
  <c r="G71" i="22"/>
  <c r="I71" i="22"/>
  <c r="G72" i="22"/>
  <c r="I72" i="22"/>
  <c r="G73" i="22"/>
  <c r="I73" i="22"/>
  <c r="G74" i="22"/>
  <c r="I74" i="22"/>
  <c r="G75" i="22"/>
  <c r="I75" i="22"/>
  <c r="G76" i="22"/>
  <c r="I76" i="22"/>
  <c r="G77" i="22"/>
  <c r="I77" i="22"/>
  <c r="G78" i="22"/>
  <c r="I78" i="22"/>
  <c r="G79" i="22"/>
  <c r="I79" i="22"/>
  <c r="G80" i="22"/>
  <c r="I80" i="22"/>
  <c r="G81" i="22"/>
  <c r="I81" i="22"/>
  <c r="J81" i="22" s="1"/>
  <c r="G82" i="22"/>
  <c r="I82" i="22"/>
  <c r="G83" i="22"/>
  <c r="I83" i="22"/>
  <c r="G84" i="22"/>
  <c r="I84" i="22"/>
  <c r="G85" i="22"/>
  <c r="I85" i="22"/>
  <c r="G86" i="22"/>
  <c r="I86" i="22"/>
  <c r="G87" i="22"/>
  <c r="I87" i="22"/>
  <c r="G88" i="22"/>
  <c r="I88" i="22"/>
  <c r="G89" i="22"/>
  <c r="I89" i="22"/>
  <c r="G90" i="22"/>
  <c r="I90" i="22"/>
  <c r="G91" i="22"/>
  <c r="I91" i="22"/>
  <c r="G92" i="22"/>
  <c r="I92" i="22"/>
  <c r="G93" i="22"/>
  <c r="I93" i="22"/>
  <c r="G94" i="22"/>
  <c r="I94" i="22"/>
  <c r="G95" i="22"/>
  <c r="I95" i="22"/>
  <c r="G96" i="22"/>
  <c r="I96" i="22"/>
  <c r="G97" i="22"/>
  <c r="I97" i="22"/>
  <c r="J97" i="22" s="1"/>
  <c r="G98" i="22"/>
  <c r="I98" i="22"/>
  <c r="G99" i="22"/>
  <c r="I99" i="22"/>
  <c r="G100" i="22"/>
  <c r="I100" i="22"/>
  <c r="G101" i="22"/>
  <c r="I101" i="22"/>
  <c r="G102" i="22"/>
  <c r="I102" i="22"/>
  <c r="G103" i="22"/>
  <c r="I103" i="22"/>
  <c r="G104" i="22"/>
  <c r="I104" i="22"/>
  <c r="G105" i="22"/>
  <c r="I105" i="22"/>
  <c r="G106" i="22"/>
  <c r="I106" i="22"/>
  <c r="G107" i="22"/>
  <c r="I107" i="22"/>
  <c r="G108" i="22"/>
  <c r="I108" i="22"/>
  <c r="G109" i="22"/>
  <c r="I109" i="22"/>
  <c r="G110" i="22"/>
  <c r="I110" i="22"/>
  <c r="G111" i="22"/>
  <c r="I111" i="22"/>
  <c r="G112" i="22"/>
  <c r="I112" i="22"/>
  <c r="G113" i="22"/>
  <c r="I113" i="22"/>
  <c r="G114" i="22"/>
  <c r="I114" i="22"/>
  <c r="I3" i="22"/>
  <c r="G3" i="22"/>
  <c r="G4" i="23"/>
  <c r="I4" i="23"/>
  <c r="G5" i="23"/>
  <c r="I5" i="23"/>
  <c r="G6" i="23"/>
  <c r="I6" i="23"/>
  <c r="G7" i="23"/>
  <c r="I7" i="23"/>
  <c r="G8" i="23"/>
  <c r="I8" i="23"/>
  <c r="G9" i="23"/>
  <c r="I9" i="23"/>
  <c r="G10" i="23"/>
  <c r="J10" i="23" s="1"/>
  <c r="I10" i="23"/>
  <c r="G11" i="23"/>
  <c r="I11" i="23"/>
  <c r="G12" i="23"/>
  <c r="I12" i="23"/>
  <c r="G13" i="23"/>
  <c r="I13" i="23"/>
  <c r="G14" i="23"/>
  <c r="I14" i="23"/>
  <c r="G15" i="23"/>
  <c r="I15" i="23"/>
  <c r="G16" i="23"/>
  <c r="I16" i="23"/>
  <c r="G17" i="23"/>
  <c r="I17" i="23"/>
  <c r="G18" i="23"/>
  <c r="I18" i="23"/>
  <c r="G19" i="23"/>
  <c r="I19" i="23"/>
  <c r="G20" i="23"/>
  <c r="I20" i="23"/>
  <c r="G21" i="23"/>
  <c r="I21" i="23"/>
  <c r="G22" i="23"/>
  <c r="I22" i="23"/>
  <c r="G23" i="23"/>
  <c r="I23" i="23"/>
  <c r="G24" i="23"/>
  <c r="I24" i="23"/>
  <c r="G25" i="23"/>
  <c r="I25" i="23"/>
  <c r="G26" i="23"/>
  <c r="I26" i="23"/>
  <c r="G27" i="23"/>
  <c r="I27" i="23"/>
  <c r="G28" i="23"/>
  <c r="I28" i="23"/>
  <c r="G29" i="23"/>
  <c r="I29" i="23"/>
  <c r="G30" i="23"/>
  <c r="I30" i="23"/>
  <c r="G31" i="23"/>
  <c r="I31" i="23"/>
  <c r="G32" i="23"/>
  <c r="I32" i="23"/>
  <c r="G33" i="23"/>
  <c r="I33" i="23"/>
  <c r="G34" i="23"/>
  <c r="I34" i="23"/>
  <c r="G35" i="23"/>
  <c r="I35" i="23"/>
  <c r="G36" i="23"/>
  <c r="I36" i="23"/>
  <c r="G37" i="23"/>
  <c r="I37" i="23"/>
  <c r="G38" i="23"/>
  <c r="J38" i="23" s="1"/>
  <c r="I38" i="23"/>
  <c r="G39" i="23"/>
  <c r="I39" i="23"/>
  <c r="G40" i="23"/>
  <c r="I40" i="23"/>
  <c r="G41" i="23"/>
  <c r="I41" i="23"/>
  <c r="G42" i="23"/>
  <c r="I42" i="23"/>
  <c r="G43" i="23"/>
  <c r="I43" i="23"/>
  <c r="G44" i="23"/>
  <c r="I44" i="23"/>
  <c r="G45" i="23"/>
  <c r="I45" i="23"/>
  <c r="G46" i="23"/>
  <c r="I46" i="23"/>
  <c r="G47" i="23"/>
  <c r="I47" i="23"/>
  <c r="G48" i="23"/>
  <c r="I48" i="23"/>
  <c r="G49" i="23"/>
  <c r="I49" i="23"/>
  <c r="G50" i="23"/>
  <c r="I50" i="23"/>
  <c r="G51" i="23"/>
  <c r="I51" i="23"/>
  <c r="G52" i="23"/>
  <c r="I52" i="23"/>
  <c r="G53" i="23"/>
  <c r="I53" i="23"/>
  <c r="G54" i="23"/>
  <c r="I54" i="23"/>
  <c r="G55" i="23"/>
  <c r="I55" i="23"/>
  <c r="G56" i="23"/>
  <c r="J56" i="23" s="1"/>
  <c r="I56" i="23"/>
  <c r="G57" i="23"/>
  <c r="I57" i="23"/>
  <c r="G58" i="23"/>
  <c r="I58" i="23"/>
  <c r="G59" i="23"/>
  <c r="I59" i="23"/>
  <c r="G60" i="23"/>
  <c r="I60" i="23"/>
  <c r="G61" i="23"/>
  <c r="I61" i="23"/>
  <c r="G62" i="23"/>
  <c r="I62" i="23"/>
  <c r="G63" i="23"/>
  <c r="I63" i="23"/>
  <c r="G64" i="23"/>
  <c r="I64" i="23"/>
  <c r="G65" i="23"/>
  <c r="I65" i="23"/>
  <c r="G66" i="23"/>
  <c r="I66" i="23"/>
  <c r="G67" i="23"/>
  <c r="I67" i="23"/>
  <c r="G68" i="23"/>
  <c r="I68" i="23"/>
  <c r="G69" i="23"/>
  <c r="I69" i="23"/>
  <c r="G70" i="23"/>
  <c r="I70" i="23"/>
  <c r="G71" i="23"/>
  <c r="I71" i="23"/>
  <c r="G72" i="23"/>
  <c r="I72" i="23"/>
  <c r="G73" i="23"/>
  <c r="I73" i="23"/>
  <c r="G74" i="23"/>
  <c r="I74" i="23"/>
  <c r="G75" i="23"/>
  <c r="I75" i="23"/>
  <c r="G76" i="23"/>
  <c r="I76" i="23"/>
  <c r="G77" i="23"/>
  <c r="I77" i="23"/>
  <c r="G78" i="23"/>
  <c r="I78" i="23"/>
  <c r="G79" i="23"/>
  <c r="I79" i="23"/>
  <c r="G80" i="23"/>
  <c r="I80" i="23"/>
  <c r="G81" i="23"/>
  <c r="I81" i="23"/>
  <c r="G82" i="23"/>
  <c r="I82" i="23"/>
  <c r="G83" i="23"/>
  <c r="I83" i="23"/>
  <c r="G84" i="23"/>
  <c r="I84" i="23"/>
  <c r="G85" i="23"/>
  <c r="I85" i="23"/>
  <c r="G86" i="23"/>
  <c r="I86" i="23"/>
  <c r="G87" i="23"/>
  <c r="I87" i="23"/>
  <c r="G88" i="23"/>
  <c r="I88" i="23"/>
  <c r="G89" i="23"/>
  <c r="I89" i="23"/>
  <c r="G90" i="23"/>
  <c r="I90" i="23"/>
  <c r="G91" i="23"/>
  <c r="I91" i="23"/>
  <c r="G92" i="23"/>
  <c r="I92" i="23"/>
  <c r="G93" i="23"/>
  <c r="I93" i="23"/>
  <c r="G94" i="23"/>
  <c r="I94" i="23"/>
  <c r="G95" i="23"/>
  <c r="I95" i="23"/>
  <c r="G96" i="23"/>
  <c r="I96" i="23"/>
  <c r="G97" i="23"/>
  <c r="I97" i="23"/>
  <c r="G98" i="23"/>
  <c r="I98" i="23"/>
  <c r="G99" i="23"/>
  <c r="I99" i="23"/>
  <c r="G100" i="23"/>
  <c r="I100" i="23"/>
  <c r="G101" i="23"/>
  <c r="I101" i="23"/>
  <c r="G102" i="23"/>
  <c r="I102" i="23"/>
  <c r="G103" i="23"/>
  <c r="I103" i="23"/>
  <c r="G104" i="23"/>
  <c r="I104" i="23"/>
  <c r="G105" i="23"/>
  <c r="I105" i="23"/>
  <c r="G106" i="23"/>
  <c r="I106" i="23"/>
  <c r="G107" i="23"/>
  <c r="I107" i="23"/>
  <c r="G108" i="23"/>
  <c r="I108" i="23"/>
  <c r="G109" i="23"/>
  <c r="I109" i="23"/>
  <c r="G110" i="23"/>
  <c r="I110" i="23"/>
  <c r="G111" i="23"/>
  <c r="I111" i="23"/>
  <c r="G112" i="23"/>
  <c r="I112" i="23"/>
  <c r="G113" i="23"/>
  <c r="I113" i="23"/>
  <c r="G114" i="23"/>
  <c r="I114" i="23"/>
  <c r="G115" i="23"/>
  <c r="I115" i="23"/>
  <c r="G116" i="23"/>
  <c r="I116" i="23"/>
  <c r="G117" i="23"/>
  <c r="I117" i="23"/>
  <c r="G118" i="23"/>
  <c r="I118" i="23"/>
  <c r="G119" i="23"/>
  <c r="I119" i="23"/>
  <c r="G120" i="23"/>
  <c r="I120" i="23"/>
  <c r="G121" i="23"/>
  <c r="I121" i="23"/>
  <c r="G122" i="23"/>
  <c r="I122" i="23"/>
  <c r="G123" i="23"/>
  <c r="I123" i="23"/>
  <c r="G124" i="23"/>
  <c r="I124" i="23"/>
  <c r="G125" i="23"/>
  <c r="I125" i="23"/>
  <c r="G126" i="23"/>
  <c r="I126" i="23"/>
  <c r="G127" i="23"/>
  <c r="I127" i="23"/>
  <c r="G128" i="23"/>
  <c r="I128" i="23"/>
  <c r="G129" i="23"/>
  <c r="I129" i="23"/>
  <c r="G130" i="23"/>
  <c r="I130" i="23"/>
  <c r="G131" i="23"/>
  <c r="I131" i="23"/>
  <c r="G132" i="23"/>
  <c r="I132" i="23"/>
  <c r="G133" i="23"/>
  <c r="I133" i="23"/>
  <c r="G134" i="23"/>
  <c r="I134" i="23"/>
  <c r="G135" i="23"/>
  <c r="I135" i="23"/>
  <c r="G136" i="23"/>
  <c r="I136" i="23"/>
  <c r="G137" i="23"/>
  <c r="I137" i="23"/>
  <c r="G138" i="23"/>
  <c r="I138" i="23"/>
  <c r="G139" i="23"/>
  <c r="I139" i="23"/>
  <c r="G140" i="23"/>
  <c r="I140" i="23"/>
  <c r="G141" i="23"/>
  <c r="I141" i="23"/>
  <c r="J141" i="23" s="1"/>
  <c r="G142" i="23"/>
  <c r="I142" i="23"/>
  <c r="G143" i="23"/>
  <c r="I143" i="23"/>
  <c r="G144" i="23"/>
  <c r="I144" i="23"/>
  <c r="G145" i="23"/>
  <c r="I145" i="23"/>
  <c r="G146" i="23"/>
  <c r="I146" i="23"/>
  <c r="G147" i="23"/>
  <c r="I147" i="23"/>
  <c r="J147" i="23" s="1"/>
  <c r="G148" i="23"/>
  <c r="I148" i="23"/>
  <c r="G149" i="23"/>
  <c r="I149" i="23"/>
  <c r="G150" i="23"/>
  <c r="I150" i="23"/>
  <c r="G151" i="23"/>
  <c r="I151" i="23"/>
  <c r="G152" i="23"/>
  <c r="I152" i="23"/>
  <c r="G153" i="23"/>
  <c r="I153" i="23"/>
  <c r="G154" i="23"/>
  <c r="I154" i="23"/>
  <c r="G155" i="23"/>
  <c r="I155" i="23"/>
  <c r="G156" i="23"/>
  <c r="I156" i="23"/>
  <c r="G157" i="23"/>
  <c r="I157" i="23"/>
  <c r="G158" i="23"/>
  <c r="I158" i="23"/>
  <c r="G159" i="23"/>
  <c r="I159" i="23"/>
  <c r="G160" i="23"/>
  <c r="I160" i="23"/>
  <c r="G161" i="23"/>
  <c r="I161" i="23"/>
  <c r="G162" i="23"/>
  <c r="I162" i="23"/>
  <c r="G163" i="23"/>
  <c r="I163" i="23"/>
  <c r="G164" i="23"/>
  <c r="I164" i="23"/>
  <c r="G165" i="23"/>
  <c r="I165" i="23"/>
  <c r="G166" i="23"/>
  <c r="I166" i="23"/>
  <c r="G167" i="23"/>
  <c r="I167" i="23"/>
  <c r="G168" i="23"/>
  <c r="I168" i="23"/>
  <c r="G169" i="23"/>
  <c r="I169" i="23"/>
  <c r="G170" i="23"/>
  <c r="I170" i="23"/>
  <c r="G171" i="23"/>
  <c r="I171" i="23"/>
  <c r="I3" i="23"/>
  <c r="G3" i="23"/>
  <c r="G4" i="24"/>
  <c r="I4" i="24"/>
  <c r="G5" i="24"/>
  <c r="I5" i="24"/>
  <c r="G6" i="24"/>
  <c r="I6" i="24"/>
  <c r="G7" i="24"/>
  <c r="I7" i="24"/>
  <c r="G8" i="24"/>
  <c r="I8" i="24"/>
  <c r="G9" i="24"/>
  <c r="I9" i="24"/>
  <c r="G10" i="24"/>
  <c r="I10" i="24"/>
  <c r="G11" i="24"/>
  <c r="I11" i="24"/>
  <c r="G12" i="24"/>
  <c r="I12" i="24"/>
  <c r="G13" i="24"/>
  <c r="I13" i="24"/>
  <c r="G14" i="24"/>
  <c r="I14" i="24"/>
  <c r="G15" i="24"/>
  <c r="I15" i="24"/>
  <c r="G16" i="24"/>
  <c r="I16" i="24"/>
  <c r="J16" i="24" s="1"/>
  <c r="G17" i="24"/>
  <c r="I17" i="24"/>
  <c r="G18" i="24"/>
  <c r="I18" i="24"/>
  <c r="G19" i="24"/>
  <c r="I19" i="24"/>
  <c r="G20" i="24"/>
  <c r="I20" i="24"/>
  <c r="G21" i="24"/>
  <c r="I21" i="24"/>
  <c r="G22" i="24"/>
  <c r="I22" i="24"/>
  <c r="J22" i="24" s="1"/>
  <c r="G23" i="24"/>
  <c r="I23" i="24"/>
  <c r="G24" i="24"/>
  <c r="I24" i="24"/>
  <c r="G25" i="24"/>
  <c r="I25" i="24"/>
  <c r="G26" i="24"/>
  <c r="I26" i="24"/>
  <c r="G27" i="24"/>
  <c r="I27" i="24"/>
  <c r="G28" i="24"/>
  <c r="I28" i="24"/>
  <c r="G29" i="24"/>
  <c r="I29" i="24"/>
  <c r="G30" i="24"/>
  <c r="I30" i="24"/>
  <c r="G31" i="24"/>
  <c r="I31" i="24"/>
  <c r="G32" i="24"/>
  <c r="I32" i="24"/>
  <c r="G33" i="24"/>
  <c r="I33" i="24"/>
  <c r="G34" i="24"/>
  <c r="I34" i="24"/>
  <c r="J34" i="24" s="1"/>
  <c r="G35" i="24"/>
  <c r="I35" i="24"/>
  <c r="G36" i="24"/>
  <c r="I36" i="24"/>
  <c r="G37" i="24"/>
  <c r="I37" i="24"/>
  <c r="G38" i="24"/>
  <c r="I38" i="24"/>
  <c r="G39" i="24"/>
  <c r="I39" i="24"/>
  <c r="G40" i="24"/>
  <c r="I40" i="24"/>
  <c r="J40" i="24" s="1"/>
  <c r="G41" i="24"/>
  <c r="I41" i="24"/>
  <c r="G42" i="24"/>
  <c r="I42" i="24"/>
  <c r="G43" i="24"/>
  <c r="I43" i="24"/>
  <c r="G44" i="24"/>
  <c r="I44" i="24"/>
  <c r="G45" i="24"/>
  <c r="I45" i="24"/>
  <c r="G46" i="24"/>
  <c r="I46" i="24"/>
  <c r="G47" i="24"/>
  <c r="I47" i="24"/>
  <c r="G48" i="24"/>
  <c r="I48" i="24"/>
  <c r="G49" i="24"/>
  <c r="I49" i="24"/>
  <c r="G50" i="24"/>
  <c r="I50" i="24"/>
  <c r="G51" i="24"/>
  <c r="I51" i="24"/>
  <c r="G52" i="24"/>
  <c r="I52" i="24"/>
  <c r="G53" i="24"/>
  <c r="I53" i="24"/>
  <c r="G54" i="24"/>
  <c r="I54" i="24"/>
  <c r="G55" i="24"/>
  <c r="I55" i="24"/>
  <c r="G56" i="24"/>
  <c r="I56" i="24"/>
  <c r="I3" i="24"/>
  <c r="G3" i="24"/>
  <c r="J8" i="1" l="1"/>
  <c r="J101" i="15"/>
  <c r="J85" i="15"/>
  <c r="J102" i="15"/>
  <c r="J138" i="23"/>
  <c r="J90" i="23"/>
  <c r="J152" i="23"/>
  <c r="J86" i="23"/>
  <c r="J91" i="23"/>
  <c r="J67" i="23"/>
  <c r="J43" i="23"/>
  <c r="J19" i="23"/>
  <c r="J7" i="23"/>
  <c r="J167" i="23"/>
  <c r="J155" i="23"/>
  <c r="J54" i="23"/>
  <c r="J107" i="23"/>
  <c r="J154" i="23"/>
  <c r="J23" i="23"/>
  <c r="J11" i="23"/>
  <c r="J88" i="23"/>
  <c r="J82" i="23"/>
  <c r="J99" i="23"/>
  <c r="J15" i="23"/>
  <c r="J104" i="23"/>
  <c r="J98" i="23"/>
  <c r="J54" i="14"/>
  <c r="J31" i="14"/>
  <c r="J82" i="14"/>
  <c r="J58" i="14"/>
  <c r="J22" i="14"/>
  <c r="J15" i="14"/>
  <c r="J122" i="14"/>
  <c r="J98" i="14"/>
  <c r="J8" i="14"/>
  <c r="J7" i="22"/>
  <c r="J51" i="22"/>
  <c r="J29" i="22"/>
  <c r="J103" i="22"/>
  <c r="J55" i="22"/>
  <c r="J19" i="22"/>
  <c r="J23" i="22"/>
  <c r="J34" i="21"/>
  <c r="J160" i="21"/>
  <c r="J61" i="21"/>
  <c r="J162" i="21"/>
  <c r="J42" i="21"/>
  <c r="J60" i="21"/>
  <c r="J54" i="21"/>
  <c r="J59" i="21"/>
  <c r="J47" i="21"/>
  <c r="J5" i="21"/>
  <c r="J82" i="21"/>
  <c r="J22" i="21"/>
  <c r="J140" i="21"/>
  <c r="J49" i="21"/>
  <c r="J31" i="21"/>
  <c r="J54" i="24"/>
  <c r="J52" i="24"/>
  <c r="J10" i="24"/>
  <c r="J21" i="24"/>
  <c r="J38" i="24"/>
  <c r="J84" i="4"/>
  <c r="J66" i="3"/>
  <c r="J24" i="3"/>
  <c r="J17" i="3"/>
  <c r="J68" i="3"/>
  <c r="J221" i="1"/>
  <c r="J39" i="1"/>
  <c r="J139" i="1"/>
  <c r="J133" i="1"/>
  <c r="J27" i="1"/>
  <c r="J162" i="1"/>
  <c r="J155" i="1"/>
  <c r="J208" i="1"/>
  <c r="J112" i="1"/>
  <c r="J5" i="1"/>
  <c r="J119" i="15"/>
  <c r="J77" i="22"/>
  <c r="J101" i="22"/>
  <c r="J69" i="22"/>
  <c r="J109" i="21"/>
  <c r="J34" i="4"/>
  <c r="J215" i="4"/>
  <c r="J102" i="4"/>
  <c r="J6" i="4"/>
  <c r="J75" i="4"/>
  <c r="J59" i="4"/>
  <c r="J3" i="24"/>
  <c r="J55" i="24"/>
  <c r="J6" i="24"/>
  <c r="J53" i="24"/>
  <c r="J28" i="24"/>
  <c r="J13" i="24"/>
  <c r="J5" i="24"/>
  <c r="J12" i="24"/>
  <c r="J27" i="24"/>
  <c r="J56" i="24"/>
  <c r="J48" i="24"/>
  <c r="J33" i="24"/>
  <c r="J11" i="24"/>
  <c r="J37" i="24"/>
  <c r="J50" i="24"/>
  <c r="J35" i="24"/>
  <c r="J36" i="24"/>
  <c r="J44" i="24"/>
  <c r="J43" i="24"/>
  <c r="J23" i="24"/>
  <c r="J19" i="24"/>
  <c r="J17" i="24"/>
  <c r="J24" i="24"/>
  <c r="J29" i="24"/>
  <c r="J18" i="24"/>
  <c r="J103" i="23"/>
  <c r="J26" i="23"/>
  <c r="J87" i="23"/>
  <c r="J125" i="23"/>
  <c r="J109" i="23"/>
  <c r="J79" i="23"/>
  <c r="J63" i="23"/>
  <c r="J70" i="23"/>
  <c r="J118" i="23"/>
  <c r="J162" i="23"/>
  <c r="J61" i="23"/>
  <c r="J146" i="23"/>
  <c r="J168" i="23"/>
  <c r="J22" i="23"/>
  <c r="J29" i="23"/>
  <c r="J51" i="23"/>
  <c r="J27" i="23"/>
  <c r="J115" i="23"/>
  <c r="J3" i="23"/>
  <c r="J157" i="23"/>
  <c r="J75" i="23"/>
  <c r="J18" i="23"/>
  <c r="J24" i="23"/>
  <c r="J83" i="23"/>
  <c r="J119" i="23"/>
  <c r="J74" i="23"/>
  <c r="J55" i="23"/>
  <c r="J31" i="23"/>
  <c r="J163" i="23"/>
  <c r="J6" i="23"/>
  <c r="J59" i="23"/>
  <c r="J158" i="23"/>
  <c r="J150" i="23"/>
  <c r="J50" i="23"/>
  <c r="J35" i="23"/>
  <c r="J143" i="23"/>
  <c r="J136" i="23"/>
  <c r="J8" i="23"/>
  <c r="J135" i="23"/>
  <c r="J42" i="23"/>
  <c r="J131" i="23"/>
  <c r="J159" i="23"/>
  <c r="J130" i="23"/>
  <c r="J16" i="23"/>
  <c r="J151" i="23"/>
  <c r="J106" i="23"/>
  <c r="J123" i="23"/>
  <c r="J53" i="23"/>
  <c r="J93" i="23"/>
  <c r="J166" i="23"/>
  <c r="J58" i="23"/>
  <c r="J111" i="23"/>
  <c r="J89" i="23"/>
  <c r="J41" i="23"/>
  <c r="J13" i="23"/>
  <c r="J116" i="23"/>
  <c r="J66" i="23"/>
  <c r="J40" i="23"/>
  <c r="J140" i="23"/>
  <c r="J39" i="23"/>
  <c r="J113" i="22"/>
  <c r="J54" i="22"/>
  <c r="J100" i="22"/>
  <c r="J109" i="22"/>
  <c r="J22" i="22"/>
  <c r="J86" i="22"/>
  <c r="J18" i="22"/>
  <c r="J114" i="22"/>
  <c r="J72" i="22"/>
  <c r="J82" i="22"/>
  <c r="J74" i="22"/>
  <c r="J58" i="22"/>
  <c r="J4" i="22"/>
  <c r="J42" i="22"/>
  <c r="J49" i="22"/>
  <c r="J34" i="22"/>
  <c r="J87" i="22"/>
  <c r="J102" i="22"/>
  <c r="J40" i="22"/>
  <c r="J3" i="22"/>
  <c r="J21" i="22"/>
  <c r="J66" i="21"/>
  <c r="J50" i="21"/>
  <c r="J135" i="21"/>
  <c r="J127" i="21"/>
  <c r="J39" i="21"/>
  <c r="J7" i="21"/>
  <c r="J147" i="21"/>
  <c r="J67" i="21"/>
  <c r="J103" i="21"/>
  <c r="J95" i="21"/>
  <c r="J134" i="21"/>
  <c r="J141" i="21"/>
  <c r="J148" i="21"/>
  <c r="J32" i="21"/>
  <c r="J176" i="21"/>
  <c r="J6" i="21"/>
  <c r="J43" i="21"/>
  <c r="J20" i="21"/>
  <c r="J12" i="21"/>
  <c r="J84" i="21"/>
  <c r="J166" i="21"/>
  <c r="J30" i="21"/>
  <c r="J19" i="21"/>
  <c r="J146" i="21"/>
  <c r="J175" i="21"/>
  <c r="J115" i="21"/>
  <c r="J137" i="21"/>
  <c r="J173" i="21"/>
  <c r="J158" i="21"/>
  <c r="J150" i="21"/>
  <c r="J143" i="21"/>
  <c r="J113" i="21"/>
  <c r="J45" i="21"/>
  <c r="J77" i="21"/>
  <c r="J99" i="21"/>
  <c r="J110" i="21"/>
  <c r="J79" i="21"/>
  <c r="J101" i="21"/>
  <c r="J85" i="21"/>
  <c r="J55" i="21"/>
  <c r="J92" i="21"/>
  <c r="J8" i="21"/>
  <c r="J130" i="21"/>
  <c r="J107" i="21"/>
  <c r="J159" i="21"/>
  <c r="J96" i="21"/>
  <c r="J51" i="21"/>
  <c r="J13" i="21"/>
  <c r="J28" i="21"/>
  <c r="J125" i="21"/>
  <c r="J117" i="21"/>
  <c r="J86" i="21"/>
  <c r="J63" i="21"/>
  <c r="J80" i="21"/>
  <c r="J72" i="15"/>
  <c r="J39" i="15"/>
  <c r="J23" i="15"/>
  <c r="J108" i="15"/>
  <c r="J24" i="15"/>
  <c r="J8" i="15"/>
  <c r="J38" i="15"/>
  <c r="J122" i="15"/>
  <c r="J98" i="15"/>
  <c r="J50" i="15"/>
  <c r="J29" i="15"/>
  <c r="J91" i="15"/>
  <c r="J114" i="15"/>
  <c r="J123" i="15"/>
  <c r="J74" i="15"/>
  <c r="J113" i="15"/>
  <c r="J117" i="15"/>
  <c r="J44" i="15"/>
  <c r="J28" i="15"/>
  <c r="J61" i="15"/>
  <c r="J87" i="14"/>
  <c r="J101" i="14"/>
  <c r="J53" i="14"/>
  <c r="J29" i="14"/>
  <c r="J72" i="14"/>
  <c r="J60" i="14"/>
  <c r="J21" i="14"/>
  <c r="J10" i="14"/>
  <c r="J99" i="14"/>
  <c r="J79" i="14"/>
  <c r="J118" i="14"/>
  <c r="J124" i="14"/>
  <c r="J67" i="14"/>
  <c r="J55" i="14"/>
  <c r="J3" i="14"/>
  <c r="J63" i="14"/>
  <c r="J93" i="14"/>
  <c r="J86" i="14"/>
  <c r="J103" i="14"/>
  <c r="J103" i="4"/>
  <c r="J178" i="4"/>
  <c r="J162" i="4"/>
  <c r="J130" i="4"/>
  <c r="J70" i="4"/>
  <c r="J101" i="4"/>
  <c r="J5" i="4"/>
  <c r="J115" i="4"/>
  <c r="J19" i="4"/>
  <c r="J11" i="4"/>
  <c r="J82" i="4"/>
  <c r="J192" i="4"/>
  <c r="J160" i="4"/>
  <c r="J128" i="4"/>
  <c r="J199" i="4"/>
  <c r="J214" i="4"/>
  <c r="J132" i="4"/>
  <c r="J3" i="4"/>
  <c r="J154" i="4"/>
  <c r="J179" i="4"/>
  <c r="J211" i="4"/>
  <c r="J18" i="4"/>
  <c r="J142" i="4"/>
  <c r="J96" i="4"/>
  <c r="J219" i="4"/>
  <c r="J203" i="4"/>
  <c r="J117" i="4"/>
  <c r="J95" i="4"/>
  <c r="J87" i="4"/>
  <c r="J82" i="3"/>
  <c r="J59" i="3"/>
  <c r="J88" i="3"/>
  <c r="J87" i="3"/>
  <c r="J34" i="3"/>
  <c r="J23" i="3"/>
  <c r="J36" i="3"/>
  <c r="J75" i="3"/>
  <c r="J7" i="3"/>
  <c r="J67" i="3"/>
  <c r="J14" i="3"/>
  <c r="J21" i="3"/>
  <c r="J27" i="3"/>
  <c r="J27" i="2"/>
  <c r="J39" i="2"/>
  <c r="J24" i="2"/>
  <c r="J8" i="2"/>
  <c r="J7" i="2"/>
  <c r="J33" i="2"/>
  <c r="J22" i="2"/>
  <c r="J29" i="2"/>
  <c r="J168" i="1"/>
  <c r="J152" i="1"/>
  <c r="J215" i="1"/>
  <c r="J32" i="1"/>
  <c r="J16" i="1"/>
  <c r="J218" i="1"/>
  <c r="J216" i="1"/>
  <c r="J18" i="1"/>
  <c r="J189" i="1"/>
  <c r="J102" i="1"/>
  <c r="J214" i="1"/>
  <c r="J166" i="1"/>
  <c r="J175" i="1"/>
  <c r="J106" i="1"/>
  <c r="J90" i="1"/>
  <c r="J34" i="1"/>
  <c r="J120" i="1"/>
  <c r="J135" i="1"/>
  <c r="J150" i="1"/>
  <c r="J187" i="1"/>
  <c r="J210" i="1"/>
  <c r="J194" i="1"/>
  <c r="J149" i="1"/>
  <c r="J141" i="1"/>
  <c r="J15" i="1"/>
  <c r="J22" i="1"/>
  <c r="J157" i="1"/>
  <c r="J119" i="1"/>
  <c r="J72" i="1"/>
  <c r="J146" i="1"/>
  <c r="J131" i="1"/>
  <c r="J115" i="1"/>
  <c r="J59" i="1"/>
  <c r="J200" i="1"/>
  <c r="I238" i="1"/>
  <c r="J230" i="1"/>
  <c r="J71" i="1"/>
  <c r="J63" i="1"/>
  <c r="J199" i="1"/>
  <c r="J86" i="1"/>
  <c r="J237" i="1"/>
  <c r="J229" i="1"/>
  <c r="J191" i="1"/>
  <c r="J184" i="1"/>
  <c r="J70" i="1"/>
  <c r="J31" i="1"/>
  <c r="J117" i="1"/>
  <c r="J93" i="1"/>
  <c r="J85" i="1"/>
  <c r="J37" i="1"/>
  <c r="J79" i="1"/>
  <c r="J235" i="1"/>
  <c r="J167" i="1"/>
  <c r="J99" i="1"/>
  <c r="J91" i="1"/>
  <c r="J24" i="1"/>
  <c r="J181" i="1"/>
  <c r="J130" i="1"/>
  <c r="J21" i="1"/>
  <c r="J98" i="1"/>
  <c r="J163" i="1"/>
  <c r="J179" i="1"/>
  <c r="J178" i="1"/>
  <c r="J171" i="1"/>
  <c r="J127" i="1"/>
  <c r="J40" i="1"/>
  <c r="J213" i="1"/>
  <c r="J198" i="1"/>
  <c r="J69" i="1"/>
  <c r="J61" i="1"/>
  <c r="J38" i="1"/>
  <c r="J23" i="1"/>
  <c r="J227" i="1"/>
  <c r="J205" i="1"/>
  <c r="J183" i="1"/>
  <c r="J104" i="1"/>
  <c r="J97" i="1"/>
  <c r="J83" i="1"/>
  <c r="J219" i="1"/>
  <c r="J197" i="1"/>
  <c r="J75" i="1"/>
  <c r="J233" i="1"/>
  <c r="J111" i="1"/>
  <c r="J82" i="1"/>
  <c r="J211" i="1"/>
  <c r="J125" i="1"/>
  <c r="J118" i="1"/>
  <c r="J160" i="1"/>
  <c r="J95" i="1"/>
  <c r="J88" i="1"/>
  <c r="J6" i="1"/>
  <c r="J159" i="1"/>
  <c r="J144" i="1"/>
  <c r="J123" i="1"/>
  <c r="J13" i="1"/>
  <c r="J19" i="1"/>
  <c r="J101" i="1"/>
  <c r="J231" i="1"/>
  <c r="J109" i="1"/>
  <c r="J165" i="1"/>
  <c r="J143" i="1"/>
  <c r="J136" i="1"/>
  <c r="J4" i="1"/>
  <c r="J145" i="1"/>
  <c r="J87" i="1"/>
  <c r="J35" i="2"/>
  <c r="J19" i="2"/>
  <c r="J3" i="2"/>
  <c r="I46" i="2"/>
  <c r="J9" i="2"/>
  <c r="J23" i="2"/>
  <c r="J43" i="2"/>
  <c r="J12" i="2"/>
  <c r="G46" i="2"/>
  <c r="J38" i="2"/>
  <c r="J45" i="2"/>
  <c r="J17" i="2"/>
  <c r="J28" i="3"/>
  <c r="J72" i="3"/>
  <c r="J58" i="3"/>
  <c r="J35" i="3"/>
  <c r="J4" i="3"/>
  <c r="J50" i="3"/>
  <c r="J18" i="3"/>
  <c r="G90" i="3"/>
  <c r="J55" i="3"/>
  <c r="J12" i="3"/>
  <c r="I90" i="3"/>
  <c r="J71" i="3"/>
  <c r="J43" i="3"/>
  <c r="J65" i="3"/>
  <c r="J40" i="3"/>
  <c r="J86" i="3"/>
  <c r="J13" i="3"/>
  <c r="J51" i="3"/>
  <c r="J22" i="3"/>
  <c r="J29" i="3"/>
  <c r="J83" i="3"/>
  <c r="J15" i="3"/>
  <c r="J44" i="3"/>
  <c r="J8" i="3"/>
  <c r="J78" i="3"/>
  <c r="J11" i="3"/>
  <c r="J70" i="3"/>
  <c r="J3" i="3"/>
  <c r="J45" i="3"/>
  <c r="J77" i="3"/>
  <c r="J64" i="4"/>
  <c r="J79" i="4"/>
  <c r="J86" i="4"/>
  <c r="J32" i="4"/>
  <c r="J9" i="4"/>
  <c r="J55" i="4"/>
  <c r="J39" i="4"/>
  <c r="J114" i="4"/>
  <c r="J85" i="4"/>
  <c r="I226" i="4"/>
  <c r="J166" i="4"/>
  <c r="J159" i="4"/>
  <c r="J98" i="4"/>
  <c r="J91" i="4"/>
  <c r="J127" i="4"/>
  <c r="J119" i="4"/>
  <c r="J112" i="4"/>
  <c r="J83" i="4"/>
  <c r="J134" i="4"/>
  <c r="J180" i="4"/>
  <c r="J35" i="4"/>
  <c r="J195" i="4"/>
  <c r="J74" i="4"/>
  <c r="J66" i="4"/>
  <c r="J182" i="4"/>
  <c r="J80" i="4"/>
  <c r="J50" i="4"/>
  <c r="J42" i="4"/>
  <c r="J220" i="4"/>
  <c r="J175" i="4"/>
  <c r="J167" i="4"/>
  <c r="J224" i="4"/>
  <c r="J157" i="4"/>
  <c r="J38" i="4"/>
  <c r="J31" i="4"/>
  <c r="J23" i="4"/>
  <c r="J111" i="4"/>
  <c r="J8" i="4"/>
  <c r="J156" i="4"/>
  <c r="J125" i="4"/>
  <c r="J37" i="4"/>
  <c r="J7" i="4"/>
  <c r="J155" i="4"/>
  <c r="J147" i="4"/>
  <c r="J139" i="4"/>
  <c r="J29" i="4"/>
  <c r="J191" i="4"/>
  <c r="J183" i="4"/>
  <c r="J51" i="4"/>
  <c r="J43" i="4"/>
  <c r="G226" i="4"/>
  <c r="J198" i="4"/>
  <c r="J176" i="4"/>
  <c r="J168" i="4"/>
  <c r="J146" i="4"/>
  <c r="J181" i="4"/>
  <c r="J107" i="4"/>
  <c r="J71" i="4"/>
  <c r="J106" i="4"/>
  <c r="J63" i="4"/>
  <c r="J99" i="4"/>
  <c r="J92" i="4"/>
  <c r="J210" i="4"/>
  <c r="J186" i="4"/>
  <c r="J92" i="14"/>
  <c r="J47" i="14"/>
  <c r="J90" i="14"/>
  <c r="J83" i="14"/>
  <c r="J104" i="14"/>
  <c r="J66" i="14"/>
  <c r="J34" i="14"/>
  <c r="J5" i="14"/>
  <c r="J109" i="14"/>
  <c r="J38" i="14"/>
  <c r="J111" i="14"/>
  <c r="J18" i="14"/>
  <c r="J17" i="14"/>
  <c r="J115" i="14"/>
  <c r="J108" i="14"/>
  <c r="J35" i="14"/>
  <c r="J7" i="14"/>
  <c r="J121" i="14"/>
  <c r="J64" i="14"/>
  <c r="J42" i="14"/>
  <c r="J85" i="14"/>
  <c r="J71" i="14"/>
  <c r="J49" i="14"/>
  <c r="J20" i="14"/>
  <c r="J13" i="14"/>
  <c r="J6" i="14"/>
  <c r="G128" i="14"/>
  <c r="J40" i="14"/>
  <c r="I128" i="14"/>
  <c r="J61" i="14"/>
  <c r="J89" i="14"/>
  <c r="J75" i="14"/>
  <c r="J102" i="14"/>
  <c r="J95" i="14"/>
  <c r="J88" i="14"/>
  <c r="J81" i="14"/>
  <c r="J74" i="14"/>
  <c r="J37" i="14"/>
  <c r="J109" i="15"/>
  <c r="J54" i="15"/>
  <c r="J5" i="15"/>
  <c r="J4" i="15"/>
  <c r="J77" i="15"/>
  <c r="J55" i="15"/>
  <c r="J92" i="15"/>
  <c r="J120" i="15"/>
  <c r="J27" i="15"/>
  <c r="J86" i="15"/>
  <c r="J7" i="15"/>
  <c r="J42" i="15"/>
  <c r="J37" i="15"/>
  <c r="I127" i="15"/>
  <c r="J56" i="15"/>
  <c r="J94" i="15"/>
  <c r="J35" i="15"/>
  <c r="J48" i="15"/>
  <c r="J36" i="15"/>
  <c r="J21" i="15"/>
  <c r="J13" i="15"/>
  <c r="J89" i="15"/>
  <c r="J97" i="15"/>
  <c r="G127" i="15"/>
  <c r="J45" i="15"/>
  <c r="J33" i="15"/>
  <c r="J90" i="15"/>
  <c r="J104" i="15"/>
  <c r="J67" i="15"/>
  <c r="J11" i="15"/>
  <c r="J32" i="15"/>
  <c r="J76" i="15"/>
  <c r="J20" i="15"/>
  <c r="J83" i="15"/>
  <c r="J84" i="15"/>
  <c r="J171" i="21"/>
  <c r="J156" i="21"/>
  <c r="J91" i="21"/>
  <c r="I177" i="21"/>
  <c r="J33" i="21"/>
  <c r="J4" i="21"/>
  <c r="J163" i="21"/>
  <c r="J98" i="21"/>
  <c r="J83" i="21"/>
  <c r="J76" i="21"/>
  <c r="J18" i="21"/>
  <c r="J119" i="21"/>
  <c r="J97" i="21"/>
  <c r="J126" i="21"/>
  <c r="J118" i="21"/>
  <c r="J111" i="21"/>
  <c r="J53" i="21"/>
  <c r="J46" i="21"/>
  <c r="J124" i="21"/>
  <c r="J65" i="21"/>
  <c r="J131" i="21"/>
  <c r="J72" i="21"/>
  <c r="J132" i="21"/>
  <c r="J37" i="21"/>
  <c r="J165" i="21"/>
  <c r="J136" i="21"/>
  <c r="J70" i="21"/>
  <c r="J139" i="21"/>
  <c r="J152" i="21"/>
  <c r="J172" i="21"/>
  <c r="J149" i="21"/>
  <c r="J48" i="21"/>
  <c r="J116" i="21"/>
  <c r="J56" i="21"/>
  <c r="J36" i="21"/>
  <c r="J88" i="21"/>
  <c r="J120" i="21"/>
  <c r="J133" i="21"/>
  <c r="J100" i="21"/>
  <c r="J93" i="21"/>
  <c r="J40" i="21"/>
  <c r="J26" i="21"/>
  <c r="J75" i="21"/>
  <c r="J81" i="21"/>
  <c r="J174" i="21"/>
  <c r="J15" i="21"/>
  <c r="J114" i="21"/>
  <c r="J112" i="21"/>
  <c r="J123" i="21"/>
  <c r="G177" i="21"/>
  <c r="J69" i="21"/>
  <c r="J94" i="21"/>
  <c r="J73" i="21"/>
  <c r="J151" i="21"/>
  <c r="J145" i="21"/>
  <c r="J52" i="21"/>
  <c r="J9" i="21"/>
  <c r="J29" i="21"/>
  <c r="J155" i="21"/>
  <c r="J62" i="21"/>
  <c r="J68" i="21"/>
  <c r="J21" i="21"/>
  <c r="J161" i="21"/>
  <c r="J108" i="21"/>
  <c r="J27" i="21"/>
  <c r="J144" i="21"/>
  <c r="J129" i="21"/>
  <c r="J102" i="21"/>
  <c r="J168" i="21"/>
  <c r="J35" i="21"/>
  <c r="J38" i="21"/>
  <c r="J24" i="21"/>
  <c r="J11" i="21"/>
  <c r="J87" i="21"/>
  <c r="J164" i="21"/>
  <c r="J157" i="21"/>
  <c r="J104" i="21"/>
  <c r="J122" i="21"/>
  <c r="J44" i="21"/>
  <c r="J23" i="21"/>
  <c r="J17" i="21"/>
  <c r="J61" i="22"/>
  <c r="J32" i="22"/>
  <c r="J24" i="22"/>
  <c r="J76" i="22"/>
  <c r="J38" i="22"/>
  <c r="J45" i="22"/>
  <c r="J8" i="22"/>
  <c r="J67" i="22"/>
  <c r="J104" i="22"/>
  <c r="J88" i="22"/>
  <c r="J43" i="22"/>
  <c r="J26" i="22"/>
  <c r="J93" i="22"/>
  <c r="I115" i="22"/>
  <c r="J85" i="22"/>
  <c r="J50" i="22"/>
  <c r="J71" i="22"/>
  <c r="J92" i="22"/>
  <c r="J63" i="22"/>
  <c r="J56" i="22"/>
  <c r="J99" i="22"/>
  <c r="J70" i="22"/>
  <c r="J91" i="22"/>
  <c r="J112" i="22"/>
  <c r="J98" i="22"/>
  <c r="J84" i="22"/>
  <c r="J13" i="22"/>
  <c r="J6" i="22"/>
  <c r="J89" i="22"/>
  <c r="J39" i="22"/>
  <c r="J25" i="22"/>
  <c r="J53" i="22"/>
  <c r="J83" i="22"/>
  <c r="J5" i="22"/>
  <c r="J12" i="22"/>
  <c r="J66" i="22"/>
  <c r="G115" i="22"/>
  <c r="J111" i="22"/>
  <c r="J30" i="22"/>
  <c r="J9" i="23"/>
  <c r="J122" i="23"/>
  <c r="J108" i="23"/>
  <c r="J102" i="23"/>
  <c r="J95" i="23"/>
  <c r="J34" i="23"/>
  <c r="J47" i="23"/>
  <c r="J33" i="23"/>
  <c r="J114" i="23"/>
  <c r="J21" i="23"/>
  <c r="J14" i="23"/>
  <c r="J134" i="23"/>
  <c r="J127" i="23"/>
  <c r="J120" i="23"/>
  <c r="I172" i="23"/>
  <c r="J139" i="23"/>
  <c r="J72" i="23"/>
  <c r="J52" i="23"/>
  <c r="J45" i="23"/>
  <c r="J133" i="23"/>
  <c r="J171" i="23"/>
  <c r="J164" i="23"/>
  <c r="J85" i="23"/>
  <c r="J71" i="23"/>
  <c r="J64" i="23"/>
  <c r="J170" i="23"/>
  <c r="J84" i="23"/>
  <c r="J77" i="23"/>
  <c r="J145" i="23"/>
  <c r="J126" i="23"/>
  <c r="J76" i="23"/>
  <c r="J20" i="23"/>
  <c r="J132" i="23"/>
  <c r="J101" i="23"/>
  <c r="J57" i="23"/>
  <c r="J32" i="23"/>
  <c r="J169" i="23"/>
  <c r="J144" i="23"/>
  <c r="J113" i="23"/>
  <c r="J94" i="23"/>
  <c r="J44" i="23"/>
  <c r="J156" i="23"/>
  <c r="J100" i="23"/>
  <c r="J69" i="23"/>
  <c r="J25" i="23"/>
  <c r="J137" i="23"/>
  <c r="J112" i="23"/>
  <c r="J81" i="23"/>
  <c r="J62" i="23"/>
  <c r="J12" i="23"/>
  <c r="J124" i="23"/>
  <c r="J68" i="23"/>
  <c r="J37" i="23"/>
  <c r="J149" i="23"/>
  <c r="J105" i="23"/>
  <c r="J80" i="23"/>
  <c r="J49" i="23"/>
  <c r="J30" i="23"/>
  <c r="J161" i="23"/>
  <c r="J142" i="23"/>
  <c r="J92" i="23"/>
  <c r="J36" i="23"/>
  <c r="J5" i="23"/>
  <c r="J148" i="23"/>
  <c r="J117" i="23"/>
  <c r="J73" i="23"/>
  <c r="J48" i="23"/>
  <c r="J17" i="23"/>
  <c r="J160" i="23"/>
  <c r="J129" i="23"/>
  <c r="J110" i="23"/>
  <c r="J60" i="23"/>
  <c r="J4" i="23"/>
  <c r="J153" i="23"/>
  <c r="J128" i="23"/>
  <c r="J97" i="23"/>
  <c r="J78" i="23"/>
  <c r="J28" i="23"/>
  <c r="G172" i="23"/>
  <c r="J165" i="23"/>
  <c r="J121" i="23"/>
  <c r="J96" i="23"/>
  <c r="J65" i="23"/>
  <c r="J46" i="23"/>
  <c r="J46" i="24"/>
  <c r="J39" i="24"/>
  <c r="J14" i="24"/>
  <c r="J45" i="24"/>
  <c r="J20" i="24"/>
  <c r="J32" i="24"/>
  <c r="J51" i="24"/>
  <c r="I57" i="24"/>
  <c r="J49" i="24"/>
  <c r="J4" i="24"/>
  <c r="J8" i="24"/>
  <c r="J42" i="24"/>
  <c r="J41" i="24"/>
  <c r="J25" i="24"/>
  <c r="J30" i="24"/>
  <c r="J9" i="24"/>
  <c r="J31" i="24"/>
  <c r="J47" i="24"/>
  <c r="G57" i="24"/>
  <c r="J15" i="24"/>
  <c r="J26" i="24"/>
  <c r="J7" i="24"/>
  <c r="J125" i="14"/>
  <c r="J45" i="14"/>
  <c r="J24" i="14"/>
  <c r="J117" i="14"/>
  <c r="J97" i="14"/>
  <c r="J51" i="14"/>
  <c r="J127" i="14"/>
  <c r="J120" i="14"/>
  <c r="J100" i="14"/>
  <c r="J19" i="14"/>
  <c r="J12" i="14"/>
  <c r="J106" i="14"/>
  <c r="J126" i="14"/>
  <c r="J119" i="14"/>
  <c r="J46" i="14"/>
  <c r="J39" i="14"/>
  <c r="J32" i="14"/>
  <c r="J25" i="14"/>
  <c r="J77" i="14"/>
  <c r="J70" i="14"/>
  <c r="J50" i="14"/>
  <c r="J96" i="14"/>
  <c r="J76" i="14"/>
  <c r="J56" i="14"/>
  <c r="J114" i="14"/>
  <c r="J107" i="14"/>
  <c r="J57" i="14"/>
  <c r="J94" i="14"/>
  <c r="J69" i="14"/>
  <c r="J44" i="14"/>
  <c r="J11" i="14"/>
  <c r="J62" i="14"/>
  <c r="J43" i="14"/>
  <c r="J80" i="14"/>
  <c r="J9" i="14"/>
  <c r="J73" i="14"/>
  <c r="J91" i="14"/>
  <c r="J78" i="14"/>
  <c r="J27" i="14"/>
  <c r="J14" i="14"/>
  <c r="J36" i="14"/>
  <c r="J110" i="14"/>
  <c r="J84" i="14"/>
  <c r="J65" i="14"/>
  <c r="J59" i="14"/>
  <c r="J33" i="14"/>
  <c r="J112" i="14"/>
  <c r="J30" i="14"/>
  <c r="J4" i="14"/>
  <c r="J105" i="14"/>
  <c r="J16" i="14"/>
  <c r="J28" i="14"/>
  <c r="J52" i="14"/>
  <c r="J68" i="14"/>
  <c r="J123" i="14"/>
  <c r="J48" i="14"/>
  <c r="J41" i="14"/>
  <c r="J116" i="14"/>
  <c r="J207" i="4"/>
  <c r="J136" i="4"/>
  <c r="J129" i="4"/>
  <c r="J33" i="4"/>
  <c r="J26" i="4"/>
  <c r="J158" i="4"/>
  <c r="J150" i="4"/>
  <c r="J143" i="4"/>
  <c r="J53" i="4"/>
  <c r="J131" i="4"/>
  <c r="J21" i="4"/>
  <c r="J14" i="4"/>
  <c r="J216" i="4"/>
  <c r="J209" i="4"/>
  <c r="J124" i="4"/>
  <c r="J97" i="4"/>
  <c r="J48" i="4"/>
  <c r="J28" i="4"/>
  <c r="J223" i="4"/>
  <c r="J194" i="4"/>
  <c r="J187" i="4"/>
  <c r="J110" i="4"/>
  <c r="J20" i="4"/>
  <c r="J208" i="4"/>
  <c r="J200" i="4"/>
  <c r="J137" i="4"/>
  <c r="J123" i="4"/>
  <c r="J116" i="4"/>
  <c r="J47" i="4"/>
  <c r="J27" i="4"/>
  <c r="J151" i="4"/>
  <c r="J144" i="4"/>
  <c r="J54" i="4"/>
  <c r="J171" i="4"/>
  <c r="J135" i="4"/>
  <c r="J67" i="4"/>
  <c r="J45" i="4"/>
  <c r="J163" i="4"/>
  <c r="J169" i="4"/>
  <c r="J93" i="4"/>
  <c r="J218" i="4"/>
  <c r="J16" i="4"/>
  <c r="J202" i="4"/>
  <c r="J118" i="4"/>
  <c r="J78" i="4"/>
  <c r="J22" i="4"/>
  <c r="J15" i="4"/>
  <c r="J172" i="4"/>
  <c r="J152" i="4"/>
  <c r="J68" i="4"/>
  <c r="J62" i="4"/>
  <c r="J49" i="4"/>
  <c r="J217" i="4"/>
  <c r="J204" i="4"/>
  <c r="J184" i="4"/>
  <c r="J165" i="4"/>
  <c r="J126" i="4"/>
  <c r="J113" i="4"/>
  <c r="J100" i="4"/>
  <c r="J94" i="4"/>
  <c r="J81" i="4"/>
  <c r="J36" i="4"/>
  <c r="J30" i="4"/>
  <c r="J213" i="4"/>
  <c r="J161" i="4"/>
  <c r="J109" i="4"/>
  <c r="J77" i="4"/>
  <c r="J57" i="4"/>
  <c r="J193" i="4"/>
  <c r="J174" i="4"/>
  <c r="J141" i="4"/>
  <c r="J121" i="4"/>
  <c r="J89" i="4"/>
  <c r="J44" i="4"/>
  <c r="J13" i="4"/>
  <c r="J212" i="4"/>
  <c r="J206" i="4"/>
  <c r="J108" i="4"/>
  <c r="J76" i="4"/>
  <c r="J56" i="4"/>
  <c r="J25" i="4"/>
  <c r="J225" i="4"/>
  <c r="J173" i="4"/>
  <c r="J153" i="4"/>
  <c r="J140" i="4"/>
  <c r="J120" i="4"/>
  <c r="J88" i="4"/>
  <c r="J69" i="4"/>
  <c r="J12" i="4"/>
  <c r="J205" i="4"/>
  <c r="J185" i="4"/>
  <c r="J133" i="4"/>
  <c r="J24" i="4"/>
  <c r="J197" i="4"/>
  <c r="J164" i="4"/>
  <c r="J145" i="4"/>
  <c r="J138" i="4"/>
  <c r="J61" i="4"/>
  <c r="J17" i="4"/>
  <c r="J10" i="4"/>
  <c r="J4" i="4"/>
  <c r="J196" i="4"/>
  <c r="J190" i="4"/>
  <c r="J177" i="4"/>
  <c r="J170" i="4"/>
  <c r="J105" i="4"/>
  <c r="J73" i="4"/>
  <c r="J60" i="4"/>
  <c r="J41" i="4"/>
  <c r="J222" i="4"/>
  <c r="J189" i="4"/>
  <c r="J104" i="4"/>
  <c r="J72" i="4"/>
  <c r="J40" i="4"/>
  <c r="J221" i="4"/>
  <c r="J201" i="4"/>
  <c r="J188" i="4"/>
  <c r="J149" i="4"/>
  <c r="J65" i="4"/>
  <c r="J58" i="4"/>
  <c r="J52" i="4"/>
  <c r="J46" i="4"/>
  <c r="J148" i="4"/>
  <c r="J122" i="4"/>
  <c r="J90" i="4"/>
  <c r="J89" i="3"/>
  <c r="J20" i="3"/>
  <c r="J47" i="3"/>
  <c r="J19" i="3"/>
  <c r="J33" i="3"/>
  <c r="J73" i="3"/>
  <c r="J39" i="3"/>
  <c r="J25" i="3"/>
  <c r="J52" i="3"/>
  <c r="J84" i="3"/>
  <c r="J76" i="3"/>
  <c r="J26" i="3"/>
  <c r="J64" i="3"/>
  <c r="J57" i="3"/>
  <c r="J38" i="3"/>
  <c r="J32" i="3"/>
  <c r="J74" i="3"/>
  <c r="J48" i="3"/>
  <c r="J63" i="3"/>
  <c r="J37" i="3"/>
  <c r="J31" i="3"/>
  <c r="J6" i="3"/>
  <c r="J69" i="3"/>
  <c r="J62" i="3"/>
  <c r="J30" i="3"/>
  <c r="J5" i="3"/>
  <c r="J49" i="3"/>
  <c r="J42" i="3"/>
  <c r="J80" i="3"/>
  <c r="J60" i="3"/>
  <c r="J54" i="3"/>
  <c r="J41" i="3"/>
  <c r="J10" i="3"/>
  <c r="J16" i="3"/>
  <c r="J79" i="3"/>
  <c r="J53" i="3"/>
  <c r="J9" i="3"/>
  <c r="J85" i="3"/>
  <c r="J46" i="3"/>
  <c r="J81" i="3"/>
  <c r="J21" i="2"/>
  <c r="J40" i="2"/>
  <c r="J20" i="2"/>
  <c r="J26" i="2"/>
  <c r="J14" i="2"/>
  <c r="J32" i="2"/>
  <c r="J11" i="2"/>
  <c r="J44" i="2"/>
  <c r="J37" i="2"/>
  <c r="J16" i="2"/>
  <c r="J28" i="2"/>
  <c r="J5" i="2"/>
  <c r="J31" i="2"/>
  <c r="J25" i="2"/>
  <c r="J36" i="2"/>
  <c r="J30" i="2"/>
  <c r="J41" i="2"/>
  <c r="J10" i="2"/>
  <c r="J4" i="2"/>
  <c r="J15" i="2"/>
  <c r="J228" i="1"/>
  <c r="J126" i="1"/>
  <c r="J78" i="1"/>
  <c r="J7" i="1"/>
  <c r="J142" i="1"/>
  <c r="J30" i="1"/>
  <c r="J17" i="1"/>
  <c r="J223" i="1"/>
  <c r="J203" i="1"/>
  <c r="J196" i="1"/>
  <c r="J182" i="1"/>
  <c r="J222" i="1"/>
  <c r="J202" i="1"/>
  <c r="J195" i="1"/>
  <c r="J107" i="1"/>
  <c r="J134" i="1"/>
  <c r="J114" i="1"/>
  <c r="J92" i="1"/>
  <c r="J201" i="1"/>
  <c r="J161" i="1"/>
  <c r="J147" i="1"/>
  <c r="J173" i="1"/>
  <c r="J153" i="1"/>
  <c r="J220" i="1"/>
  <c r="J207" i="1"/>
  <c r="J186" i="1"/>
  <c r="J172" i="1"/>
  <c r="J77" i="1"/>
  <c r="J20" i="1"/>
  <c r="J29" i="1"/>
  <c r="J26" i="1"/>
  <c r="J35" i="1"/>
  <c r="J41" i="1"/>
  <c r="J226" i="1"/>
  <c r="J151" i="1"/>
  <c r="J103" i="1"/>
  <c r="J76" i="1"/>
  <c r="J73" i="1"/>
  <c r="J232" i="1"/>
  <c r="J12" i="1"/>
  <c r="J3" i="1"/>
  <c r="J170" i="1"/>
  <c r="J11" i="1"/>
  <c r="J67" i="1"/>
  <c r="J66" i="1"/>
  <c r="J65" i="1"/>
  <c r="J224" i="1"/>
  <c r="J188" i="1"/>
  <c r="J169" i="1"/>
  <c r="J138" i="1"/>
  <c r="J132" i="1"/>
  <c r="J113" i="1"/>
  <c r="J94" i="1"/>
  <c r="J9" i="1"/>
  <c r="J225" i="1"/>
  <c r="J206" i="1"/>
  <c r="J156" i="1"/>
  <c r="J137" i="1"/>
  <c r="J100" i="1"/>
  <c r="J212" i="1"/>
  <c r="J81" i="1"/>
  <c r="J62" i="1"/>
  <c r="J193" i="1"/>
  <c r="J174" i="1"/>
  <c r="J124" i="1"/>
  <c r="J105" i="1"/>
  <c r="J74" i="1"/>
  <c r="J68" i="1"/>
  <c r="J236" i="1"/>
  <c r="J217" i="1"/>
  <c r="J192" i="1"/>
  <c r="J180" i="1"/>
  <c r="J33" i="1"/>
  <c r="J14" i="1"/>
  <c r="J204" i="1"/>
  <c r="J185" i="1"/>
  <c r="J154" i="1"/>
  <c r="J148" i="1"/>
  <c r="J129" i="1"/>
  <c r="J110" i="1"/>
  <c r="J60" i="1"/>
  <c r="J25" i="1"/>
  <c r="J234" i="1"/>
  <c r="J128" i="1"/>
  <c r="J122" i="1"/>
  <c r="J116" i="1"/>
  <c r="J28" i="1"/>
  <c r="J209" i="1"/>
  <c r="J190" i="1"/>
  <c r="J140" i="1"/>
  <c r="J121" i="1"/>
  <c r="J96" i="1"/>
  <c r="J84" i="1"/>
  <c r="J177" i="1"/>
  <c r="J158" i="1"/>
  <c r="J108" i="1"/>
  <c r="J89" i="1"/>
  <c r="J64" i="1"/>
  <c r="J42" i="1"/>
  <c r="J36" i="1"/>
  <c r="J176" i="1"/>
  <c r="J164" i="1"/>
  <c r="J87" i="15"/>
  <c r="J25" i="15"/>
  <c r="J64" i="15"/>
  <c r="J71" i="15"/>
  <c r="J63" i="15"/>
  <c r="J16" i="15"/>
  <c r="J112" i="15"/>
  <c r="J49" i="15"/>
  <c r="J125" i="15"/>
  <c r="J70" i="15"/>
  <c r="J124" i="15"/>
  <c r="J118" i="15"/>
  <c r="J22" i="15"/>
  <c r="J18" i="15"/>
  <c r="J57" i="15"/>
  <c r="J68" i="15"/>
  <c r="J93" i="15"/>
  <c r="J34" i="15"/>
  <c r="J6" i="15"/>
  <c r="J51" i="15"/>
  <c r="J107" i="15"/>
  <c r="J78" i="15"/>
  <c r="J106" i="15"/>
  <c r="J116" i="15"/>
  <c r="J103" i="15"/>
  <c r="J82" i="15"/>
  <c r="J75" i="15"/>
  <c r="J60" i="15"/>
  <c r="J40" i="15"/>
  <c r="J121" i="15"/>
  <c r="J58" i="15"/>
  <c r="J17" i="15"/>
  <c r="J99" i="15"/>
  <c r="J95" i="15"/>
  <c r="J81" i="15"/>
  <c r="J53" i="15"/>
  <c r="J46" i="15"/>
  <c r="J12" i="15"/>
  <c r="J65" i="15"/>
  <c r="J43" i="15"/>
  <c r="J115" i="15"/>
  <c r="J88" i="15"/>
  <c r="J66" i="15"/>
  <c r="J59" i="15"/>
  <c r="J19" i="15"/>
  <c r="J111" i="15"/>
  <c r="J105" i="15"/>
  <c r="J62" i="15"/>
  <c r="J9" i="15"/>
  <c r="J110" i="15"/>
  <c r="J79" i="15"/>
  <c r="J73" i="15"/>
  <c r="J14" i="15"/>
  <c r="J3" i="15"/>
  <c r="J31" i="15"/>
  <c r="J126" i="15"/>
  <c r="J96" i="15"/>
  <c r="J80" i="15"/>
  <c r="J30" i="15"/>
  <c r="J47" i="15"/>
  <c r="J41" i="15"/>
  <c r="J100" i="15"/>
  <c r="J52" i="15"/>
  <c r="J15" i="15"/>
  <c r="J69" i="15"/>
  <c r="J10" i="15"/>
  <c r="J90" i="21"/>
  <c r="J142" i="21"/>
  <c r="J78" i="21"/>
  <c r="J153" i="21"/>
  <c r="J89" i="21"/>
  <c r="J25" i="21"/>
  <c r="J170" i="21"/>
  <c r="J106" i="21"/>
  <c r="J169" i="21"/>
  <c r="J105" i="21"/>
  <c r="J41" i="21"/>
  <c r="J128" i="21"/>
  <c r="J64" i="21"/>
  <c r="J58" i="21"/>
  <c r="J14" i="21"/>
  <c r="J154" i="21"/>
  <c r="J121" i="21"/>
  <c r="J57" i="21"/>
  <c r="J138" i="21"/>
  <c r="J74" i="21"/>
  <c r="J10" i="21"/>
  <c r="J108" i="22"/>
  <c r="J80" i="22"/>
  <c r="J60" i="22"/>
  <c r="J14" i="22"/>
  <c r="J106" i="22"/>
  <c r="J73" i="22"/>
  <c r="J105" i="22"/>
  <c r="J79" i="22"/>
  <c r="J59" i="22"/>
  <c r="J46" i="22"/>
  <c r="J33" i="22"/>
  <c r="J20" i="22"/>
  <c r="J36" i="22"/>
  <c r="J107" i="22"/>
  <c r="J48" i="22"/>
  <c r="J9" i="22"/>
  <c r="J94" i="22"/>
  <c r="J28" i="22"/>
  <c r="J27" i="22"/>
  <c r="J78" i="22"/>
  <c r="J65" i="22"/>
  <c r="J52" i="22"/>
  <c r="J75" i="22"/>
  <c r="J68" i="22"/>
  <c r="J41" i="22"/>
  <c r="J110" i="22"/>
  <c r="J90" i="22"/>
  <c r="J64" i="22"/>
  <c r="J57" i="22"/>
  <c r="J44" i="22"/>
  <c r="J31" i="22"/>
  <c r="J11" i="22"/>
  <c r="J96" i="22"/>
  <c r="J62" i="22"/>
  <c r="J95" i="22"/>
  <c r="J16" i="22"/>
  <c r="J15" i="22"/>
  <c r="J47" i="22"/>
  <c r="J37" i="22"/>
  <c r="J10" i="22"/>
  <c r="J46" i="2" l="1"/>
  <c r="J90" i="3"/>
  <c r="J226" i="4"/>
  <c r="J128" i="14"/>
  <c r="J127" i="15"/>
  <c r="J177" i="21"/>
  <c r="J115" i="22"/>
  <c r="J172" i="23"/>
  <c r="J57" i="24"/>
  <c r="G10" i="1"/>
  <c r="G238" i="1" s="1"/>
  <c r="J10" i="1" l="1"/>
  <c r="J23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0" authorId="0" shapeId="0" xr:uid="{798359FF-E92A-41DF-9446-D08359DBE87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Входит в ГРШ1</t>
        </r>
      </text>
    </comment>
    <comment ref="C20" authorId="0" shapeId="0" xr:uid="{AD4CC4DF-8F68-4464-A84F-60B574C38B7A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 проекте отсутствует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4" authorId="0" shapeId="0" xr:uid="{2EEA0E11-589E-43F0-87BE-987EC53A81D7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 проекте светильники FG 55 35W 5000K inox</t>
        </r>
      </text>
    </comment>
  </commentList>
</comments>
</file>

<file path=xl/sharedStrings.xml><?xml version="1.0" encoding="utf-8"?>
<sst xmlns="http://schemas.openxmlformats.org/spreadsheetml/2006/main" count="14953" uniqueCount="2060">
  <si>
    <t>№ п/п</t>
  </si>
  <si>
    <t>Обоснование</t>
  </si>
  <si>
    <t>Наименование работ и затрат</t>
  </si>
  <si>
    <t>Ед. изм.</t>
  </si>
  <si>
    <t>Кол-во</t>
  </si>
  <si>
    <t>Раздел 1. Монтажные работы</t>
  </si>
  <si>
    <t>1.Комплектные устройства</t>
  </si>
  <si>
    <t>1</t>
  </si>
  <si>
    <t>ТЕРм08-03-571-02</t>
  </si>
  <si>
    <t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</si>
  <si>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>1 м ширины по фронту</t>
  </si>
  <si>
    <t>2
О</t>
  </si>
  <si>
    <t>ТЦ_62.1.02.13_78_7804526950_13.02.2024_02</t>
  </si>
  <si>
    <t>ГРЩ1. Главный распределительный щит</t>
  </si>
  <si>
    <t>компл.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</si>
  <si>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</si>
  <si>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</si>
  <si>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</si>
  <si>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</si>
  <si>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</t>
  </si>
  <si>
    <t>ТЕРм08-03-574-02</t>
  </si>
  <si>
    <t>Разводка по устройствам и подключение жил кабелей или проводов сечением: до 16 мм2</t>
  </si>
  <si>
    <t>5</t>
  </si>
  <si>
    <t>ТЕРм08-03-574-03</t>
  </si>
  <si>
    <t>Разводка по устройствам и подключение жил кабелей или проводов сечением: до 35 мм2</t>
  </si>
  <si>
    <t>6</t>
  </si>
  <si>
    <t>ТЕРм08-03-574-07</t>
  </si>
  <si>
    <t>Разводка по устройствам и подключение жил кабелей или проводов сечением: до 150 мм2</t>
  </si>
  <si>
    <t>7</t>
  </si>
  <si>
    <t>ТЕРм08-03-571-03</t>
  </si>
  <si>
    <t>Щит заводского изготовления однорядный или двухрядный: открытого исполнения, глубина до 800 мм</t>
  </si>
  <si>
    <t>8
О</t>
  </si>
  <si>
    <t>ТЦ_62.1.02.05_78_7804526950_13.02.2024_02</t>
  </si>
  <si>
    <t>ПЭСПЗ1. Панель питания электрооборудования систем противопожарной защиты</t>
  </si>
  <si>
    <t>9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</si>
  <si>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</si>
  <si>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</si>
  <si>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</si>
  <si>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</si>
  <si>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11
О</t>
  </si>
  <si>
    <t>ТЦ_62.1.02.16_78_7804526950_13.02.2024_02</t>
  </si>
  <si>
    <t>1ЩО1. Щит освещения</t>
  </si>
  <si>
    <t>12</t>
  </si>
  <si>
    <t>13
О</t>
  </si>
  <si>
    <t>1ЩАО1. Щит аварийного освещения</t>
  </si>
  <si>
    <t>14</t>
  </si>
  <si>
    <t>15</t>
  </si>
  <si>
    <t>ТЕРм08-03-573-04</t>
  </si>
  <si>
    <t>Шкаф (пульт) управления навесной, высота, ширина и глубина: до 600х600х350 мм</t>
  </si>
  <si>
    <t>16
О</t>
  </si>
  <si>
    <t>1ЩВО1. Щит распределительный ОВ</t>
  </si>
  <si>
    <t>17</t>
  </si>
  <si>
    <t>18
О</t>
  </si>
  <si>
    <t>1ЩВО2. Щит распределительный ОВ</t>
  </si>
  <si>
    <t>19
О</t>
  </si>
  <si>
    <t>1ЩУСО. Щит управления системой обогрева</t>
  </si>
  <si>
    <t>20</t>
  </si>
  <si>
    <t>21</t>
  </si>
  <si>
    <t>ТЕРм10-02-016-06</t>
  </si>
  <si>
    <t>Отдельно устанавливаемый: преобразователь или блок питания</t>
  </si>
  <si>
    <t>22
О</t>
  </si>
  <si>
    <t>ТЦ_62.4.02.01_78_7804526950_13.02.2024_02</t>
  </si>
  <si>
    <t>Источние бесперебойного питания мощностью TRIOTT10A0 10,0 кВА, 380 В</t>
  </si>
  <si>
    <t>23
О</t>
  </si>
  <si>
    <t>Батарейный шкаф BPT20P4A7 на время автономной работы 15 мин.</t>
  </si>
  <si>
    <t>2. Осветительное электрооборудование</t>
  </si>
  <si>
    <t>24</t>
  </si>
  <si>
    <t>ТЕРм08-03-594-14</t>
  </si>
  <si>
    <t>Светильник в подвесных потолках, устанавливаемый: на профиле, количество ламп в светильнике до 4</t>
  </si>
  <si>
    <t>100 шт.</t>
  </si>
  <si>
    <t>25</t>
  </si>
  <si>
    <t>ТЦ_20.3.03.07_78_7804526950_13.02.2024_02</t>
  </si>
  <si>
    <t>Светильник LED, 36 Вт, 4000 К, IP20, встраиваемый RC091V36s/840
 //вес 1,8кг</t>
  </si>
  <si>
    <t>шт.</t>
  </si>
  <si>
    <t>26</t>
  </si>
  <si>
    <t>Светильник LED, 40 Вт, 4000 К, IP20, встраиваемый, с АКБ на 3 часа RC091V36S/840 ELB3
//вес 2,35кг</t>
  </si>
  <si>
    <t>27</t>
  </si>
  <si>
    <t>ТЕРм08-03-593-09</t>
  </si>
  <si>
    <t>Светильник: местного освещения</t>
  </si>
  <si>
    <t>28</t>
  </si>
  <si>
    <t>Светильник LED, 10 Вт, 4000 К, IP20, встраиваемый 
911401631905
//вес 0,42 кг</t>
  </si>
  <si>
    <t>29</t>
  </si>
  <si>
    <t>Светильник LED, 10 Вт, 4000 К, IP54, встраиваемый 
911401633505
// вес 0,883 кг</t>
  </si>
  <si>
    <t>30</t>
  </si>
  <si>
    <t>Светильник LED, 14,5 Вт, 4000 К, IP20, встраиваемый, с АКБ на 3 часа 911401639505
// вес 1,45 кг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</si>
  <si>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</si>
  <si>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</si>
  <si>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</si>
  <si>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32</t>
  </si>
  <si>
    <t>Светильник LED, 30 Вт, 4000 К, IP66, накладной 
910505100053
// вес 1,6кг</t>
  </si>
  <si>
    <t>33</t>
  </si>
  <si>
    <t>Светильник LED, 35 Вт, 4000 К, IP66, накладной, с АКБ на 3 часа 
910505100057
// вес 2,6кг</t>
  </si>
  <si>
    <t>34</t>
  </si>
  <si>
    <t>Светильник LED, 13,5 Вт, 4000 К, IP65, накладной 
910505101535
// вес 1,9 кг</t>
  </si>
  <si>
    <t>35</t>
  </si>
  <si>
    <t>Светильник LED, 15 Вт, 4000 К, IP66, накладной 
910505100037
// вес 1,14 кг</t>
  </si>
  <si>
    <t>36</t>
  </si>
  <si>
    <t>Светильник LED, 32  Вт, 3000 К, IP65, накладной 
911401847782
// вес 1,14 кг</t>
  </si>
  <si>
    <t>37</t>
  </si>
  <si>
    <t>ТЕРм08-03-593-10</t>
  </si>
  <si>
    <t>Световые настенные указатели</t>
  </si>
  <si>
    <t>38</t>
  </si>
  <si>
    <t>Световые указатели направления движения, 5 Вт, IP40, подвесной, с АКБ на 3 часа, в комплекте к пиктограммой
4502003290</t>
  </si>
  <si>
    <t>39</t>
  </si>
  <si>
    <t>Световые оповещатели "ВЫХОД", 4 Вт, IP65, накладной, с АКБ на 3 часа, в комплекте к пиктограммой
4501006440</t>
  </si>
  <si>
    <t>3. Кабельные изделия</t>
  </si>
  <si>
    <t>40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</si>
  <si>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</si>
  <si>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</si>
  <si>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</si>
  <si>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</si>
  <si>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</si>
  <si>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</si>
  <si>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</si>
  <si>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</si>
  <si>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</si>
  <si>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м</t>
  </si>
  <si>
    <t>43</t>
  </si>
  <si>
    <t>ТЕРм08-02-398-04</t>
  </si>
  <si>
    <t>Провод в лотках, сечением: до 120 мм2</t>
  </si>
  <si>
    <t>44</t>
  </si>
  <si>
    <t>ТЕРм08-02-398-02</t>
  </si>
  <si>
    <t>Провод в лотках, сечением: до 35 мм2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</si>
  <si>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</si>
  <si>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</si>
  <si>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</si>
  <si>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4. Противопожарные заделки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</si>
  <si>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</si>
  <si>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</si>
  <si>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</si>
  <si>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</si>
  <si>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47</t>
  </si>
  <si>
    <t>ТССЦ-509-0988</t>
  </si>
  <si>
    <t>Шнур асбестовый общего назначения марки: ШАОН диаметром 3-5 мм</t>
  </si>
  <si>
    <t>т</t>
  </si>
  <si>
    <t>48</t>
  </si>
  <si>
    <t>ТССЦ-509-0900</t>
  </si>
  <si>
    <t>Уплотнительный состав</t>
  </si>
  <si>
    <t>кг</t>
  </si>
  <si>
    <t>49</t>
  </si>
  <si>
    <t>ТЦ_14.5.01.11_78_7804526950_13.02.2024_02</t>
  </si>
  <si>
    <t>Терморасширяющаяся противопожарная пена, 300 мл СР 620 (или СР660)</t>
  </si>
  <si>
    <t>50</t>
  </si>
  <si>
    <t>ТЕР26-02-023-01</t>
  </si>
  <si>
    <t>Огнезащитное уплотнение пустот кабельных проходок составом  «Файрекс-600»</t>
  </si>
  <si>
    <t>1 м3 нагнетенного раствора</t>
  </si>
  <si>
    <t>51</t>
  </si>
  <si>
    <t>ТССЦ-113-0505</t>
  </si>
  <si>
    <t>Состав огнезащитный: «Файрекс-600», уплотнительный</t>
  </si>
  <si>
    <t>52</t>
  </si>
  <si>
    <t>Противопожарный акриловый герметик, 310 мл СР 606 (или СР611А)</t>
  </si>
  <si>
    <t>53</t>
  </si>
  <si>
    <t>ТЕР26-02-022-01</t>
  </si>
  <si>
    <t>Огнезащитное покрытие кабелей составом «КЛ-1»</t>
  </si>
  <si>
    <t>100 м2</t>
  </si>
  <si>
    <t>54</t>
  </si>
  <si>
    <t>ТССЦ-113-0521</t>
  </si>
  <si>
    <t>Краска огнезащитная: «КЛ-1»</t>
  </si>
  <si>
    <t>55
О</t>
  </si>
  <si>
    <t>ТССЦ-113-1779</t>
  </si>
  <si>
    <t>Краска огнезащитная//Огнезащитная краска (покрытие), 6 кг СР 670</t>
  </si>
  <si>
    <t>6. Кабельные конструкции, трубы, коробки, крепеж (ОКЛ)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</si>
  <si>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</si>
  <si>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</si>
  <si>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</si>
  <si>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</si>
  <si>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57</t>
  </si>
  <si>
    <t>ТЦ_20.2.07.00_78_7804526950_13.02.2024_02</t>
  </si>
  <si>
    <t>Лестничный лоток шириной 200 мм, высотой 50 мм, толщиной 1,2 мм ЛТ-02.3005.3012
// вес 2  кг/м</t>
  </si>
  <si>
    <t>58</t>
  </si>
  <si>
    <t>Угол горизонтальный 90°, шириной 200 мм, высотой 50 мм ЛТХ-02.2005.912.3
// вес 1,9 кг</t>
  </si>
  <si>
    <t>59</t>
  </si>
  <si>
    <t>Т-образный ответвитель, шириной 200 мм, высотой 50 мм ЛТТ-02.2005.12.3
// вес 3,2 кг</t>
  </si>
  <si>
    <t>60</t>
  </si>
  <si>
    <t>ТЦ_01.7.15.00_78_7804526950_13.02.2024_02</t>
  </si>
  <si>
    <t>Усиленный соединитель ЦПХ-02.0515
// вес 0,06 кг</t>
  </si>
  <si>
    <t>61</t>
  </si>
  <si>
    <t>Шарнирный соединитель ЦПС-02.0515
// вес 0,1 кг</t>
  </si>
  <si>
    <t>62</t>
  </si>
  <si>
    <t>Стеновое крепление лотка СВВ-02.9001.20
// вес 0,11 кг</t>
  </si>
  <si>
    <t>63</t>
  </si>
  <si>
    <t>Прижим кабельного лотка ЛТ.Ц-02.620
// вес 0,02 кг</t>
  </si>
  <si>
    <t>64</t>
  </si>
  <si>
    <t>Усиленный анкер с болтом М8 СФ-02.45.08
// вес 0,05 кг</t>
  </si>
  <si>
    <t>65</t>
  </si>
  <si>
    <t>Винт с крестообразным шлицем М6х10 СФ-02.09.0610
// вес 0,004кг.</t>
  </si>
  <si>
    <t>66</t>
  </si>
  <si>
    <t>Гайка шестигранная М6 СФ-02.11.0600</t>
  </si>
  <si>
    <t>67</t>
  </si>
  <si>
    <t>Шайба стопорная М6 СФ-02.35.0600</t>
  </si>
  <si>
    <t>68</t>
  </si>
  <si>
    <t>Гайка с насечкой, препятствующей откручиванию, М6 СФ-02.10.06</t>
  </si>
  <si>
    <t>69</t>
  </si>
  <si>
    <t>Винт с гладкой головкой М6х20 СФ 02.09.0620</t>
  </si>
  <si>
    <t>70</t>
  </si>
  <si>
    <t>Гайка шестигранная М8 СФ-02.11.0800</t>
  </si>
  <si>
    <t>71</t>
  </si>
  <si>
    <t>Шайба М8 СФ-02.03.0800</t>
  </si>
  <si>
    <t>72</t>
  </si>
  <si>
    <t>Перегородка для лотка h=60мм ПТ-02.065.2010</t>
  </si>
  <si>
    <t>73</t>
  </si>
  <si>
    <t>Монтажная пластина вертикальная ПМ-02.1200</t>
  </si>
  <si>
    <t>74</t>
  </si>
  <si>
    <t>ТЕРм08-02-152-05</t>
  </si>
  <si>
    <t>Стойка сборных кабельных конструкций (без полок), масса: до 2,4 кг</t>
  </si>
  <si>
    <t>75</t>
  </si>
  <si>
    <t>Профиль STRUT ПХ-02.21, 400 мм, толщиной 2,5 мм// вес 1,3кг</t>
  </si>
  <si>
    <t>76</t>
  </si>
  <si>
    <t>ТЕРм10-04-066-04</t>
  </si>
  <si>
    <t>Коробка кабельная соединительная или разветвительная</t>
  </si>
  <si>
    <t>77</t>
  </si>
  <si>
    <t>ТЦ_20.5.02.09_78_7804526950_13.02.2024_02</t>
  </si>
  <si>
    <t>Коробка соединительная стальная, 150х150х60 мм, EI90, IP55, оранжевая, ДВК.П-150х150х60</t>
  </si>
  <si>
    <t>шт</t>
  </si>
  <si>
    <t>78</t>
  </si>
  <si>
    <t>ТЕРм08-02-407-06</t>
  </si>
  <si>
    <t>Труба стальная по установленным конструкциям, в готовых бороздах, по основанию пола, диаметр: до 25 мм</t>
  </si>
  <si>
    <t>79
О</t>
  </si>
  <si>
    <t>ТССЦ-103-0051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</si>
  <si>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</si>
  <si>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>80</t>
  </si>
  <si>
    <t>ТЕРм08-02-409-09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</si>
  <si>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</si>
  <si>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81
О</t>
  </si>
  <si>
    <t>ТССЦ-103-2405</t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</si>
  <si>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25 мм</t>
  </si>
  <si>
    <t>10 м</t>
  </si>
  <si>
    <t>82</t>
  </si>
  <si>
    <t>Держатель оцинкованный двусторонний для трубы ø25 мм</t>
  </si>
  <si>
    <t>83</t>
  </si>
  <si>
    <t>Металличесикй дюбель М4х20</t>
  </si>
  <si>
    <t>84</t>
  </si>
  <si>
    <t>Усиленный анкер М6х55 СФ-02.44.0600
// вес 0,025 кг</t>
  </si>
  <si>
    <t>7. Кабельные конструкции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</si>
  <si>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</si>
  <si>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</si>
  <si>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</si>
  <si>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86</t>
  </si>
  <si>
    <t>Лестничный лоток шириной 500 мм, высотой 50 мм, толщиной 1,5 мм ЛТ-02.5005.3015
// вес 3,27 кг/м</t>
  </si>
  <si>
    <t>87</t>
  </si>
  <si>
    <t>Лестничный лоток шириной 300 мм, высотой 50 мм, толщиной 1,2 мм ЛТ-02.5005.3012
// вес 2,63 кг/м</t>
  </si>
  <si>
    <t>88</t>
  </si>
  <si>
    <t>Лестничный лоток шириной 200 мм, высотой 50 мм, толщиной 1,2 мм
// вес 2 кг/м</t>
  </si>
  <si>
    <t>89</t>
  </si>
  <si>
    <t>Угол горизонтальный 90°, шириной 500 мм, высотой 50 мм ЛТХ02.2005.912.3
// вес 4,3 кг</t>
  </si>
  <si>
    <t>90</t>
  </si>
  <si>
    <t>91</t>
  </si>
  <si>
    <t>92</t>
  </si>
  <si>
    <t>Шпилька М8, L=2 м СФ-02.20.0820
// вес 0,576 кг</t>
  </si>
  <si>
    <t>93</t>
  </si>
  <si>
    <t>Усиленный анкер М8 СФ-02.43.08
// вес 0,025 кг</t>
  </si>
  <si>
    <t>94</t>
  </si>
  <si>
    <t>95</t>
  </si>
  <si>
    <t>96</t>
  </si>
  <si>
    <t>97</t>
  </si>
  <si>
    <t>98</t>
  </si>
  <si>
    <t>Гайка шестигранная М6</t>
  </si>
  <si>
    <t>99</t>
  </si>
  <si>
    <t>Шайба стопорная М6</t>
  </si>
  <si>
    <t>100</t>
  </si>
  <si>
    <t>Гайка с насечкой, препятствующей откручиванию, М6</t>
  </si>
  <si>
    <t>101</t>
  </si>
  <si>
    <t>Винт с гладкой головкой М6х20</t>
  </si>
  <si>
    <t>102</t>
  </si>
  <si>
    <t>Гайка шестигранная М8</t>
  </si>
  <si>
    <t>103</t>
  </si>
  <si>
    <t>Шайба М8</t>
  </si>
  <si>
    <t>104</t>
  </si>
  <si>
    <t>Винт для крепления к профилю М10х30 СФ-02.07.1030</t>
  </si>
  <si>
    <t>105</t>
  </si>
  <si>
    <t>106</t>
  </si>
  <si>
    <t>ТССЦ-101-0129</t>
  </si>
  <si>
    <t>Гайки шестигранные оцинкованные диаметр резьбы: 10 мм</t>
  </si>
  <si>
    <t>107</t>
  </si>
  <si>
    <t>Универсальный шарнир ЦУХ-02.08.50</t>
  </si>
  <si>
    <t>108</t>
  </si>
  <si>
    <t>ТССЦ-509-0104</t>
  </si>
  <si>
    <t>Скобы: двухлапковые// держатель для кабеля</t>
  </si>
  <si>
    <t>10 шт.</t>
  </si>
  <si>
    <t>109</t>
  </si>
  <si>
    <t>110
О</t>
  </si>
  <si>
    <t>Профиль STRUT ПХ-02.21, 1,4 м, толщиной 2,5 мм ПХ-02.41.1415
//  2,13 кг</t>
  </si>
  <si>
    <t>111</t>
  </si>
  <si>
    <t>Самосверлящий шуруп 6.3/5.5х150 мм</t>
  </si>
  <si>
    <t>112</t>
  </si>
  <si>
    <t>Самосверлящий шуруп 6.3/5.5х93 мм</t>
  </si>
  <si>
    <t>113</t>
  </si>
  <si>
    <t>ТЕРм08-02-152-09</t>
  </si>
  <si>
    <t>Полка кабельная, устанавливаемая на стойках, масса: до 0,9 кг</t>
  </si>
  <si>
    <t>114</t>
  </si>
  <si>
    <t>Консоль 500 мм БСМ-02.50.5025
// вес</t>
  </si>
  <si>
    <t>115</t>
  </si>
  <si>
    <t>Консоль 600 мм БСМ-02.50.6025
// вес кг.</t>
  </si>
  <si>
    <t>116</t>
  </si>
  <si>
    <t>ТЕРм08-02-152-07</t>
  </si>
  <si>
    <t>Полка кабельная, устанавливаемая на стойках, масса: до 0,4 кг</t>
  </si>
  <si>
    <t>117</t>
  </si>
  <si>
    <t>Консоль 300 мм БСМ-02.40.3020
 // вес 1,5 кг</t>
  </si>
  <si>
    <t>118</t>
  </si>
  <si>
    <t>Консоль 100 мм БСМ-02.40.1020
// вес 0,37 кг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</si>
  <si>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</si>
  <si>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</si>
  <si>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</si>
  <si>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120</t>
  </si>
  <si>
    <t>Подвес STRUT двойной ПДСХ-02.41, L=1 м ПДСХ-02.41.1025
// вес 2,75 кг</t>
  </si>
  <si>
    <t>121</t>
  </si>
  <si>
    <t>ТССЦ-509-0103</t>
  </si>
  <si>
    <t>Скобы и накладки для крепления кабеля</t>
  </si>
  <si>
    <t>8. Электроустановочные изделия</t>
  </si>
  <si>
    <t>122
О</t>
  </si>
  <si>
    <t>ТССЦ-503-0702</t>
  </si>
  <si>
    <t>Коробка ответвительная "DKC" размером 100х100х50 мм // прим. АР10</t>
  </si>
  <si>
    <t>123</t>
  </si>
  <si>
    <t>ТЕРм08-03-603-01</t>
  </si>
  <si>
    <t>Ящик с понижающим трансформатором</t>
  </si>
  <si>
    <t>124
О</t>
  </si>
  <si>
    <t>ТССЦ-504-0290</t>
  </si>
  <si>
    <t>Ящики с понижающим трансформатором автомат. выключателем: 36в ЯТП-0,25-2</t>
  </si>
  <si>
    <t>125</t>
  </si>
  <si>
    <t>ТЕРм08-03-591-01</t>
  </si>
  <si>
    <t>Выключатель: одноклавишный  неутопленного типа при открытой проводке</t>
  </si>
  <si>
    <t>126
О</t>
  </si>
  <si>
    <t>ТССЦ-509-1441</t>
  </si>
  <si>
    <t>Выключатель одноклавишный для открытой проводки// 069711</t>
  </si>
  <si>
    <t>127</t>
  </si>
  <si>
    <t>ТЕРм08-03-591-05</t>
  </si>
  <si>
    <t>Выключатель: двухклавишный утопленного типа при скрытой проводке</t>
  </si>
  <si>
    <t>128
О</t>
  </si>
  <si>
    <t>ТССЦ-509-1443</t>
  </si>
  <si>
    <t>Выключатель двухклавишный для открытой проводки// 077040</t>
  </si>
  <si>
    <t>129</t>
  </si>
  <si>
    <t>ТЕРм08-03-591-02</t>
  </si>
  <si>
    <t>Выключатель: одноклавишный утопленного типа при скрытой проводке</t>
  </si>
  <si>
    <t>130</t>
  </si>
  <si>
    <t>ТЦ_20.4.01.01_78_7804526950_13.02.2024_02</t>
  </si>
  <si>
    <t>Выключатель одноклавишный на 2 модуля, 6 А, 220 В,белый,IP20//077010</t>
  </si>
  <si>
    <t>131</t>
  </si>
  <si>
    <t>ТССЦ-509-1201</t>
  </si>
  <si>
    <t>Выключатель одноклавишный для скрытой проводки//077000</t>
  </si>
  <si>
    <t>132</t>
  </si>
  <si>
    <t>Переключатель  на 2 направления на 2 модуля,6+А, 220 В, белый//077011</t>
  </si>
  <si>
    <t>133</t>
  </si>
  <si>
    <t>ТССЦ-509-6467</t>
  </si>
  <si>
    <t>Суппорт Mosaic</t>
  </si>
  <si>
    <t>134</t>
  </si>
  <si>
    <t>ТССЦ-509-7977</t>
  </si>
  <si>
    <t>Рамка пластиковая на 2 модуля для монтажа на профиль 60х20 мм</t>
  </si>
  <si>
    <t>135</t>
  </si>
  <si>
    <t>136</t>
  </si>
  <si>
    <t>ТЦ_20.4.03.06_78_7804526950_13.02.2024_02</t>
  </si>
  <si>
    <t>Выключатель одноклавишный на 2 модуля,10А, 220В, белый 774201</t>
  </si>
  <si>
    <t>137</t>
  </si>
  <si>
    <t>ТССЦ-509-8412</t>
  </si>
  <si>
    <t>Рамка "Legrand" Valena из термопласта 1 пост//774451</t>
  </si>
  <si>
    <t>138</t>
  </si>
  <si>
    <t>ТССЦ-503-0606</t>
  </si>
  <si>
    <t>Коробка для установки розеток и выключателей скрытой проводки//080051</t>
  </si>
  <si>
    <t>1000 шт.</t>
  </si>
  <si>
    <t>139</t>
  </si>
  <si>
    <t>ТЕРм08-03-591-08</t>
  </si>
  <si>
    <t>Розетка штепсельная: неутопленного типа при открытой проводке</t>
  </si>
  <si>
    <t>140</t>
  </si>
  <si>
    <t>Розетка с заземляющим контактом 2К+З, открытой установки, 32 А, 230 В, Plexo 0 697 33</t>
  </si>
  <si>
    <t>141</t>
  </si>
  <si>
    <t>ТЕРм08-03-525-06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</si>
  <si>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12</t>
  </si>
  <si>
    <t>1 компл.</t>
  </si>
  <si>
    <t>142</t>
  </si>
  <si>
    <t>Розетка с заземляющим контактом 3К+Н+З, открытой установки, 16 А, 27004</t>
  </si>
  <si>
    <t>143</t>
  </si>
  <si>
    <t>Коробка для установки розеток и выключателей скрытой проводки</t>
  </si>
  <si>
    <t>144</t>
  </si>
  <si>
    <t>ТЕРм08-03-591-10</t>
  </si>
  <si>
    <t>Розетка штепсельная: полугерметическая и герметическая</t>
  </si>
  <si>
    <t>145</t>
  </si>
  <si>
    <t>Розетка с заземляющим контактом 2К+3, скрытной установки, 16 А//7742200</t>
  </si>
  <si>
    <t>146</t>
  </si>
  <si>
    <t>ТССЦ-509-7992</t>
  </si>
  <si>
    <t>Панель розеточная на 2 модуля Keystone размером 45х45 мм (EX04-512)// прим 774451</t>
  </si>
  <si>
    <t>147</t>
  </si>
  <si>
    <t>148</t>
  </si>
  <si>
    <t>149</t>
  </si>
  <si>
    <t>ТССЦ-503-0695</t>
  </si>
  <si>
    <t>Розетка штепсельная Mosaic с заземляющим контактом//077210//077218</t>
  </si>
  <si>
    <t>150</t>
  </si>
  <si>
    <t>Рамка на 2 модуля //078802</t>
  </si>
  <si>
    <t>151</t>
  </si>
  <si>
    <t>Рамка на 8 модулей//078810</t>
  </si>
  <si>
    <t>152</t>
  </si>
  <si>
    <t>Суппорт Mosaic//080251</t>
  </si>
  <si>
    <t>153</t>
  </si>
  <si>
    <t>Суппорт Mosaic4х2 модуля//080254</t>
  </si>
  <si>
    <t>154</t>
  </si>
  <si>
    <t>ТЦ_20.4.03.02_78_7804526950_13.02.2024_02</t>
  </si>
  <si>
    <t>Универсальная коробка для установки розеток 080051</t>
  </si>
  <si>
    <t>155</t>
  </si>
  <si>
    <t>Универсальная коробка для установки розеток 080052</t>
  </si>
  <si>
    <t>9. Электрооборудование</t>
  </si>
  <si>
    <t>156</t>
  </si>
  <si>
    <t>ТЕРм08-03-525-02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</si>
  <si>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100 А</t>
  </si>
  <si>
    <t>157
О</t>
  </si>
  <si>
    <t>ТЦ_62.2.01.04_78_7804526950_13.02.2024_02</t>
  </si>
  <si>
    <t>Выключатель безопасности в ПВХ корпусе, открытой установки, 32 А, 3Р, 6419410399910 KUM332U
/вес 0,778 кг</t>
  </si>
  <si>
    <t>158</t>
  </si>
  <si>
    <t>ТЕРм08-03-525-01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</si>
  <si>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</t>
  </si>
  <si>
    <t>159
О</t>
  </si>
  <si>
    <t>Выключатель безопасности в ПВХ корпусе, открытой установки, 25 А, 3Р, 6419410301852 KUM325U
// вес 0,44 кг</t>
  </si>
  <si>
    <t>160
О</t>
  </si>
  <si>
    <t>Выключатель безопасности в ПВХ корпусе, открытой установки, 16 А, 1Р, 6419410301036 KUM116U</t>
  </si>
  <si>
    <t>10. Система кабельного обогрева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</si>
  <si>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</si>
  <si>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</si>
  <si>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</si>
  <si>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</si>
  <si>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162</t>
  </si>
  <si>
    <t>ТССЦ-501-2377</t>
  </si>
  <si>
    <t>Кабель саморегулируемый греющий "FroStop Black" для защиты от замерзания трубопроводов диаметром 50-100 мм// прим.  Optiheat 20/40
// вес 0,1 кг</t>
  </si>
  <si>
    <t>163
О</t>
  </si>
  <si>
    <t>ТССЦ-502-0917</t>
  </si>
  <si>
    <t>Комплект термоусаживаемый для муфтирования греющего кабеля// прим. Соеденительный комплект для подключения греющего кабеля к питающему EFPLP1</t>
  </si>
  <si>
    <t>164</t>
  </si>
  <si>
    <t>Ограничитель натяжения кабеля VP300</t>
  </si>
  <si>
    <t>165</t>
  </si>
  <si>
    <t>Крепление для кабеля в водостоке PPN10</t>
  </si>
  <si>
    <t>уп.</t>
  </si>
  <si>
    <t>166</t>
  </si>
  <si>
    <t>Крепление для кабеля в желобе PPN10//6418677637773</t>
  </si>
  <si>
    <t>167
О</t>
  </si>
  <si>
    <t>ТССЦ-509-0801</t>
  </si>
  <si>
    <t>Трос стальной// прим. толщиной 4 мм</t>
  </si>
  <si>
    <t>168</t>
  </si>
  <si>
    <t>ТЕРм08-03-545-06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</si>
  <si>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6</t>
  </si>
  <si>
    <t>169</t>
  </si>
  <si>
    <t>ТЦ_20.5.02.04_78_7804526950_13.02.2024_02</t>
  </si>
  <si>
    <t>Распределительная коробка накладного монтажа 110х110х67 мм, влагозащищённая, IP68 в комплекте с клеммами и кабельными вводами Abox</t>
  </si>
  <si>
    <t>170</t>
  </si>
  <si>
    <t>ТССЦ-201-1110</t>
  </si>
  <si>
    <t>Лента монтажная перфорированная ЛМП: 20х0,7 мм//lp-tp</t>
  </si>
  <si>
    <t>11. Материалы по молниезащите и заземлению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</si>
  <si>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</si>
  <si>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</si>
  <si>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</si>
  <si>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172</t>
  </si>
  <si>
    <t>ТССЦ-101-3731</t>
  </si>
  <si>
    <t>Сталь круглая (катанка), диаметром 8 мм</t>
  </si>
  <si>
    <t>173</t>
  </si>
  <si>
    <t>Универсальный держатель ND 2000</t>
  </si>
  <si>
    <t>174</t>
  </si>
  <si>
    <t>Универсальный соединитель  NG3103</t>
  </si>
  <si>
    <t>175</t>
  </si>
  <si>
    <t>Соединитель пруток - полоса, 57х80 мм</t>
  </si>
  <si>
    <t>176</t>
  </si>
  <si>
    <t>Угловой коньковый зажим ND2202</t>
  </si>
  <si>
    <t>177</t>
  </si>
  <si>
    <t>Металлический держатель ND2106</t>
  </si>
  <si>
    <t>178</t>
  </si>
  <si>
    <t>179</t>
  </si>
  <si>
    <t>Токоотвод изолированный NC9035</t>
  </si>
  <si>
    <t>180</t>
  </si>
  <si>
    <t>Установочный набор для подключения изолированного токопровода NK0001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</si>
  <si>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</si>
  <si>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</si>
  <si>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</si>
  <si>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182</t>
  </si>
  <si>
    <t>ТЦ_08.3.05.05_78_7804526950_13.02.2024_02</t>
  </si>
  <si>
    <t>Полоса 40х4, горячеоцинкованная</t>
  </si>
  <si>
    <t>183
О</t>
  </si>
  <si>
    <t>Скоба-держатель полосы 40х4 мм с болтом</t>
  </si>
  <si>
    <t>184</t>
  </si>
  <si>
    <t>Антикоррозионная лента NA 1001</t>
  </si>
  <si>
    <t>185</t>
  </si>
  <si>
    <t>186</t>
  </si>
  <si>
    <t>ТЦ_20.5.03.03_78_7804526950_13.02.2024_02</t>
  </si>
  <si>
    <t>Шина уравнивания потенциалов  (1802 10 CU)</t>
  </si>
  <si>
    <t>187</t>
  </si>
  <si>
    <t>Шина уравнивания потенциалов (1809 M)</t>
  </si>
  <si>
    <t>188</t>
  </si>
  <si>
    <t>ТЕРм08-01-068-01</t>
  </si>
  <si>
    <t>Шина сборная - одна полоса в фазе, медная или алюминиевая сечением: до 250 мм2</t>
  </si>
  <si>
    <t>189</t>
  </si>
  <si>
    <t>Главная заземляющая шина с изоляторами 700х50х5 мм, медь</t>
  </si>
  <si>
    <t>190</t>
  </si>
  <si>
    <t>ТЕРм08-02-471-01</t>
  </si>
  <si>
    <t>Заземлитель вертикальный из угловой стали размером: 50х50х5 мм</t>
  </si>
  <si>
    <t>191</t>
  </si>
  <si>
    <t>ТССЦ-101-2542</t>
  </si>
  <si>
    <t>Сталь угловая: 50х50 мм</t>
  </si>
  <si>
    <t>192</t>
  </si>
  <si>
    <t>ТССЦ-101-0089</t>
  </si>
  <si>
    <t>Болты с шестигранной головкой диаметром резьбы: 8 мм//Болт М8х250</t>
  </si>
  <si>
    <t>193</t>
  </si>
  <si>
    <t>ТССЦ-101-3913</t>
  </si>
  <si>
    <t>Дюбели монтажные стальные// Дюбель 8х60</t>
  </si>
  <si>
    <t>11. Трубы и крепежи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</si>
  <si>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</si>
  <si>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</si>
  <si>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</si>
  <si>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195
О</t>
  </si>
  <si>
    <t>196</t>
  </si>
  <si>
    <t>ТЕРм08-02-409-01</t>
  </si>
  <si>
    <t>Труба винипластовая по установленным конструкциям, по стенам и колоннам с креплением скобами, диаметр: до 25 мм</t>
  </si>
  <si>
    <t>197
О</t>
  </si>
  <si>
    <t>ТССЦ-103-2439</t>
  </si>
  <si>
    <t>Трубы жесткие гладкие тяжелые из самозатухающего ПВХ (IP55) серии RIG, диаметром: 25 мм</t>
  </si>
  <si>
    <t>198</t>
  </si>
  <si>
    <t>ТЕРм08-10-010-01</t>
  </si>
  <si>
    <t>Прокладка труб гофрированных ПВХ для защиты проводов и кабелей</t>
  </si>
  <si>
    <t>199</t>
  </si>
  <si>
    <t>ТССЦ-509-6413</t>
  </si>
  <si>
    <t>Трубы гибкие гофрированные из ПВХ "DKC" диаметром: 25 мм</t>
  </si>
  <si>
    <t>200
О</t>
  </si>
  <si>
    <t>ТССЦ-301-7156</t>
  </si>
  <si>
    <t>Хомут стальной оцинкованный с саморезом и резиновой прокладкой для крепления труб диаметром: 25 мм
// 100 шт/уп.</t>
  </si>
  <si>
    <t>201</t>
  </si>
  <si>
    <t>ТЕРм08-02-409-02</t>
  </si>
  <si>
    <t>Труба винипластовая по установленным конструкциям, по стенам и колоннам с креплением скобами, диаметр: до 50 мм</t>
  </si>
  <si>
    <t>202
О</t>
  </si>
  <si>
    <t>ТССЦ-103-2440</t>
  </si>
  <si>
    <t>Трубы жесткие гладкие тяжелые из самозатухающего ПВХ (IP55) серии RIG, диаметром: 32 мм</t>
  </si>
  <si>
    <t>203</t>
  </si>
  <si>
    <t>204</t>
  </si>
  <si>
    <t>ТССЦ-509-6414</t>
  </si>
  <si>
    <t>Трубы гибкие гофрированные из ПВХ "DKC" диаметром: 32 мм</t>
  </si>
  <si>
    <t>205
О</t>
  </si>
  <si>
    <t>ТССЦ-301-7157</t>
  </si>
  <si>
    <t>Хомут стальной оцинкованный с саморезом и резиновой прокладкой для крепления труб диаметром: 32 мм // 100 шт/уп.</t>
  </si>
  <si>
    <t>206</t>
  </si>
  <si>
    <t>Саморез с дюбелем 4х30 мм СМ06521</t>
  </si>
  <si>
    <t>207</t>
  </si>
  <si>
    <t>Металлический дюбель 5х30 мм СМ280530</t>
  </si>
  <si>
    <t>208</t>
  </si>
  <si>
    <t>Хомут стальной М8//58008</t>
  </si>
  <si>
    <t>209</t>
  </si>
  <si>
    <t>Хомут стальной М25//58026</t>
  </si>
  <si>
    <t>ТЕРм37-01-001-11</t>
  </si>
  <si>
    <t>Монтаж оборудования без механизмов на открытой площадке, масса оборудования: 13 т
//вес блока БМЗ 12 т</t>
  </si>
  <si>
    <t>2</t>
  </si>
  <si>
    <t>ТЕРм37-01-001-12</t>
  </si>
  <si>
    <t>Монтаж оборудования без механизмов на открытой площадке, масса оборудования: 18 т
//вес блока БМЗ 14 т</t>
  </si>
  <si>
    <t>ТЕРм37-01-001-13</t>
  </si>
  <si>
    <t>Монтаж оборудования без механизмов на открытой площадке, масса оборудования: 27 т
// вес блока БМЗ 20т</t>
  </si>
  <si>
    <t>ТЕРм08-01-062-03</t>
  </si>
  <si>
    <t>Трансформатор силовой, автотрансформатор или масляный реактор, масса: до 7 т (трансформаторы в комплекте с БМЗ, монтируется на строительной площадке, вес 1 трансформатора ориентировочно 4.7 т.)</t>
  </si>
  <si>
    <t>ТЕРм08-02-471-02</t>
  </si>
  <si>
    <t>Заземлитель вертикальный из угловой стали размером: 63х63х6 мм</t>
  </si>
  <si>
    <t>ТССЦ-101-2544</t>
  </si>
  <si>
    <t>Сталь угловая: 63х63 мм</t>
  </si>
  <si>
    <t>ТЕРм08-02-472-02</t>
  </si>
  <si>
    <t>Заземлитель горизонтальный из стали: полосовой сечением 160 мм2// прим.</t>
  </si>
  <si>
    <t>8</t>
  </si>
  <si>
    <t>ТССЦ-101-4682</t>
  </si>
  <si>
    <t>Сталь полосовая: 45х5 мм, марка Ст3сп</t>
  </si>
  <si>
    <t>Прайс</t>
  </si>
  <si>
    <t>11</t>
  </si>
  <si>
    <t>Стойка кабельная  ПМ-02.29.1220hdz</t>
  </si>
  <si>
    <t>13</t>
  </si>
  <si>
    <t>Прайс
вес 0,9 кг</t>
  </si>
  <si>
    <t>Полка 500мм Консоль БМ-02.04.5020.hdz</t>
  </si>
  <si>
    <t>Прайс
вес 0,45 кг</t>
  </si>
  <si>
    <t>Полка 300мм БМ-02.40.3020.hdz</t>
  </si>
  <si>
    <t>16</t>
  </si>
  <si>
    <t>Лоток лестничный 50х200, L=3000, 1.2мм
//вес 2,1кг /м</t>
  </si>
  <si>
    <t>18</t>
  </si>
  <si>
    <t>Угол горизонтальный 90°, 50х200, R600, 1.2мм
//вес 2,729 кг. /шт</t>
  </si>
  <si>
    <t>19</t>
  </si>
  <si>
    <t>Прижим для лотка// вес 0,028кг /50шт</t>
  </si>
  <si>
    <t>Раздел 2. Строительные работы</t>
  </si>
  <si>
    <t>ТЕР07-05-039-06</t>
  </si>
  <si>
    <t>Устройство герметизации горизонтальных и вертикальных стыков стеновых панелей мастикой: вулканизирующейся тиоколовой</t>
  </si>
  <si>
    <t>100 м шва</t>
  </si>
  <si>
    <t>ТЕР12-01-008-01</t>
  </si>
  <si>
    <t>Устройство обделок на фасадах (наружные подоконники, пояски, балконы и др.): включая водосточные трубы, с изготовлением элементов труб</t>
  </si>
  <si>
    <t>100 м2фасада (без вычета проемов)</t>
  </si>
  <si>
    <t>22</t>
  </si>
  <si>
    <t>ТЕР09-03-029-01</t>
  </si>
  <si>
    <t>Монтаж лестниц прямолинейных и криволинейных, пожарных с ограждением (в составе поставки БМЗ, монтируется на строительной площадке)</t>
  </si>
  <si>
    <t>1 т конструкций</t>
  </si>
  <si>
    <t>23</t>
  </si>
  <si>
    <t>ТЕР09-03-030-01</t>
  </si>
  <si>
    <t>Монтаж площадок с настилом и ограждением из листовой, рифленой, просечной и круглой стали(в составе поставки БМЗ, монтируется на строительной площадке)</t>
  </si>
  <si>
    <t>ТЕРм08-02-152-10</t>
  </si>
  <si>
    <t>Основание одиночных кабельных полок для закрепления на нем одной кабельной полки</t>
  </si>
  <si>
    <t>Держатель для перегородки L=300мм</t>
  </si>
  <si>
    <t>Соединители нагревостойких перегородок</t>
  </si>
  <si>
    <t>ТЕРм08-02-154-01</t>
  </si>
  <si>
    <t>Плита асбестоцементная между проложенными кабелями на кабельных конструкциях</t>
  </si>
  <si>
    <t>ТССЦ-101-0045</t>
  </si>
  <si>
    <t>Листы асбестоцементные плоские с гладкой поверхностью: прессованные толщиной 8 мм</t>
  </si>
  <si>
    <t>м2</t>
  </si>
  <si>
    <t>ТЕР26-02-025-01</t>
  </si>
  <si>
    <t>Огнезащитное покрытие составом "Нортекс-К" толщиной слоя 0,8 мм кабелей и проводов диаметром: до 50 мм</t>
  </si>
  <si>
    <t>100 м2 обрабатываемой поверхности</t>
  </si>
  <si>
    <t>Материал огнезащитный терморасширяющийся: «Огракс-В1» для покрытия электрических кабелей (15 кг)</t>
  </si>
  <si>
    <t>ТЕР26-02-025-02</t>
  </si>
  <si>
    <t>Огнезащитное покрытие составом "Нортекс-К" толщиной слоя 0,8 мм кабелей и проводов диаметром: более 50 мм</t>
  </si>
  <si>
    <t>Материал огнезащитный терморасширяющийся: «Огракс-В1» для покрытия электрических кабелей
(15 кг)</t>
  </si>
  <si>
    <t>Раздел 3. Оборудование</t>
  </si>
  <si>
    <t>33
О</t>
  </si>
  <si>
    <t>Блочно – модульное здание РТП-6кВ габаритами (ДхШхВ) 16000 х 8400
х3800 мм. 
Кровля двухскатная съемная, покрытие: профлист</t>
  </si>
  <si>
    <t>Раздел 4. Доставка материалов на объект</t>
  </si>
  <si>
    <t>мастика, огнезащита</t>
  </si>
  <si>
    <t>ТССЦпг-03-02-03-190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</si>
  <si>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</si>
  <si>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1 т груза</t>
  </si>
  <si>
    <t>ТССЦпг-01-01-02-045</t>
  </si>
  <si>
    <t>Разгрузочные работы при автомобильных перевозках: прочих материалов, деталей (с использованием погрузчика)</t>
  </si>
  <si>
    <t>Перевозка материалов (металл 140 км. ОП "МКМ-СПб")</t>
  </si>
  <si>
    <t>Закладные по прайсу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</si>
  <si>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</si>
  <si>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</si>
  <si>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ТССЦпг-01-01-02-015</t>
  </si>
  <si>
    <t>Разгрузочные работы при автомобильных перевозках: металлических конструкций массой до 1 т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</si>
  <si>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</si>
  <si>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</si>
  <si>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ммт(монтаж  ПЭСП)</t>
  </si>
  <si>
    <t>Щит заводского изготовления однорядный или двухрядный: шкафного исполнения, глубина до 600 мм</t>
  </si>
  <si>
    <t>3
О</t>
  </si>
  <si>
    <t>ТЦ_62.1.02.16_78_7804526950_18.03.2024_02</t>
  </si>
  <si>
    <t>ВРУ1 (с учетом стоимости ПЭСП)</t>
  </si>
  <si>
    <t>ТЕРм08-03-594-06</t>
  </si>
  <si>
    <t>Светильник отдельно устанавливаемый: на подвесах (штангах) с количеством ламп в светильнике  1</t>
  </si>
  <si>
    <t>ТЦ_20.3.03.07_78_5445122644_18.03.2024_02
Аналог ТССЦ-509-5572 1266,48/1241,27=2%</t>
  </si>
  <si>
    <t>Светильник LED, 155 Вт, 4000 К, IP66, подвесной BY689200/NW</t>
  </si>
  <si>
    <t>ТЦ_20.3.03.07_78_7804526950_18.03.2024_02</t>
  </si>
  <si>
    <t>Светильник LED, 10 Вт, 4000 К, IP20, встраиваемый  910505100076</t>
  </si>
  <si>
    <t>Светильник LED, 13,5 Вт, 4000 К, IP65, накладной 910505101535</t>
  </si>
  <si>
    <t>ТЦ_21.1.06.08_2_0276132981_25.01.2024_02</t>
  </si>
  <si>
    <t>Кабель силовой  ИнСил-ВВнг(А)-LS (N PE)-1,0 5х2,5</t>
  </si>
  <si>
    <t>Кабель силовой  ИнСил-ВВнг(А)-LS (N PE)-1,0 5х1,5</t>
  </si>
  <si>
    <t>Кабель силовой  ИнСил-ВВнг(А)-LS (N PE)-1,0 3х2,5</t>
  </si>
  <si>
    <t>Кабель силовой  ИнСил-ВВнг(А)-LS (N PE)-1,0 3х1,5</t>
  </si>
  <si>
    <t>Кабель силовой огнестойкий ИнСил-ППнг(А)-FRHF (N, PE)-1,0 5х2,5</t>
  </si>
  <si>
    <t>Кабель силовой  ИнСил-ВВнг(А)-FRLS (N PE)-1,0  3х2,5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</si>
  <si>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</si>
  <si>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</si>
  <si>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ТЦ_21.2.03.02_78_7804526950_18.03.2024_02</t>
  </si>
  <si>
    <t>Провод медный ПуГВнг(А) - 0,45 1х25</t>
  </si>
  <si>
    <t>Провод медный ПуГВнг(А) - 0,45 1х6</t>
  </si>
  <si>
    <t>4. Трубы, коробки, крепеж (ОКЛ)</t>
  </si>
  <si>
    <t>ТЦ_21.1.06.08_78_7804526950_18.03.2024_02</t>
  </si>
  <si>
    <t>ТЕРм08-02-407-01</t>
  </si>
  <si>
    <t>Труба стальная по установленным конструкциям, по стенам с креплением скобами, диаметр: до 25 мм// спуски для выключателей</t>
  </si>
  <si>
    <t>ТССЦ-509-6417</t>
  </si>
  <si>
    <t>Трубы гладкие жесткие из ПВХ "DKC" диаметром: 25 мм</t>
  </si>
  <si>
    <t>ТЦ_01.7.15.00_78_7804526950_18.03.2024_02</t>
  </si>
  <si>
    <t>Струбцина М6  СФ-02.76.06</t>
  </si>
  <si>
    <t>ТССЦ-101-4948</t>
  </si>
  <si>
    <t>Шпилька резьбовая М6-2000</t>
  </si>
  <si>
    <t>Хомут стальной оцинкованный с саморезом и резиновой прокладкой для крепления труб диаметром: 25 мм
//прим. СФ-58026</t>
  </si>
  <si>
    <t>ТССЦ-301-5805</t>
  </si>
  <si>
    <t>Хомут металлический с шурупом и резиновым профилем для крепления трубопроводов диаметром: 25-28 мм//Хомут стальной с приварной гайкой М6 прим. СФ-6040-Р34</t>
  </si>
  <si>
    <t>ТССЦ-101-0120</t>
  </si>
  <si>
    <t>Гайки шестигранные диаметр резьбы: 6 мм</t>
  </si>
  <si>
    <t>ТЦ_01.7.15.00_77_9701000245_18.03.2024_02</t>
  </si>
  <si>
    <t>Держатель оцинкованный двусторонний для трубы o25 мм</t>
  </si>
  <si>
    <t>ТССЦ-101-4464</t>
  </si>
  <si>
    <t>Болт анкерный с гайкой, размер: 8,0х65 мм// прим.Металлический анкер с болтом М6х55 
СФ-02.44.0600</t>
  </si>
  <si>
    <t>ТССЦ-101-5827</t>
  </si>
  <si>
    <t>Шурупы-саморезы 3,5х45 мм
// Саморез М6,3х50мм вес 0,0136кг</t>
  </si>
  <si>
    <t>5. Трубы и крепеж</t>
  </si>
  <si>
    <t>ТЕР06-01-015-06</t>
  </si>
  <si>
    <t>Установка стальных конструкций, остающихся в теле бетона// гильза</t>
  </si>
  <si>
    <t>Струбцина М6  СМ300600</t>
  </si>
  <si>
    <t>Струбцина М12  СМ301200</t>
  </si>
  <si>
    <t>ТЦ_01.7.15.12_78_7804526950_18.03.2024_02</t>
  </si>
  <si>
    <t>Шпилька резьбовая М12 СМ201202</t>
  </si>
  <si>
    <t>Хомут металлический с шурупом и резиновым профилем для крепления трубопроводов диаметром: 25-28 мм//Хомут стальной 6040-Р34</t>
  </si>
  <si>
    <t>ТССЦ-101-0123</t>
  </si>
  <si>
    <t>Гайки шестигранные диаметр резьбы: 12-14 мм</t>
  </si>
  <si>
    <t>ТССЦ-101-2044</t>
  </si>
  <si>
    <t>Шайбы оцинкованные, диаметр: 12 мм</t>
  </si>
  <si>
    <t>Хомут стальной оцинкованный с саморезом и резиновой прокладкой для крепления труб диаметром: 25 мм</t>
  </si>
  <si>
    <t>ТССЦ-101-4463</t>
  </si>
  <si>
    <t>Болт анкерный с гайкой, размер: 8,0х40 мм// прим.М6х55</t>
  </si>
  <si>
    <t>6. Материалы по заземлению</t>
  </si>
  <si>
    <t>55</t>
  </si>
  <si>
    <t>ТЦ_08.3.05.05_78_7804526950_18.03.2024_02</t>
  </si>
  <si>
    <t>7. Электроустановочные изделия</t>
  </si>
  <si>
    <t>ТЕРм08-02-420-01</t>
  </si>
  <si>
    <t>Коробка ответвительная с предохранителем или разъединителем, или автоматом, или указателем напряжения</t>
  </si>
  <si>
    <t>ТЦ_20.4.01.01_78_7804526950_18.03.2024_02</t>
  </si>
  <si>
    <t>Рамка "Legrand" Valena из термопласта 1 пост</t>
  </si>
  <si>
    <t>ТЕРм08-03-591-06</t>
  </si>
  <si>
    <t>Переключатель: неутопленного типа при открытой проводке</t>
  </si>
  <si>
    <t>ТССЦ-509-4581</t>
  </si>
  <si>
    <t>Выключатель одноклавишный для скрытой проводки серии "Прима", марка: С16-057, цвет белый// прим.арт.774206</t>
  </si>
  <si>
    <t>Выключатель двухклавишный для открытой проводки// кнопка арт. 077040</t>
  </si>
  <si>
    <t>8. Противопожарные заделки</t>
  </si>
  <si>
    <t>ТССЦ-101-2415</t>
  </si>
  <si>
    <t>Пена монтажная: для герметизации стыков в баллончике емкостью 0,75 л</t>
  </si>
  <si>
    <t>ТЦ_14.5.01.11_50_5050098030_18.03.2024_02</t>
  </si>
  <si>
    <t>Огнестойкий герметик, 300 мл DS1202</t>
  </si>
  <si>
    <t>9. Система кабельного обогрева</t>
  </si>
  <si>
    <t>ТЦ_01.7.15.00_77_7721657229_18.03.2024_02</t>
  </si>
  <si>
    <t>Крепление для кабеля в водостоке PPN12</t>
  </si>
  <si>
    <t>79</t>
  </si>
  <si>
    <t>1
О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</si>
  <si>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</si>
  <si>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</si>
  <si>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</si>
  <si>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</si>
  <si>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</si>
  <si>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</si>
  <si>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</si>
  <si>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</si>
  <si>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</si>
  <si>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</si>
  <si>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</si>
  <si>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</si>
  <si>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ТЕРм08-03-574-09</t>
  </si>
  <si>
    <t>Разводка по устройствам и подключение жил кабелей или проводов сечением: до 240 мм2</t>
  </si>
  <si>
    <t>ТЕРм08-03-574-08</t>
  </si>
  <si>
    <t>Разводка по устройствам и подключение жил кабелей или проводов сечением: до 185 мм2</t>
  </si>
  <si>
    <t>ТЕРм08-03-574-05</t>
  </si>
  <si>
    <t>Разводка по устройствам и подключение жил кабелей или проводов сечением: до 95 мм2</t>
  </si>
  <si>
    <t>ТЕРм08-03-574-04</t>
  </si>
  <si>
    <t>Разводка по устройствам и подключение жил кабелей или проводов сечением: до 70 мм2</t>
  </si>
  <si>
    <t>ТЦ_21.1.06.09_2_0276132981_15.05.2024_02
Аналог ТССЦ-501-7992 102768,47/100715,23=2%</t>
  </si>
  <si>
    <t>Кабель ИнСил-ВВнг(А)-LS 5х95мк(N,PE)-1</t>
  </si>
  <si>
    <t>Кабель ИнСил-ВВнг(А)-LS 
5х70мк(N,PE)-1</t>
  </si>
  <si>
    <t>Кабель ИнСил-ВВнг(А)-LS 
5х35мк(N,PE)-1</t>
  </si>
  <si>
    <t>Кабель ИнСил-ВВнг(А)-LS 
5х25мк(N,PE)-1</t>
  </si>
  <si>
    <t>Кабель ИнСил-ВВнг(А)-LS 
5х16мк(N,PE)-1</t>
  </si>
  <si>
    <t>Кабель ИнСил-ВВнг(А)-FRLS 
5х10ок(N,PE)-1</t>
  </si>
  <si>
    <t>Кабель ИнСил-ВВнг(А)-LS 5х6мк(N,PE)-1</t>
  </si>
  <si>
    <t>ТЦ_21.1.06.09_2_0276132981_15.05.2024_02
Аналог ТССЦ-501-8629 32908,54/32244,30=2%</t>
  </si>
  <si>
    <t>Кабель ИнСил-ВВнг(А)-LS 3х6ок(N,PE)-1</t>
  </si>
  <si>
    <t>Кабель ИнСил-ВВнг(А)-LS 3х4ок(N,PE)-1</t>
  </si>
  <si>
    <t>Кабель ИнСил-ВВнг(А)-LS 
3х2,5ок(N,PE)-1</t>
  </si>
  <si>
    <t>Кабель ИнСил-ВВнг(А)-LS 
3х1,5ок(N,PE)-1</t>
  </si>
  <si>
    <t>ТЦ_21.1.06.09_2_0276132981_15.05.2024_02
Аналог ТССЦ-501-7965 29794,41/29199,32=2%</t>
  </si>
  <si>
    <t>Кабель ИнСил-ВВнг(А)-FRLS 5х16ок(N,PE)-1</t>
  </si>
  <si>
    <t>Кабель ИнСил-ВВнг(А)-FRLS 
5х6ок(N,PE)-1</t>
  </si>
  <si>
    <t>Кабель ИнСил-ВВнг(А)-FRLS 
3х6ок(N,PE)-1</t>
  </si>
  <si>
    <t>Кабель ИнСил-ВВнг(А)-FRLS 
3х4ок(N,PE)-1</t>
  </si>
  <si>
    <t>Кабель ИнСил-ВВнг(А)-FRLS 
3х2,5ок(N,PE)-1</t>
  </si>
  <si>
    <t>Кабель ИнСил-ВВнг(А)-FRLS 
3х1,5ок(N,PE)-1</t>
  </si>
  <si>
    <t>Кабель ИнСил-РэпВнг(А)-LS 
3х1,5мк5(N,PE)-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</si>
  <si>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</si>
  <si>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</si>
  <si>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</si>
  <si>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Провод медный, гибкий с ПВХ изоляцией на напряжение 0,45 кВ, ГОСТ 1х25</t>
  </si>
  <si>
    <t>ТЦ_21.2.03.05_78_7804526950_15.05.2024_02
Аналог ТССЦ-502-0501 3834,26/3755,85=2%</t>
  </si>
  <si>
    <t>Провод медный, гибкий с ПВХ изоляцией на напряжение 0,45 кВ, ГОСТ 1х6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</si>
  <si>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</si>
  <si>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</si>
  <si>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</si>
  <si>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Выключатель безопасности в корпусе, открытой установки, 40 А, 3Р, 380 В, IP65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</si>
  <si>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</si>
  <si>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</si>
  <si>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</si>
  <si>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</si>
  <si>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</si>
  <si>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</si>
  <si>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</si>
  <si>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</si>
  <si>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</si>
  <si>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</si>
  <si>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</si>
  <si>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</si>
  <si>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</si>
  <si>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</si>
  <si>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</si>
  <si>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</si>
  <si>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</si>
  <si>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</si>
  <si>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</si>
  <si>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</si>
  <si>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</si>
  <si>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ТЦ_20.4.03.06_78_7804526950_15.05.2024_02
Аналог ТССЦ-503-0474 1223/1198,58=2%</t>
  </si>
  <si>
    <t>Розетка 3Р+N+PE, 380 В, 125 А, IP67, настенного монтажа</t>
  </si>
  <si>
    <t>ТЦ_62.2.01.04_78_7804526950_15.05.2024_02
Аналог ТССЦ-503-0474 1223/1198,58=2%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</si>
  <si>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</si>
  <si>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</si>
  <si>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</si>
  <si>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</si>
  <si>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</si>
  <si>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</si>
  <si>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Розетка 2К+З, 220 В, 16 А, IP55, накладного монтажа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</si>
  <si>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</si>
  <si>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</si>
  <si>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</si>
  <si>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</si>
  <si>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ТЦ_14.2.02.03_78_7804526950_15.05.2024_02
Аналог ТССЦ-113-0521 65,66/64,28=2%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</si>
  <si>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</si>
  <si>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</si>
  <si>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</si>
  <si>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</si>
  <si>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ТЦ_12.2.05.02_78_7804526950_15.05.2024_02
аналог ТССЦ-101-2901 51,49/50,41=2%</t>
  </si>
  <si>
    <t>Минеральная вата 80х600х1000 мм</t>
  </si>
  <si>
    <t>ТЦ_20.2.07.03_2_0278204832_15.05.2024_02
Аналог ТССЦ-509-2857 23,70/23,16=2%</t>
  </si>
  <si>
    <t>Лоток лестничный усиленный шириной 200 мм, высотой 80 мм, толщиной 2 мм, L=6 м, нерж (6,450 кг)</t>
  </si>
  <si>
    <t>Лоток лестничный шириной 200 мм, высотой 80 мм, толщиной 1,2 мм, 
L=3 м, нерж. (вес 7,6 кг.)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</si>
  <si>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</si>
  <si>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</si>
  <si>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</si>
  <si>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</si>
  <si>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</si>
  <si>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</si>
  <si>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</si>
  <si>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</si>
  <si>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</si>
  <si>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Лоток лестничный усиленный шириной 300 мм, высотой 80 мм, толщиной 2 мм, L=3 м, нерж. (2,820 кг)</t>
  </si>
  <si>
    <t>ТЕРм08-02-152-04</t>
  </si>
  <si>
    <t>Стойка сборных кабельных конструкций (без полок), масса: до 1,6 кг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</si>
  <si>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</si>
  <si>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</si>
  <si>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</si>
  <si>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</si>
  <si>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</si>
  <si>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ТЦ_20.2.07.03_2_0278204832_15.05.2024_02</t>
  </si>
  <si>
    <t>Прижим кабельного лотка, нерж. (вес 0,02 кг.)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</si>
  <si>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</si>
  <si>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</si>
  <si>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</si>
  <si>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</si>
  <si>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ТЦ_07.2.06.04_2_0278204832_15.05.2024_02
Аналог ТССЦ-201-8057 20,45/20,25=2%</t>
  </si>
  <si>
    <t>Стеновое крепление лотка, нерж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</si>
  <si>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</si>
  <si>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</si>
  <si>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ТЦ_23.5.02.02_2_0278204832_15.05.2024_02
Аналог ТССЦ-103-2014 98,60/96,47=2%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</si>
  <si>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</si>
  <si>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</si>
  <si>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</si>
  <si>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</si>
  <si>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</si>
  <si>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</si>
  <si>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</si>
  <si>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</si>
  <si>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</si>
  <si>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</si>
  <si>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</si>
  <si>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</si>
  <si>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</si>
  <si>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</si>
  <si>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</si>
  <si>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</si>
  <si>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</si>
  <si>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</si>
  <si>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</si>
  <si>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</si>
  <si>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</si>
  <si>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</si>
  <si>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</si>
  <si>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</si>
  <si>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</si>
  <si>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</si>
  <si>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</si>
  <si>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</si>
  <si>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</si>
  <si>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</si>
  <si>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Крышка двускатная для лотка шириной 200 мм, L=1,5 м, нерж.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</si>
  <si>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</si>
  <si>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</si>
  <si>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</si>
  <si>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</si>
  <si>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</si>
  <si>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</si>
  <si>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Профиль STRUT ПХ-0221 
L=1,0м S=2,5мм нерж</t>
  </si>
  <si>
    <t>122</t>
  </si>
  <si>
    <t>Профиль STRUT ПХ-0241 
L=1,0м S=2,5мм нерж.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</si>
  <si>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</si>
  <si>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</si>
  <si>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</si>
  <si>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</si>
  <si>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</si>
  <si>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</si>
  <si>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</si>
  <si>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</si>
  <si>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</si>
  <si>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</si>
  <si>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</si>
  <si>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</si>
  <si>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</si>
  <si>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Лоток лестничный усиленный шириной 500 мм, высотой 80 мм, толщиной 2 мм, L=6 м, нерж.  (7,120 кг)</t>
  </si>
  <si>
    <t>Лоток лестничный усиленный шириной 300 мм, высотой 80 мм, толщиной 2 мм, L=6 м, нерж. (6,4 кг)</t>
  </si>
  <si>
    <t>Крышка для лотка прямого, толщиной 1,5 мм, L=3 м, нерж. (1,550 кг)</t>
  </si>
  <si>
    <t>ТЦ_20.2.07.03_2_0278204832_15.05.2024_02
Аналог ТССЦ-509-3465 24,16/23,67=2%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</si>
  <si>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</si>
  <si>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</si>
  <si>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</si>
  <si>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</si>
  <si>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</si>
  <si>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</si>
  <si>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</si>
  <si>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Лоток лестничный усиленный шириной 200 мм, высотой 80 мм, с не перфорированным дном, толщиной 2 мм, L=6 м, нерж. (6,750 кг)</t>
  </si>
  <si>
    <t>Лоток лестничный усиленный шириной 200 мм, высотой 80 мм, толщиной 2 мм, L=6 м, нерж. (6,750 кг)</t>
  </si>
  <si>
    <t>Лоток лестничный усиленный шириной 200 мм, высотой 80 мм, толщиной 2 мм, L=3 м, нерж (6,030 кг)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</si>
  <si>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</si>
  <si>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</si>
  <si>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</si>
  <si>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</si>
  <si>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</si>
  <si>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</si>
  <si>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Консоль одиночная 250 мм, толщиной 3 мм, нерж. (
1.01 кг)</t>
  </si>
  <si>
    <t>ТЦ_20.1.02.10_2_0278204832_15.05.2024_02
Аналог ТССЦ-509-0073 1283,04/1257,16=2%</t>
  </si>
  <si>
    <t>Подвес STRUT двойной, толщиной 2,5 мм, L=1 м, нерж. (2.6 кг)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</si>
  <si>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</si>
  <si>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</si>
  <si>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</si>
  <si>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</si>
  <si>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</si>
  <si>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</si>
  <si>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</si>
  <si>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</si>
  <si>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</si>
  <si>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</si>
  <si>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</si>
  <si>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</si>
  <si>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</si>
  <si>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</si>
  <si>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</si>
  <si>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</si>
  <si>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</si>
  <si>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</si>
  <si>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</si>
  <si>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</si>
  <si>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</si>
  <si>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</si>
  <si>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197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</si>
  <si>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</si>
  <si>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</si>
  <si>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</si>
  <si>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</si>
  <si>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</si>
  <si>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</si>
  <si>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</si>
  <si>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</si>
  <si>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ТЕР01-02-061-01</t>
  </si>
  <si>
    <t>Засыпка вручную траншей, пазух котлованов и ям, группа грунтов: 1</t>
  </si>
  <si>
    <t>205</t>
  </si>
  <si>
    <t>Заземлитель горизонтальный из стали: полосовой сечением 160 мм2</t>
  </si>
  <si>
    <t>ТЦ_20.1.02.23_78_7804526950_15.05.2024_02
Аналог ТССЦ-101-1638 5134,83/4987,13=2%</t>
  </si>
  <si>
    <t>ТЦ_20.1.02.23_78_7804526950_15.05.2024_02
Аналог ТССЦ-101-1671 25,60/25,05=2%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</si>
  <si>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</si>
  <si>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</si>
  <si>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</si>
  <si>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</si>
  <si>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</si>
  <si>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</si>
  <si>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</si>
  <si>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</si>
  <si>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</si>
  <si>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</si>
  <si>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</si>
  <si>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</si>
  <si>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</si>
  <si>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</si>
  <si>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</si>
  <si>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</si>
  <si>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</si>
  <si>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</si>
  <si>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</si>
  <si>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</si>
  <si>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</si>
  <si>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</si>
  <si>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</si>
  <si>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</si>
  <si>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</si>
  <si>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</si>
  <si>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</si>
  <si>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</si>
  <si>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</si>
  <si>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</si>
  <si>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</si>
  <si>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</si>
  <si>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</si>
  <si>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</si>
  <si>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</si>
  <si>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</si>
  <si>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</si>
  <si>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ТЕРм08-03-599-12</t>
  </si>
  <si>
    <t>Щитки осветительные, устанавливаемые на стене: болтами на конструкции, масса щитка до 6 кг</t>
  </si>
  <si>
    <t>5
О</t>
  </si>
  <si>
    <t>6
О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</si>
  <si>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</si>
  <si>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</si>
  <si>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</si>
  <si>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Кабель ИнСил-ВВнг(А)-LS 
5х50мк(N,PE)-1</t>
  </si>
  <si>
    <t>Кабель ИнСил-ВВнг(А)-FRLS 
5х4ок(N,PE)-1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</si>
  <si>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</si>
  <si>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</si>
  <si>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</si>
  <si>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</si>
  <si>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</si>
  <si>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</si>
  <si>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49
О</t>
  </si>
  <si>
    <t>ТЦ_62.3.02.01_78_7804526950_15.05.2024_02</t>
  </si>
  <si>
    <t>50
О</t>
  </si>
  <si>
    <t>Раздел 5. Электроустановочные изделия</t>
  </si>
  <si>
    <t>52
О</t>
  </si>
  <si>
    <t>ТЦ_62.1.02.22_78_7804526950_15.05.2024_02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</si>
  <si>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</si>
  <si>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</si>
  <si>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</si>
  <si>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</si>
  <si>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</si>
  <si>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</si>
  <si>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</si>
  <si>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</si>
  <si>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</si>
  <si>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</si>
  <si>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</si>
  <si>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</si>
  <si>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</si>
  <si>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</si>
  <si>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</si>
  <si>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</si>
  <si>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67
О</t>
  </si>
  <si>
    <t>68
О</t>
  </si>
  <si>
    <t>70
О</t>
  </si>
  <si>
    <t>Раздел 6. Противопожарные заделки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</si>
  <si>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</si>
  <si>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</si>
  <si>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</si>
  <si>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Раздел 7. Кабельные конструкции, трубы, коробки, крепеж (ОКЛ)</t>
  </si>
  <si>
    <t>Лоток лестничный усиленный шириной 200 мм, высотой 80 мм, толщиной 2 мм, L=6 м, нерж(37,2 кг)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</si>
  <si>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</si>
  <si>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</si>
  <si>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</si>
  <si>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</si>
  <si>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</si>
  <si>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</si>
  <si>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</si>
  <si>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Консоль одиночная 250 мм, толщиной 3 мм, нерж (0,78 кг)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</si>
  <si>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</si>
  <si>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</si>
  <si>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</si>
  <si>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</si>
  <si>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</si>
  <si>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ТЦ_23.5.02.02_78_7804526950_15.05.2024_02
Аналог ТССЦ-103-2014 98,60/96,47=2%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</si>
  <si>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</si>
  <si>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</si>
  <si>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</si>
  <si>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</si>
  <si>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</si>
  <si>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</si>
  <si>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</si>
  <si>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Лоток лестничный усиленный шириной 200 мм, высотой 80 мм, с не перфорированным дном, толщиной 2 мм, L=6 м, нерж.(35,7 кг)</t>
  </si>
  <si>
    <t>Крышка для лотка прямого, толщиной 1,5 мм, L=3 м, нерж.(8,23 кг)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</si>
  <si>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</si>
  <si>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</si>
  <si>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</si>
  <si>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Лоток лестничный усиленный шириной 300 мм, высотой 80 мм, толщиной 2 мм, L=6 м, нерж.(30,7 кг)</t>
  </si>
  <si>
    <t>Лоток лестничный усиленный шириной 200 мм, высотой 80 мм, толщиной 2 мм, L=6 м, нерж.(27,8 кг)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</si>
  <si>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</si>
  <si>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</si>
  <si>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</si>
  <si>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</si>
  <si>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</si>
  <si>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</si>
  <si>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</si>
  <si>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</si>
  <si>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</si>
  <si>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</si>
  <si>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</si>
  <si>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</si>
  <si>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</si>
  <si>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</si>
  <si>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</si>
  <si>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</si>
  <si>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</si>
  <si>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</si>
  <si>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ТЦ_08.1.02.13_78_7804526950_15.05.2024_02
Аналог ТССЦ-101-6593 340,00/333,27=2%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</si>
  <si>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</si>
  <si>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</si>
  <si>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</si>
  <si>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</si>
  <si>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</si>
  <si>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ТЦ_14.2.02.03_78_7804526950_01.02.2024_02
Аналог ТССЦ-113-0395 95,68/93,73=2%</t>
  </si>
  <si>
    <t>223</t>
  </si>
  <si>
    <t>ТЦ_20.5.03.03_77_9705198797_06.05.2024_02
Аналог ТССЦ-110-0355 10225,04/10022,42=2%</t>
  </si>
  <si>
    <t>Раздел 10. 1632-2021-3.1-ЭОЭ.СО</t>
  </si>
  <si>
    <t>225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</si>
  <si>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</si>
  <si>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</si>
  <si>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</si>
  <si>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227</t>
  </si>
  <si>
    <t>228</t>
  </si>
  <si>
    <t>229</t>
  </si>
  <si>
    <t>230</t>
  </si>
  <si>
    <t>231</t>
  </si>
  <si>
    <t>232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</si>
  <si>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</si>
  <si>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</si>
  <si>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</si>
  <si>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</si>
  <si>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</si>
  <si>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</si>
  <si>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</si>
  <si>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</si>
  <si>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</si>
  <si>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</si>
  <si>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</si>
  <si>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</si>
  <si>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</si>
  <si>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</si>
  <si>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</si>
  <si>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</si>
  <si>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</si>
  <si>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</si>
  <si>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</si>
  <si>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</si>
  <si>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</si>
  <si>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</si>
  <si>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</si>
  <si>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</si>
  <si>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</si>
  <si>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</si>
  <si>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244</t>
  </si>
  <si>
    <t>ТЕРм08-01-102-01</t>
  </si>
  <si>
    <t>Шкаф управления и регулирования</t>
  </si>
  <si>
    <t>1 шкаф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</si>
  <si>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</si>
  <si>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</si>
  <si>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</si>
  <si>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</si>
  <si>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</si>
  <si>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</si>
  <si>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</si>
  <si>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</si>
  <si>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</si>
  <si>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</si>
  <si>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</si>
  <si>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</si>
  <si>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</si>
  <si>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</si>
  <si>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</si>
  <si>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</si>
  <si>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</si>
  <si>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</si>
  <si>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</si>
  <si>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</si>
  <si>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</si>
  <si>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</si>
  <si>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</si>
  <si>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</si>
  <si>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</si>
  <si>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</si>
  <si>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</si>
  <si>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</si>
  <si>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</si>
  <si>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</si>
  <si>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</si>
  <si>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</si>
  <si>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</si>
  <si>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</si>
  <si>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</si>
  <si>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</si>
  <si>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</si>
  <si>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</si>
  <si>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</si>
  <si>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</si>
  <si>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</si>
  <si>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</si>
  <si>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</si>
  <si>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</si>
  <si>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</si>
  <si>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</si>
  <si>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</si>
  <si>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262</t>
  </si>
  <si>
    <t>ТЦ_20.1.02.19_78_7804526950_15.05.2024_02
Аналог ТССЦ-509-8108 10,71/10,47=2%</t>
  </si>
  <si>
    <t>Трос стальной D3 в п/э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</si>
  <si>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</si>
  <si>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</si>
  <si>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</si>
  <si>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</si>
  <si>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</si>
  <si>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</si>
  <si>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</si>
  <si>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</si>
  <si>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</si>
  <si>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</si>
  <si>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</si>
  <si>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</si>
  <si>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</si>
  <si>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</si>
  <si>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</si>
  <si>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</si>
  <si>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</si>
  <si>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</si>
  <si>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</si>
  <si>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</si>
  <si>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</si>
  <si>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</si>
  <si>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</si>
  <si>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</si>
  <si>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</si>
  <si>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</si>
  <si>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</si>
  <si>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</si>
  <si>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</si>
  <si>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</si>
  <si>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</si>
  <si>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</si>
  <si>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</si>
  <si>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</si>
  <si>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</si>
  <si>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</si>
  <si>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</si>
  <si>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277</t>
  </si>
  <si>
    <t>ТЦ_24.3.01.02_78_7804526950_15.05.2024_02
Аналог ТССЦ-103-2407 18,06/17,68=2%</t>
  </si>
  <si>
    <t>Труба гофрированная ППЛ 20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</si>
  <si>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</si>
  <si>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</si>
  <si>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</si>
  <si>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</si>
  <si>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</si>
  <si>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</si>
  <si>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</si>
  <si>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</si>
  <si>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</si>
  <si>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</si>
  <si>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</si>
  <si>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</si>
  <si>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</si>
  <si>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</si>
  <si>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</si>
  <si>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</si>
  <si>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</si>
  <si>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</si>
  <si>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</si>
  <si>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</si>
  <si>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</si>
  <si>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</si>
  <si>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</si>
  <si>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</si>
  <si>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</si>
  <si>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</si>
  <si>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>Раздел 1. Подсистема обогрева</t>
  </si>
  <si>
    <t>24
О</t>
  </si>
  <si>
    <t>28
О</t>
  </si>
  <si>
    <t>29
О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</si>
  <si>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</si>
  <si>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</si>
  <si>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ПЭСПЗ. Панель питания электрооборудования систем противопожарной 
защиты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</si>
  <si>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</si>
  <si>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</si>
  <si>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</si>
  <si>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</si>
  <si>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</si>
  <si>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</si>
  <si>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</si>
  <si>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</si>
  <si>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</si>
  <si>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</si>
  <si>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</si>
  <si>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</si>
  <si>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</si>
  <si>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</si>
  <si>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</si>
  <si>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</si>
  <si>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</si>
  <si>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</si>
  <si>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</si>
  <si>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</si>
  <si>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</si>
  <si>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</si>
  <si>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</si>
  <si>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ТЦ_21.1.06.05_2_0276132981_15.05.2024_02
Аналог ТССЦ-501-7965 29794,41/29199,32=2%</t>
  </si>
  <si>
    <t>Кабель экранированный сечением 5х1,5 мм2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</si>
  <si>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</si>
  <si>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</si>
  <si>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</si>
  <si>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</si>
  <si>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</si>
  <si>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</si>
  <si>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</si>
  <si>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</si>
  <si>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Раздел 6. Электроустановочные изделия</t>
  </si>
  <si>
    <t>51
О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</si>
  <si>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</si>
  <si>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</si>
  <si>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ТЦ_62.2.01.04_77_7725347771_06.05.2024_02</t>
  </si>
  <si>
    <t>РП2. Розеточный пост в комплекте с аппаратами защиты и розетками, 16 
А, 380 В, IP67</t>
  </si>
  <si>
    <t>Раздел 7. Материалы по молниезащите и заземлению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</si>
  <si>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</si>
  <si>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</si>
  <si>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</si>
  <si>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</si>
  <si>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</si>
  <si>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</si>
  <si>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</si>
  <si>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</si>
  <si>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</si>
  <si>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Лоток лестничный шириной 300 мм, высотой 80 мм, толщиной 1,2 мм,L=3 м, нерж.(2,82 кг)</t>
  </si>
  <si>
    <t>Лоток лестничный шириной 200 мм, высотой 80 мм, толщиной 1,2 мм, 
L=3 м, нерж.(2,62 кг)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</si>
  <si>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</si>
  <si>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</si>
  <si>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</si>
  <si>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</si>
  <si>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</si>
  <si>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</si>
  <si>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</si>
  <si>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</si>
  <si>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</si>
  <si>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</si>
  <si>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</si>
  <si>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</si>
  <si>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</si>
  <si>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</si>
  <si>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</si>
  <si>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</si>
  <si>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</si>
  <si>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Рукав гибкий металлический в полимерной оболочке номинальным o26 
мм в комплекте с соединительными муфтами</t>
  </si>
  <si>
    <t>Держатель оцинкованный двусторонний для диаметра до 27 мм</t>
  </si>
  <si>
    <t>Труба стальная o25 мм, толщ. стенки 1,2 мм</t>
  </si>
  <si>
    <t>Раздел 10. Кабельные конструкции, трубы, крепеж</t>
  </si>
  <si>
    <t>Лоток лестничный шириной 500 мм, высотой 80 мм, толщиной 1,5 мм, 
L=3 м, нерж.(3,66 кг)</t>
  </si>
  <si>
    <t>Лоток лестничный шириной 300 мм, высотой 80 мм, толщиной 1,2 мм, 
L=3 м, нерж.(3,236 кг)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</si>
  <si>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</si>
  <si>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</si>
  <si>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</si>
  <si>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</si>
  <si>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</si>
  <si>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</si>
  <si>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</si>
  <si>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</si>
  <si>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Консоль одиночная 550 мм, толщиной 3 мм, нерж.</t>
  </si>
  <si>
    <t>Крепление приварное, толщина 6мм, нерж.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</si>
  <si>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</si>
  <si>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</si>
  <si>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</si>
  <si>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Металлорукав гибкий в гладкой EVA оболочке номинальным o26 мм в 
комплекте с соединительными муфтами</t>
  </si>
  <si>
    <t>ТЕРм08-02-411-02</t>
  </si>
  <si>
    <t>Рукав металлический наружным диаметром: до 60 мм</t>
  </si>
  <si>
    <t>Металлорукав гибкий в гладкой EVA оболочке номинальным ø50 мм в
комплекте с соединительными муфтами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</si>
  <si>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</si>
  <si>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</si>
  <si>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</si>
  <si>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</si>
  <si>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</si>
  <si>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</si>
  <si>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</si>
  <si>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</si>
  <si>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</si>
  <si>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</si>
  <si>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</si>
  <si>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</si>
  <si>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</si>
  <si>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</si>
  <si>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</si>
  <si>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</si>
  <si>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</si>
  <si>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</si>
  <si>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</si>
  <si>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</si>
  <si>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</si>
  <si>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</si>
  <si>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</si>
  <si>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</si>
  <si>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</si>
  <si>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</si>
  <si>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</si>
  <si>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</si>
  <si>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экранированный сечением 5х1,5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</si>
  <si>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</si>
  <si>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</si>
  <si>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</si>
  <si>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</si>
  <si>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</si>
  <si>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</si>
  <si>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</si>
  <si>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ТЦ_20.5.02.00_78_7806155468_25.03.2024_02</t>
  </si>
  <si>
    <t>57
О</t>
  </si>
  <si>
    <t>ТЦ_08.3.12.00_78_7804526950_01.02.2024_02
Аналог ТССЦ-101-1638 5134,83/4987,13=2%</t>
  </si>
  <si>
    <t>ТЦ_20.2.05.02_78_7804526950_01.02.2024_02
Аналог ТССЦ-101-1671 25,60/25,05=2%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</si>
  <si>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</si>
  <si>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</si>
  <si>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</si>
  <si>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ТЦ_21.1.00.00_78_7804526950_01.02.2024_02
Аналог ТССЦ-501-2377 178,91/175,39=2%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</si>
  <si>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</si>
  <si>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</si>
  <si>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</si>
  <si>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</si>
  <si>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</si>
  <si>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</si>
  <si>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</si>
  <si>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</si>
  <si>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</si>
  <si>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ТЦ_20.2.07.00_2_0278204832_08.02.2024_02
Аналог ТССЦ-509-2857 23,70/23,16=2%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</si>
  <si>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</si>
  <si>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</si>
  <si>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</si>
  <si>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</si>
  <si>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Лоток лестничный шириной 300 мм, высотой 80 мм, толщиной 1,2 мм, 
L=3 м, нерж. (2,820 кг)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</si>
  <si>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</si>
  <si>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</si>
  <si>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Лоток лестничный шириной 200 мм, высотой 80 мм, толщиной 1,2 мм, 
L=3 м, нерж. (7.17  кг)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</si>
  <si>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</si>
  <si>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</si>
  <si>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</si>
  <si>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</si>
  <si>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</si>
  <si>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ТЦ_20.2.07.00_2_0278204832_08.02.2024_02
Аналог ТССЦ-201-0776 12578,44/12437,78=2%</t>
  </si>
  <si>
    <t>Профиль STRUT, 1000 мм, толщиной 2,5 мм, нерж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</si>
  <si>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</si>
  <si>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</si>
  <si>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</si>
  <si>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Металлорукав гибкий в гладкой EVA оболочке номинальным ø50 мм в комплекте с соединительными муфтами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</si>
  <si>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</si>
  <si>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</si>
  <si>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</si>
  <si>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ТЦ_77.3.03.01_78_7804526950_15.05.2024_02</t>
  </si>
  <si>
    <t>ЩАО. Щит аварийного освещения</t>
  </si>
  <si>
    <t>ЩО. Щит освещения</t>
  </si>
  <si>
    <t>ТЦ_62.1.02.23_78_7804526950_29.07.2024_02</t>
  </si>
  <si>
    <t>ЩККСО. Щит управления кабельной системой обогрева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</si>
  <si>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</si>
  <si>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</si>
  <si>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</si>
  <si>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Кабель ИнСил-ВВнг(А)-LS 
5х35мк(N,PE)-1</t>
  </si>
  <si>
    <t>Кабель ИнСил-ВВнг(А)-LS 
5х16мк(N,PE)-1  </t>
  </si>
  <si>
    <t>Кабель ИнСил-ВВнг(А)-LS 
5х10ок(N,PE)-1</t>
  </si>
  <si>
    <t>Кабель ИнСил-ВВнг(А)-LS 5х6ок(N,PE)-1</t>
  </si>
  <si>
    <t>Кабель ИнСил-ВВнг(А)-LS 5х4ок(N,PE)-1</t>
  </si>
  <si>
    <t>Кабель ИнСил-ВВнг(А)-LS 
5х2,5ок(N,PE)-1 </t>
  </si>
  <si>
    <t>Кабель ИнСил-ВВнг(А)-LS 
3х2,5ок(N,PE)-1 </t>
  </si>
  <si>
    <t>Кабель ИнСил-ВВнг(А)-LS 
3х1,5ок(N,PE)-1  </t>
  </si>
  <si>
    <t>Кабель ИнСил-ВВнг(А)-FRLS 
5х10ок(N,PE)-1</t>
  </si>
  <si>
    <t>Кабель ИнСил-ВВнг(А)-FRLS 
5х6ок(N,PE)-1</t>
  </si>
  <si>
    <t>Кабель ИнСил-ВВнг(А)-FRLS 
5х4ок(N,PE)-1  </t>
  </si>
  <si>
    <t>ТЦ_21.1.06.09_2_0276132981_15.05.2024_02
Аналог ТССЦ-501-8629 39908,54/32244,30=2%</t>
  </si>
  <si>
    <t>Кабель ИнСил-ВВнг(А)-FRLS 
5х2,5ок(N,PE)-1 </t>
  </si>
  <si>
    <t>Кабель ИнСил-ВВнг(А)-FRLS 
3х2,5ок(N,PE)-1</t>
  </si>
  <si>
    <t>Кабель ИнСил-ВВнг(А)-FRLS 
3х1,5ок(N,PE)-1  </t>
  </si>
  <si>
    <t>Кабель ИнСил-ВВЭнг(А)-LS 
5х1,5ок(N,PE)-0,66  </t>
  </si>
  <si>
    <t>Провод медный, гибкий с ПВХ изоляцией на напряжение 0,45 кВ, ГОСТ6323-79, сечением:1х150</t>
  </si>
  <si>
    <t>43
О</t>
  </si>
  <si>
    <t>ТЦ_62.2.01.04_78_7804526950_06.05.2024_02</t>
  </si>
  <si>
    <t>58
О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</si>
  <si>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</si>
  <si>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</si>
  <si>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</si>
  <si>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Главная заземляющая шина с изоляторами 500х50х6 мм, медь, в
комплекте с креплением на стену</t>
  </si>
  <si>
    <t>Соединительная коробка ЭА-КС6, кабельные вводы из нерж. стали</t>
  </si>
  <si>
    <t>Трос стальной D3 в п/э в комплекте с зажимами и коушами</t>
  </si>
  <si>
    <t>Металлорукав в гладкой полиуретановой изоляции номинальным o26 мм в комплекте с соединительными муфтами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</si>
  <si>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</si>
  <si>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</si>
  <si>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</si>
  <si>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</si>
  <si>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</si>
  <si>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</si>
  <si>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</si>
  <si>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</si>
  <si>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</si>
  <si>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</si>
  <si>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</si>
  <si>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</si>
  <si>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</si>
  <si>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</si>
  <si>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</si>
  <si>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</si>
  <si>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</si>
  <si>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</si>
  <si>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</si>
  <si>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</si>
  <si>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Рукав гибкий металлический в полимерной оболочке номинальным ø20мм в комплекте с соединительными муфтами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</si>
  <si>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</si>
  <si>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</si>
  <si>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</si>
  <si>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</si>
  <si>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</si>
  <si>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</si>
  <si>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</si>
  <si>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Лоток лестничный шириной 500 мм, высотой 80 мм, толщиной 1,5 мм, 
L=3 м, нерж.(3,14 кг)</t>
  </si>
  <si>
    <t>Лоток лестничный шириной 300 мм, высотой 80 мм, толщиной 1,2 мм, 
L=3 м, нерж.(2,82 кг)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</si>
  <si>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</si>
  <si>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</si>
  <si>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</si>
  <si>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</si>
  <si>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</si>
  <si>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</si>
  <si>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</si>
  <si>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</si>
  <si>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</si>
  <si>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</si>
  <si>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</si>
  <si>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</si>
  <si>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</si>
  <si>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</si>
  <si>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</si>
  <si>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</si>
  <si>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</si>
  <si>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Металлорукав гибкий в гладкой EVA оболочке номинальным o20 мм в 
комплекте с соединительными муфтами</t>
  </si>
  <si>
    <t>Металлорукав гибкий в гладкой EVA оболочке номинальным ø35 мм в
комплекте с соединительными муфтами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</si>
  <si>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</si>
  <si>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</si>
  <si>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Раздел 1. Комплексные устройства</t>
  </si>
  <si>
    <t>ПЭСПЗ. Панель питания электрооборудования систем противопожарной защиты</t>
  </si>
  <si>
    <t>Светильник светодиодный пылевлагозащищённый IP65, 220 АС, 20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</si>
  <si>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</si>
  <si>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5х35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</si>
  <si>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</si>
  <si>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</si>
  <si>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</si>
  <si>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</si>
  <si>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</si>
  <si>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</si>
  <si>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ТЦ_21.1.06.05_2_0276132981_15.05.2024_02
Аналог ТССЦ-502-0500 3273,24/3206,31=2%</t>
  </si>
  <si>
    <t>39
О</t>
  </si>
  <si>
    <t>47
О</t>
  </si>
  <si>
    <t>ТЦ_20.4.03.06_78_7804526950_15.05.2024_02</t>
  </si>
  <si>
    <t>ТЦ_62.2.01.04_78_7804526950_15.05.2024_02</t>
  </si>
  <si>
    <t>Анкер с болтом М8</t>
  </si>
  <si>
    <t>Главная заземляющая шина с изоляторами 500х50х6 мм, медь, в комплекте с крепление на стену</t>
  </si>
  <si>
    <t>Раздел 9. Кабельные конструкции трубы,коробки, крепеж (ОКЛ)</t>
  </si>
  <si>
    <t>Лоток лестничный шириной 200 мм, высотой 80 мм, толщиной 1,2 мм, L=3 м, нерж. (7,6 кг)</t>
  </si>
  <si>
    <t>Угол горизонтальный 90°, шириной 200 мм, высотой 80 мм, толщиной 1,2 мм, нерж. (1,07 кг)</t>
  </si>
  <si>
    <t>Т-образный ответвитель, шириной 200 мм, высотой 80 мм, толщиной 1,2 мм, нерж.(2,02 кг)</t>
  </si>
  <si>
    <t>ТЦ_20.2.07.03_78_7804526950_15.05.2024_02
Аналог ТССЦ-509-2857 23,70/23,16=2%</t>
  </si>
  <si>
    <t>Соединитель шарнирный, толщиной 2 мм, нерж.(0,12 кг)</t>
  </si>
  <si>
    <t>Консоль одиночная 750 мм, толщиной 3 мм, нерж.</t>
  </si>
  <si>
    <t>ТЦ_20.2.07.03_78_7804526950_15.05.2024_02
Аналог ТССЦ-107-0001 12,39/12,09=2%</t>
  </si>
  <si>
    <t>ТЦ_07.2.06.04_78_7804526950_15.05.2024_02
Аналог ТССЦ-101-6794 25,60/25,05=2%</t>
  </si>
  <si>
    <t>ТЦ_01.7.15.02_78_7804526950_15.05.2024_02
Аналог ТССЦ-101-6794 25,60/25,05=2%</t>
  </si>
  <si>
    <t>ТЦ_01.7.15.04_78_7804526950_15.05.2024_02
Аналог ТССЦ-101-6794 25,60/25,05=2%</t>
  </si>
  <si>
    <t>ТЦ_01.7.15.05_78_7804526950_15.05.2024_02
Аналог ТССЦ-101-6794 25,60/25,05=2%</t>
  </si>
  <si>
    <t>ТЦ_01.7.15.11_78_7804526950_15.05.2024_02
Аналог ТССЦ-101-6794 25,60/25,05=2%</t>
  </si>
  <si>
    <t>ТЦ_20.5.02.09_2_0278204832_15.05.2024_02</t>
  </si>
  <si>
    <t>Рукав гибкий металлический в полимерной оболочке номинальным ø26 мм в комплекте с соединительными муфтами</t>
  </si>
  <si>
    <t>Труба стальная ø25 мм, толщ. стенки 1,2 мм</t>
  </si>
  <si>
    <t>Лоток лестничный шириной 300 мм, высотой 80 мм, толщиной 1,2 мм, L=3 м, нерж. (8,2 кг)</t>
  </si>
  <si>
    <t>Угол горизонтальный 90°, шириной 300 мм, высотой 80 мм, толщиной 1,2 мм, нерж.(1,07 кг)</t>
  </si>
  <si>
    <t>Т-образный ответвитель, шириной 300 мм, высотой 80 мм, толщиной 1,2 мм, нерж.(2,02 кг)</t>
  </si>
  <si>
    <t>ТЦ_20.1.02.10_78_7804526950_15.05.2024_02
Аналог ТССЦ-509-0073 1283,04/1257,16=2%</t>
  </si>
  <si>
    <t>Подвес STRUT двойной, толщиной 2,5 мм, L=0,6 м, нерж.</t>
  </si>
  <si>
    <t>Металлорукав гибкий в гладкой EVA оболочке номинальным ø26 мм в комплекте с соединительными муфтами</t>
  </si>
  <si>
    <t>ТЦ_27.2.01.08_2_0278204832_15.05.2024_02
Аналог ТССЦ-101-2091 64,20/62,89=2%</t>
  </si>
  <si>
    <t>Кабель ИнСил-ВВнг(А)-LS 
5х70мс(N,PE)-1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</si>
  <si>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</si>
  <si>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</si>
  <si>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</si>
  <si>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</si>
  <si>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</si>
  <si>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</si>
  <si>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</si>
  <si>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</si>
  <si>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</si>
  <si>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</si>
  <si>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</si>
  <si>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</si>
  <si>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</si>
  <si>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</si>
  <si>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59
О</t>
  </si>
  <si>
    <t>61
О</t>
  </si>
  <si>
    <t>63
О</t>
  </si>
  <si>
    <t>ТЦ_62.2.01.04_77_7725347771_06.05.2024_02
Аналог ТССЦ-503-0474 1223/1198,58=2%</t>
  </si>
  <si>
    <t>64
О</t>
  </si>
  <si>
    <t>ТЦ_22.2.02.11_2_0278204832_15.05.2024_02
Аналог ТССЦ-101-4949 10,26/10,03=2%</t>
  </si>
  <si>
    <t>Шпилька резьбовая М10х1000, нерж.(0,5 кг)</t>
  </si>
  <si>
    <t>Консоль одиночная 550 мм, толщиной 3 мм, нерж.(1,77 кг)</t>
  </si>
  <si>
    <t>Анкер стандартный со шпилькой, М10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</si>
  <si>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</si>
  <si>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</si>
  <si>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</si>
  <si>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</si>
  <si>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</si>
  <si>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</si>
  <si>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</si>
  <si>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</si>
  <si>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</si>
  <si>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</si>
  <si>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Металлорукав гибкий в гладкой EVA оболочке номинальным o50 мм в 
комплекте с соединительными муфтами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</si>
  <si>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</si>
  <si>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</si>
  <si>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</si>
  <si>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</si>
  <si>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</si>
  <si>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</si>
  <si>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</si>
  <si>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</si>
  <si>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</si>
  <si>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</si>
  <si>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</si>
  <si>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</si>
  <si>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Выключатель проходной пылевлагозащищенный IP66, одноклавишный 
накладного монтажа, 10 А, 220 В, нержав. сталь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</si>
  <si>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</si>
  <si>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ТЦ_21.1.00.00_78_7804526950_01.02.2024_02
Аналог ТССЦ-111-0126 335,61/328,92=2%</t>
  </si>
  <si>
    <t>ТЦ_20.2.03.00_78_7804526950_15.05.2024_02
Аналог ТССЦ-509-0020 42,77/41,87=2%</t>
  </si>
  <si>
    <t>Кронштейн для опуска кабеля в трубу ТС.04.Ц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</si>
  <si>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</si>
  <si>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</si>
  <si>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</si>
  <si>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Профиль STRUT двойной, 700 мм, толщиной 2,5 мм, нерж. (вес 1,2 кг)</t>
  </si>
  <si>
    <t>Держатель оцинкованный двусторонний для диаметра до 34 мм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</si>
  <si>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</si>
  <si>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</si>
  <si>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</si>
  <si>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</si>
  <si>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</si>
  <si>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</si>
  <si>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</si>
  <si>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</si>
  <si>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</si>
  <si>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Лоток лестничный шириной 500 мм, высотой 80 мм, толщиной 1,5 мм, 
L=3 м, нерж. (5,770 кг)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</si>
  <si>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</si>
  <si>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</si>
  <si>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</si>
  <si>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</si>
  <si>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Лоток лестничный ЛТ-02 300х80 L=3м S=1,2мм (вес 	8,2 кг)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</si>
  <si>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</si>
  <si>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</si>
  <si>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Профиль двойной STRUT, 1500 мм, толщиной 2,5 мм, нерж.</t>
  </si>
  <si>
    <t>Профиль двойной STRUT, 1200 мм, толщиной 2,5 мм, нерж.</t>
  </si>
  <si>
    <t>Профиль STRUT, 700 мм, толщиной 2,5 мм, нерж.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</si>
  <si>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</si>
  <si>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</si>
  <si>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</si>
  <si>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</si>
  <si>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</si>
  <si>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</si>
  <si>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Труба стальная o04 мм, толщ. стенки 2,0 мм</t>
  </si>
  <si>
    <t>224</t>
  </si>
  <si>
    <t>Светильник светодиодный пылевлагозащищённый IP65, 220 АС, 100 Вт,5000 К, потолочное крепление, в комплекте кабельный ввод, нерж.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</si>
  <si>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</si>
  <si>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</si>
  <si>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</si>
  <si>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Кабель ИнСил-ВВнг(А)-LS 
5х2,5ок(N,PE)-1  </t>
  </si>
  <si>
    <t>ТЦ_21.1.06.09_2_0276132981_15.05.2024_02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</si>
  <si>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</si>
  <si>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</si>
  <si>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</si>
  <si>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3х4ок(N,PE)-1  </t>
  </si>
  <si>
    <t>Кабель ИнСил-ВВнг(А)-FRLS 
5х2,5ок(N,PE)-</t>
  </si>
  <si>
    <t>Провод медный, гибкий с ПВХ изоляцией на напряжение 0,45 кВ, ГОСТ6323-79, сечением:1х95</t>
  </si>
  <si>
    <t>60
О</t>
  </si>
  <si>
    <t>62
О</t>
  </si>
  <si>
    <t>Кнопочный выключатель пылевлагозащищенный IP66 с кнопкой без 
фиксации 2НО, накладного монтажа, 10 А, 220 В, нержав. сталь</t>
  </si>
  <si>
    <t>66
О</t>
  </si>
  <si>
    <t>Т-образный ответвитель, шириной 300 мм, высотой 80 мм, толщиной 1,2
мм, нерж.(5,29 кг)</t>
  </si>
  <si>
    <t>Угол горизонтальный 45°, шириной 200 мм, высотой 80 мм, толщиной 1,2 
мм, нерж. (0,3 кг)</t>
  </si>
  <si>
    <t>Т-образный ответвитель, шириной 500 мм, высотой 80 мм, толщиной 1,2 
мм, нерж.(6,2 кг)</t>
  </si>
  <si>
    <t>Т-образный ответвитель, шириной 200 мм, высотой 80 мм, толщиной 1,2 
мм, нерж.(2,79 кг)</t>
  </si>
  <si>
    <t>Профиль  STRUT, 600 мм, толщиной 2,5 мм, нерж.</t>
  </si>
  <si>
    <t>Раздел 1. Осветительное электрооборудование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</si>
  <si>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</si>
  <si>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Раздел 2. Кабельные изделия</t>
  </si>
  <si>
    <t>Раздел 3. Электроустановочные изделия</t>
  </si>
  <si>
    <t>26
О</t>
  </si>
  <si>
    <t>ТЦ_20.4.03.07_78_7804526950_15.05.2024_02</t>
  </si>
  <si>
    <t>Раздел 4. Материалы по молниезащите и заземлению</t>
  </si>
  <si>
    <t>Сталь угловая 5х50х50 мм, горячеоцинкованная</t>
  </si>
  <si>
    <t>ТЦ_14.5.01.01_78_7804526950_15.05.2024_02
аналог ТССЦ-101-2901 51,49/50,4</t>
  </si>
  <si>
    <t>Раздел 6. Система кабельного обогрева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</si>
  <si>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</si>
  <si>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</si>
  <si>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Соединитель шарнирный, толщиной 2 мм, нерж. (0,4 кг)</t>
  </si>
  <si>
    <t>Соединитель угловой, толщиной 2 мм, нерж.(0,17 кг)</t>
  </si>
  <si>
    <t>Консоль одиночная 250 мм, толщиной 3 мм, нерж.(1 кг)</t>
  </si>
  <si>
    <t>Прижим кабельного лотка, толщиной 2 мм, нерж.(0,028 кг)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</si>
  <si>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</si>
  <si>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</si>
  <si>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ТЦ_01.7.15.12_2_0278204832_15.05.2024_02
Аналог ТССЦ-101-2091 64,20/62,89=2%</t>
  </si>
  <si>
    <t>Раздел 8. Кабельные конструкции, трубы, коробки, крепеж</t>
  </si>
  <si>
    <t>Лоток лестничный шириной 300 мм, высотой 80 мм, толщиной 1,2 мм, L=3 м, нерж.(2,82 кг)</t>
  </si>
  <si>
    <t>Соединительная пластина увеличенная, высотой 80 мм, толщиной 2 мм, нерж.(0,12 кг)</t>
  </si>
  <si>
    <t>Консоль одиночная 350 мм, толщиной 3 мм, нерж.(2,5 кг)</t>
  </si>
  <si>
    <t>Шайба стопорная М6, нерж.(0,2кг)</t>
  </si>
  <si>
    <t>Профиль STRUT двойной, 700 мм, толщиной 2,5 мм, нерж.</t>
  </si>
  <si>
    <t>Металлорукав гибкий в гладкой EVA оболочке номинальным ø20 мм в комплекте с соединительными муфтами</t>
  </si>
  <si>
    <t>ТЦ_01.7.15.12_78_7804526950_15.05.2024_02
Аналог ТССЦ-101-2091 64,20/62,89=2%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</si>
  <si>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5х50</t>
  </si>
  <si>
    <t>ТЦ_59.1.21.00_2_0276132981_25.01.2024_02
Аналог ТССЦ-501-7992 102768,47/100715,23=2%</t>
  </si>
  <si>
    <t>ТЦ_59.1.21.00_2_0276132981_25.01.2024_02
Аналог ТССЦ-501-7991 77568,35/76021,46=2%</t>
  </si>
  <si>
    <t>ТЦ_59.1.21.00_2_0276132981_25.01.2024_02
Аналог ТССЦ-501-8624 22018,43/21572,51=2%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</si>
  <si>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3х6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</si>
  <si>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3х1,5</t>
  </si>
  <si>
    <t>27
О</t>
  </si>
  <si>
    <t>Коробка клеммная пылевлагозащищенная IP66, открытой установки, в комплекте с винтовыми клемниками, для кабеля сечением до 5х10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</si>
  <si>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5х50 мм2 на кабель сечением 5х50 мм2</t>
  </si>
  <si>
    <t>Соединитель угловой, толщиной 2 мм, нерж. (вес 0.075 кг)</t>
  </si>
  <si>
    <t>Консоль одиночная 250 мм, толщиной 3 мм, нерж. (1.01 кг)</t>
  </si>
  <si>
    <t>Винт с крестообразным шлицем М6х10, нерж. ( 0.875 кг)</t>
  </si>
  <si>
    <t>Гайка шестигранная М6, нерж. (0.05 кг)</t>
  </si>
  <si>
    <t>Винт для крепления к С-образному профилю М10х30 мм, нерж. (0.04 кг)</t>
  </si>
  <si>
    <t>Гайка со стопорным буртиком М10, нерж. (1.21 кг)</t>
  </si>
  <si>
    <t>Соединитель шарнирный СТ-02/ЛТ-02 H=80мм (вес 0,12кг)</t>
  </si>
  <si>
    <t>21
О</t>
  </si>
  <si>
    <t>ТЦ_20.5.02.00_78_7806155468_25.03.2024_02
Аналог ТССЦ-503-0693 2306,87/2261,59=2%</t>
  </si>
  <si>
    <t>Профиль STRUT, 700 мм, толщиной 2,5 мм, нерж. (вес 1,2кг.)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</si>
  <si>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3х10</t>
  </si>
  <si>
    <t>Соединительная пластина увеличенная, толщиной 1,5 мм, нерж. (вес 0,33 кг)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</si>
  <si>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</si>
  <si>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</si>
  <si>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25
О</t>
  </si>
  <si>
    <t>ТЕРм08-03-525-05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</si>
  <si>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4</t>
  </si>
  <si>
    <t>ТЦ_20.4.03.07_78_7804526950_15.05.2024_02
Аналог ТССЦ-503-0474 1223/1198,58=2%</t>
  </si>
  <si>
    <t>ТЦ_01.7.15.14_78_7804526950_15.05.2024_02
Аналог ТССЦ-101-6794 25,60/25,05=2%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</si>
  <si>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</si>
  <si>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</si>
  <si>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</si>
  <si>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Профиль STRUT, 2200 мм, толщиной 2,5 мм, нерж.</t>
  </si>
  <si>
    <t>ТЦ_01.7.15.12_2_0278204832_15.05.2024_02</t>
  </si>
  <si>
    <t>Шпилька резьбовая М8х2000, нерж.</t>
  </si>
  <si>
    <t>ТЦ_07.2.06.04_2_0278204832_15.05.2024_02</t>
  </si>
  <si>
    <t>Шайба плоская М8, нерж.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</si>
  <si>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</si>
  <si>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</si>
  <si>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</si>
  <si>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Стяжки кабельные из нержавеющей стали с полимерным покрытием (уп-100 шт)</t>
  </si>
  <si>
    <t>ТЕРм08-03-572-05</t>
  </si>
  <si>
    <t>Блок управления шкафного исполнения или распределительный пункт (шкаф), устанавливаемый: на стене, высота и ширина до  1700х1100 мм</t>
  </si>
  <si>
    <t>Светильник светодиодный пылевлагозащищённый IP66, 220 АС, 36 Вт, 4960Лм, потолочное крепление, в комплекте кабельный ввод КНВМ2M-20НК/Р, нерж. с АКБ на 1 час</t>
  </si>
  <si>
    <t>Светильник светодиодный пылевлагозащищённый IP66, 220 АС,50 Вт, 7250 Лм, подвесное крепление, в комплекте кабельный ввод КНВМ2M-20НК/Р, нерж.</t>
  </si>
  <si>
    <t>ТЦ_20.1.02.19_78_7804526950_01.02.2024_02
Аналог ТССЦ-502-0500 3273,24/3206,31=2%</t>
  </si>
  <si>
    <t>Провод медный, гибкий с ПВХ изоляцией на напряжение 0,45 кВ, ГОСТ  5х1,5</t>
  </si>
  <si>
    <t>ТЦ_21.2.00.00_78_7804526950_15.05.2024_02
Аналог ТССЦ-502-0505 17170,22/16817,89=2%</t>
  </si>
  <si>
    <t>Провод медный, гибкий с ПВХ изоляцией на напряжение 0,45 кВ, ГОСТ 6323-79, сечением: 1х70</t>
  </si>
  <si>
    <t>ТЦ_21.2.00.00_78_7804526950_15.05.2024_02
Аналог ТССЦ-502-0501 3834,26/3755,85=2%</t>
  </si>
  <si>
    <t>ТЦ_14.5.01.00_78_7804526950_15.05.2024_02
Аналог ТССЦ-101-2415 52,74/51,66=2%</t>
  </si>
  <si>
    <t>ТЦ_14.5.01.00_78_7804526950_15.05.2024_02
аналог ТССЦ-101-2901 51,49/50,41=2%</t>
  </si>
  <si>
    <t>ТЦ_14.5.01.00_78_7804526950_15.05.2024_02
Аналог ТССЦ-113-0521 65,66/64,28=2%</t>
  </si>
  <si>
    <t>42
О</t>
  </si>
  <si>
    <t>44
О</t>
  </si>
  <si>
    <t>ТЦ_20.5.02.00_78_7806155468_15.05.2024_02
Аналог ТССЦ-509-2228 8,88/8,7=2%</t>
  </si>
  <si>
    <t>48
О</t>
  </si>
  <si>
    <t>ТЦ_08.3.12.00_78_7804526950_15.05.2024_02
Аналог ТССЦ-101-1638 5134,83/4987,13=2%</t>
  </si>
  <si>
    <t>ТЦ_20.2.05.02_78_7804526950_15.05.2024_02
Аналог ТССЦ-101-1671 25,60/25,05=2%</t>
  </si>
  <si>
    <t>ТЦ_22.2.02.11_2_0278204832_15.05.2024_02
Аналог ТССЦ-101-2066 10,28/10,03=2%</t>
  </si>
  <si>
    <t>ТЦ_14.2.02.03_78_7804526950_15.05.2024_02
Аналог ТССЦ-113-0395 95,68/93,73=2%</t>
  </si>
  <si>
    <t>Цинковая краска-спрей, 400 мл</t>
  </si>
  <si>
    <t>Главная заземляющая шина с изоляторами 500х50х6 мм, медь, в 
комплекте с креплением на стену</t>
  </si>
  <si>
    <t>ТЦ_20.1.01.14_78_7804526950_15.05.2024_02
Аналог ТССЦ-509-0020 42,77/41,87=2%</t>
  </si>
  <si>
    <t>ТЦ_20.1.01.00_78_7804526950_15.05.2024_02
Аналог ТССЦ-509-0020 42,77/41,87=2%</t>
  </si>
  <si>
    <t>ТЦ_14.5.01.00_78_7804526950_15.05.2024_02
Аналог ТССЦ-101-2901 51,49/50,41=2%</t>
  </si>
  <si>
    <t>Рукав гибкий металлический в полимерной оболочке номинальным o26 мм в комплекте с соединительными муфтами</t>
  </si>
  <si>
    <t>ТЦ_20.2.07.00_2_0278204832_15.05.2024_02
Аналог ТССЦ-509-2857 23,70/23,16=2%</t>
  </si>
  <si>
    <t>ТЦ_20.2.07.00_2_0278204832_15.05.2024_02</t>
  </si>
  <si>
    <t>Т-образный ответвитель, шириной 200 мм, высотой 80 мм, толщиной 1,2 мм, нерж.(2,79 кг)</t>
  </si>
  <si>
    <t>Соединитель угловой, толщиной 2 мм, нерж. (0,17 кг)</t>
  </si>
  <si>
    <t>ТЦ_20.2.07.00_2_0278204832_15.05.2024_02
Аналог ТССЦ-509-8366 14,14/13,85=2%</t>
  </si>
  <si>
    <t>Консоль одиночная 250 мм, толщиной 3 мм, нерж. (1  кг)</t>
  </si>
  <si>
    <t>ТЦ_20.2.07.00_2_0278204832_15.05.2024_02
Аналог ТССЦ-107-0001 12,39/12,09=2%</t>
  </si>
  <si>
    <t>Прижим кабельного лотка, нерж.  (0,028 кг)</t>
  </si>
  <si>
    <t>ТЦ_22.2.02.11_2_0278204832_15.05.2024_02
Аналог ТССЦ-101-6794 25,60/25,05=2%</t>
  </si>
  <si>
    <t>Шайба стопорная М6, нерж. (0,2 кг)</t>
  </si>
  <si>
    <t>ТЦ_20.2.07.00_2_0278204832_15.05.2024_02
Аналог ТССЦ-201-0776 12578,44/12437,78=2%</t>
  </si>
  <si>
    <t>ТЦ_20.5.02.00_2_0278204832_15.05.2024_02
Аналог ТССЦ-111-0126 335,61/328,92=2%</t>
  </si>
  <si>
    <t>ТЦ_22.2.02.11_2_0278204832_15.05.2024_02
Аналог ТССЦ-509-5777 34,00/33,16=2%</t>
  </si>
  <si>
    <t>ТЦ_22.2.02.11_2_0278204832_15.05.2024_02
Аналог ТССЦ-101-2091 64,20/62,89=2%</t>
  </si>
  <si>
    <t>ТЦ_22.2.02.11_2_0278204832_15.05.2024_02
Аналог ТССЦ-103-2014 98,60/96,47=2%</t>
  </si>
  <si>
    <t>Т-образный ответвитель, шириной 300 мм, высотой 80 мм, толщиной 1,2 мм, нерж. (5,29 кг)</t>
  </si>
  <si>
    <t>Соединительная пластина увеличенная, высотой 80 мм, толщиной 2 мм, нерж.0,12 кг)</t>
  </si>
  <si>
    <t>ТЦ_20.2.08.02_2_0278204832_15.05.2024_02
Аналог ТССЦ-101-6794 25,60/25,05=2%</t>
  </si>
  <si>
    <t>ТЦ_25.2.02.01_2_0278204832_15.05.2024_02
Аналог ТССЦ-101-6794 25,60/25,05=2%</t>
  </si>
  <si>
    <t>ТЦ_27.2.03.03_2_0278204832_15.05.2024_02</t>
  </si>
  <si>
    <t>Траверса для лотка 41x41, 565 мм, толщиной 2,5 мм, нерж.</t>
  </si>
  <si>
    <t>ТЦ_20.2.07.00_2_0278204832_15.05.2024_02
Аналог ТССЦ-101-2066 10,28/10,03=2%</t>
  </si>
  <si>
    <t>Профиль STRUT двойной, 900 мм, толщиной 2,5 мм, нерж.</t>
  </si>
  <si>
    <t>ТЦ_22.2.02.11_78_7804526950_15.05.2024_02
Аналог ТССЦ-101-2091 64,20/62,89=2%</t>
  </si>
  <si>
    <t>Раздел 3. Электрооборудование</t>
  </si>
  <si>
    <t>Раздел 4. Противопожарные заделки</t>
  </si>
  <si>
    <t>31
О</t>
  </si>
  <si>
    <t>34
О</t>
  </si>
  <si>
    <t>Раздел 6. Материалы по молниезащите и заземлению</t>
  </si>
  <si>
    <t>Раздел 7. Система кабельного обогрева</t>
  </si>
  <si>
    <t>Раздел 8. Кабельные конструкции, трубы, коробки, крепеж (ОКЛ)</t>
  </si>
  <si>
    <t>Соединительная пластина увеличенная, толщиной 2,0 мм, нерж. (0,2 кг)</t>
  </si>
  <si>
    <t>Консоль одиночная 250 мм, толщиной 3 мм, нерж (1  кг)</t>
  </si>
  <si>
    <t>Прижим кабельного лотка, нерж. (0,028 кг)</t>
  </si>
  <si>
    <t>Гайка шестигранная М6, нерж (0,16 кг)</t>
  </si>
  <si>
    <t>Винт для крепления к С-образному профилю М10х30 мм, нерж (0,04 кг)</t>
  </si>
  <si>
    <t>Профиль STRUT, 900 мм, толщиной 2,5 мм, нерж</t>
  </si>
  <si>
    <t>Болт шестигранный М10х100, нерж</t>
  </si>
  <si>
    <t>ТЦ_22.2.02.11_78_7804526950_15.05.2024_02
Аналог ТССЦ-101-4949 10,26/10,03=2%</t>
  </si>
  <si>
    <t>Раздел 9. Кабельные конструкции, трубы, крепеж</t>
  </si>
  <si>
    <t>Лоток лестничный шириной 300 мм, высотой 80 мм, толщиной 1,2 мм, L=3 м, нерж. (2,82 кг)</t>
  </si>
  <si>
    <t>Соединительная пластина увеличенная, высотой 80 мм, толщиной 2 мм, нерж. (0,12 кг)</t>
  </si>
  <si>
    <t>Металлорукав гибкий в гладкой EVA оболочке номинальным ø35 мм в комплекте с соединительными муфтами</t>
  </si>
  <si>
    <t>Раздел 2. Осветительное электрообордование</t>
  </si>
  <si>
    <t>37
О</t>
  </si>
  <si>
    <t>45
О</t>
  </si>
  <si>
    <t>Раздел 7. Материалы по заполнению и заземлению</t>
  </si>
  <si>
    <t>Соединительная пластина увеличенная, толщиной 2,0 мм, нерж.(0,2 кг)</t>
  </si>
  <si>
    <t>ТЦ_01.7.15.12_78_7804526950_15.05.2024_02
Аналог ТССЦ-101-4949 10,26/10,03=2%</t>
  </si>
  <si>
    <t>ТЦ_20.2.03.03_78_7804526950_15.05.2024_02
Аналог ТССЦ-509-8366 14,14/13,85=2%</t>
  </si>
  <si>
    <t>ТЦ_07.2.06.04_78_7804526950_15.05.2024_02</t>
  </si>
  <si>
    <t>ТЦ_20.2.07.03_78_7804526950_15.05.2024_02
Аналог ТССЦ-201-8057 20,45/20,25=2%</t>
  </si>
  <si>
    <t>ТЦ_20.3.03.00_78_7810216924_07.06.2024_02
Аналог ТССЦ-509-0765 129,31/126,54=2%</t>
  </si>
  <si>
    <t>ТЦ_59.1.21.00_2_0276132981_25.01.2024_02
Аналог ТССЦ-501-8629 32908,54/32244,30=2%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</si>
  <si>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5х6</t>
  </si>
  <si>
    <t>ТЦ_59.1.21.00_2_0276132981_25.01.2024_02
Аналог ТССЦ-501-7966 50968,55/49949,54=2%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</si>
  <si>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3х4</t>
  </si>
  <si>
    <t>ТЦ_20.5.02.00_78_7806155468_25.03.2024_02
Аналог ТССЦ-509-2228 8,88/8,7=2%</t>
  </si>
  <si>
    <t>ТЦ_20.4.03.07_78_7804526950_01.02.2024_02
Аналог ТССЦ-503-0474 1223/1198,58=2%</t>
  </si>
  <si>
    <t>РП2. Розеточный пост в комплекте с аппаратами защиты и розетками, 16</t>
  </si>
  <si>
    <t>Коробка клеммная пылевлагозащищенная IP66, открытой установки, в  комплекте с винтовыми клемниками, для кабеля сечением до 5х6 мм2</t>
  </si>
  <si>
    <t>ТЦ_01.7.15.00_78_7804526950_01.02.2024_02
Аналог ТССЦ-101-6794 25,60/25,05=2%</t>
  </si>
  <si>
    <t>ТЦ_21.1.00.00_78_7804526950_01.02.2024_02</t>
  </si>
  <si>
    <t>ТЦ_01.7.15.12_2_0278204832_08.02.2024_02
Аналог ТССЦ-101-4949 10,26/10,03=2%</t>
  </si>
  <si>
    <t>Шпилька М8, L=1 м, нерж. (вес 0,24 кг)</t>
  </si>
  <si>
    <t>ТЦ_20.2.07.00_2_0278204832_08.02.2024_02</t>
  </si>
  <si>
    <t>Крепеж STRUT к металлическим балкам, нерж. (вес 0,4 кг)</t>
  </si>
  <si>
    <t>Монтажная пластина вертикальная, нерж. (вес 0,2 кг)</t>
  </si>
  <si>
    <t>Профиль STRUT, 400 мм, толщиной 2,5 мм, нерж. (вес 0,92 кг.)</t>
  </si>
  <si>
    <t>ТЦ_22.2.02.11_2_0278204832_08.02.2024_02
Аналог ТССЦ-101-6794 25,60/25,05=2%</t>
  </si>
  <si>
    <t>Винт М6х12 с квадратным подголовником нерж.</t>
  </si>
  <si>
    <t>Гайка шестигранная М6 нерж.</t>
  </si>
  <si>
    <t>Шайба стопорная М6 нерж.</t>
  </si>
  <si>
    <t>Винт М6х20 с квадратным подголовником нерж</t>
  </si>
  <si>
    <t>Гайка М6 со стопорным буртиком нерж.</t>
  </si>
  <si>
    <t>ТЦ_08.1.02.13_2_0278204832_08.02.2024_02</t>
  </si>
  <si>
    <t>ТЦ_20.1.02.18_2_0278204832_08.02.2024_02</t>
  </si>
  <si>
    <t>ТЦ_22.2.02.11_2_0278204832_08.02.2024_02</t>
  </si>
  <si>
    <t>ТЦ_22.2.02.11_2_0278204832_08.02.2024_02
Аналог ТССЦ-101-4949 10,26/10,03=2%</t>
  </si>
  <si>
    <t>Шпилька резьбовая, М6, L=2 м, нерж.</t>
  </si>
  <si>
    <t>Хомут стальной 3/4" (25-30 мм) с приварной</t>
  </si>
  <si>
    <t>Шпилька резьбовая M8х1000 нерж.  (вес 0,24 кг)</t>
  </si>
  <si>
    <t>Прижим лотка (вес 0,02 кг.)</t>
  </si>
  <si>
    <t>Крепеж STRUT к металическим балкам L=0,1м S=6мм нерж. (вес 0,4 кг)</t>
  </si>
  <si>
    <t>Пластина монтажная вертикальная S=1,2мм нерж.</t>
  </si>
  <si>
    <t>Профиль STRUT ПХ-0241 L=0,7м S=2,5мм нерж. (вес 1,2 кг)</t>
  </si>
  <si>
    <t>Профиль STRUT ПХ-0241 L=0,4м S=2,5мм нерж.(вес 0,92 кг.)</t>
  </si>
  <si>
    <t>К142ц S=2мм скоба оцинк. (вес 0,034кг)</t>
  </si>
  <si>
    <t>Струбцина монтажная М6 оцинк.</t>
  </si>
  <si>
    <t>ТЦ_20.2.07.00_2_0278204832_08.02.2024_02
Аналог ТССЦ-101-4949 10,26/10,03=2%</t>
  </si>
  <si>
    <t>Шпилька резьбовая M6х2000 нерж.</t>
  </si>
  <si>
    <t>Раздел 1. Комплектные устройства, (1632 -2021-1.1,1.2,2.1.0- ЭОМ.СО, л. 1)</t>
  </si>
  <si>
    <t>ТЦ_62.1.02.13_78_7804526950_15.05.2024_02</t>
  </si>
  <si>
    <t>ГРЩ. Главный распределительный щит с ПЭСПЗ.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</si>
  <si>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</si>
  <si>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</si>
  <si>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</si>
  <si>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</si>
  <si>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</si>
  <si>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</si>
  <si>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</si>
  <si>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</si>
  <si>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</si>
  <si>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</si>
  <si>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</si>
  <si>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</si>
  <si>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</si>
  <si>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</si>
  <si>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</si>
  <si>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</si>
  <si>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</si>
  <si>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</si>
  <si>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</si>
  <si>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</si>
  <si>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</si>
  <si>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</si>
  <si>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</si>
  <si>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</si>
  <si>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Кабель ИнСил-ВВнг(А)-LS 
5х70мс(N,PE)-1 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</si>
  <si>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</si>
  <si>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</si>
  <si>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</si>
  <si>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</si>
  <si>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Кабель ИнСил-ВВнг(А)-LS 
5х4ок(N,PE)-1</t>
  </si>
  <si>
    <t>Кабель ИнСил-ВВнг(А)-LS 
3х6ок(N,PE)-1</t>
  </si>
  <si>
    <t>Кабель ИнСил-ВВнг(А)-LS 
3х4ок(N,PE)-1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</si>
  <si>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</si>
  <si>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</si>
  <si>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</si>
  <si>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</si>
  <si>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</si>
  <si>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</si>
  <si>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</si>
  <si>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</si>
  <si>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</si>
  <si>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</si>
  <si>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</si>
  <si>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</si>
  <si>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</si>
  <si>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</si>
  <si>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</si>
  <si>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</si>
  <si>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</si>
  <si>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73
О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</si>
  <si>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</si>
  <si>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</si>
  <si>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</si>
  <si>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</si>
  <si>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</si>
  <si>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</si>
  <si>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</si>
  <si>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Розетка с заземляющим контактом 2К+З, скрытой установки, 16 А, 230 В, белая, с коробкой для монтажа, IP55</t>
  </si>
  <si>
    <t>84
О</t>
  </si>
  <si>
    <t>86
О</t>
  </si>
  <si>
    <t>ТЦ_20.5.02.02_147_7806155468_15.05.2024_02
Аналог ТССЦ-503-0693 2306,87/2261,59=2%</t>
  </si>
  <si>
    <t>Раздел 6. Кабельные конструкции, трубы, коробки, крепеж (ОКЛ), (1632 -2021-1.1,1.2,2.1.0- ЭОМ.СО, л. 4)</t>
  </si>
  <si>
    <t>Стяжки кабельные из нержавеющей стали с полимерным покрытием, (по 100 шт.)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</si>
  <si>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</si>
  <si>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</si>
  <si>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</si>
  <si>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</si>
  <si>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</si>
  <si>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</si>
  <si>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</si>
  <si>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</si>
  <si>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</si>
  <si>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</si>
  <si>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Труба стальная ø50 мм с комплекте с соединительными муфтами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</si>
  <si>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</si>
  <si>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</si>
  <si>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</si>
  <si>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</si>
  <si>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Шина сборная - одна полоса в фазе, медная или алюминиевая сечением: до 500 мм2, (L=0,7 м)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</si>
  <si>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</si>
  <si>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</si>
  <si>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</si>
  <si>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</si>
  <si>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</si>
  <si>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</si>
  <si>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</si>
  <si>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</si>
  <si>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</si>
  <si>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</si>
  <si>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</si>
  <si>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</si>
  <si>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</si>
  <si>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</si>
  <si>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</si>
  <si>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</si>
  <si>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</si>
  <si>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</si>
  <si>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</si>
  <si>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</si>
  <si>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</si>
  <si>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</si>
  <si>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</si>
  <si>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</si>
  <si>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</si>
  <si>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</si>
  <si>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</si>
  <si>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</si>
  <si>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</si>
  <si>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</si>
  <si>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</si>
  <si>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</si>
  <si>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</si>
  <si>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</si>
  <si>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</si>
  <si>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</si>
  <si>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</si>
  <si>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</si>
  <si>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</si>
  <si>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</si>
  <si>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</si>
  <si>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</si>
  <si>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</si>
  <si>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</si>
  <si>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</si>
  <si>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</si>
  <si>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</si>
  <si>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</si>
  <si>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</si>
  <si>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</si>
  <si>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</si>
  <si>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</si>
  <si>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</si>
  <si>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</si>
  <si>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</si>
  <si>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</si>
  <si>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</si>
  <si>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</si>
  <si>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</si>
  <si>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</si>
  <si>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</si>
  <si>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</si>
  <si>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</si>
  <si>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</si>
  <si>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</si>
  <si>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</si>
  <si>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</si>
  <si>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</si>
  <si>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</si>
  <si>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</si>
  <si>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</si>
  <si>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</si>
  <si>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</si>
  <si>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</si>
  <si>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</si>
  <si>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</si>
  <si>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</si>
  <si>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</si>
  <si>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</si>
  <si>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</si>
  <si>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</si>
  <si>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</si>
  <si>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</si>
  <si>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</si>
  <si>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</si>
  <si>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</si>
  <si>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</si>
  <si>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</si>
  <si>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</si>
  <si>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</si>
  <si>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ТЦ_20.2.03.02_63_6316066496_03.05.2024_02_35.1</t>
  </si>
  <si>
    <t>BBA1015 Консоль потолочная BBA с осн.150 мм (Аналог ТССЦ-509-8372 19,72/19,3=2%)</t>
  </si>
  <si>
    <t>ТЦ_01.7.15.12_63_6316066496_03.05.2024_02_34.1</t>
  </si>
  <si>
    <t>CM201001 Шпилька М10х1000 (Аналог ТССЦ-101-4950 12,91/12,63=2%)</t>
  </si>
  <si>
    <t>ТЦ_14.5.01.10_63_6316066496_25.04.2024_02_29.1</t>
  </si>
  <si>
    <t>DF1201 Пена однокомпонентная огнезащитная, баллон 740 мл (Аналог ТССЦ-113-0770 318,46/312,17=2%)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</si>
  <si>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</si>
  <si>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</si>
  <si>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</si>
  <si>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</si>
  <si>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</si>
  <si>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</si>
  <si>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</si>
  <si>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</si>
  <si>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</si>
  <si>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</si>
  <si>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</si>
  <si>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</si>
  <si>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</si>
  <si>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</si>
  <si>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</si>
  <si>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</si>
  <si>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</si>
  <si>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</si>
  <si>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Стоимость ед. работ</t>
  </si>
  <si>
    <t>Сумма работ</t>
  </si>
  <si>
    <t>Стоимость ед. мат.</t>
  </si>
  <si>
    <t>Сумма мат.</t>
  </si>
  <si>
    <t>Итого</t>
  </si>
  <si>
    <t>давальческое</t>
  </si>
  <si>
    <t>https://dkc-msk.ru/products/metallorukav-dn-35mm-v-gladkoy-pvkh-izolyatsii-dvn-35-0-mm-dnar-43-0-25m-tsvet-seryy-6070r-38/?ysclid=maxyij2xr2463530829</t>
  </si>
  <si>
    <t>https://www.ecoplast-shop.ru/product/ecoplast-21125hfr-uf/69277?ysclid=maxwiev33z561015239</t>
  </si>
  <si>
    <t>https://dkc.spb.ru/korobka-stalnaya-fs-s-kabelnymi-vvodami-i-klemmnikami-ip55-150h150h80mm-4r-450v-20a-10mm-kv-nerzh-kontakt.html</t>
  </si>
  <si>
    <t>https://dkc.spb.ru/vint-dlya-krepleniya-k-s-obraznomu-profilyu-m10h30-nerzhaveyuschayastal-aisi-316l.html</t>
  </si>
  <si>
    <t>https://www.vseinstrumenti.ru/product/gajka-so-stop-koltsom-bohrer-m10-nerzh-stal-a2-din-985-60-sht-din985-a2-10-60-4942920/</t>
  </si>
  <si>
    <t>https://dkc-msk.ru/products/metallorukav-dn-35mm-v-gladkoy-eva-izolyatsii-dvn-35-0-mm-dnar-43-0-25-m-tsvet-seryy-607e038/?ysclid=maz0ntu2wr917007145</t>
  </si>
  <si>
    <t>https://dkc-msk.ru/products/polosa-40kh4-goryacheotsinkovannaya-nc2444/?ysclid=maz0su9m64169844687</t>
  </si>
  <si>
    <t>https://www.tinko.ru/catalog/product/308173/</t>
  </si>
  <si>
    <t>https://dkc-msk.ru/products/fasadnyy-derzhatel-250-mm-nd2304/?ysclid=maz0v8xg4e878313229</t>
  </si>
  <si>
    <t>https://kvt-pro.ru/mufty-nakonechniki/kabelnye-styazhki-i-aksessuary/styazhki-kabelnye-stalnye/sks-p/styazhki-stalnye-krepezhnye-s-polimernym-pokrytiem-74944</t>
  </si>
  <si>
    <t>https://dkc-msk.ru/products/metallorukav-dn-26mm-v-germetichnoy-pvkh-izolyatsii-dvn-26-5-mm-dnar-31-5-25-m-tsvet-chyer-6071r-027n/?ysclid=maz9p5qqk0131367384</t>
  </si>
  <si>
    <t>https://dkc-msk.ru/products/khomut-dlya-tyazhelykh-nagruzok-25-29-mm-3-4-quot-m8-nerzhaveyushchaya-stal-aisi304-6040-034/?ysclid=mazcqdnlii473948346</t>
  </si>
  <si>
    <t>Угол горизонтальный 90°, шириной 300 мм, высотой 80 мм, толщиной 1,5 мм, нерж.(4,63 кг)</t>
  </si>
  <si>
    <t>Угол горизонтальный 90°, шириной 500 мм, высотой 80 мм, толщиной 1,5мм, нерж(5,79 кг)</t>
  </si>
  <si>
    <t>Т-образный ответвитель, шириной 200 мм, высотой 80 мм, толщиной 1,5 мм, нерж (5,58 кг)</t>
  </si>
  <si>
    <t>ТЦ_21.1.06.08_78_7804526950_13.02.2024_02</t>
  </si>
  <si>
    <t>Кабель силовой  ИнСил-ППнг(А)-HF (N, PE)-1,0 5х25
// вес кг/метр</t>
  </si>
  <si>
    <t>Кабель силовой  ИнСил-ППнг(А)-HF (N, PE)-1,0 5х16
// вес 1,24 кг/метр</t>
  </si>
  <si>
    <t>Кабель силовой  ИнСил-ППнг(А)-HF (N, PE)-1,0 5х6
// вес  0,64 кг/метр</t>
  </si>
  <si>
    <t>Кабель силовой  ИнСил-ППнг(А)-HF (N, PE)-1,0 3х6
// вес 0,48 кг/метр</t>
  </si>
  <si>
    <t>Кабель силовой  ИнСил-ППнг(А)-HF (N, PE)-1,0 5х4
// вес 0,39 кг/метр</t>
  </si>
  <si>
    <t>Кабель силовой  ИнСил-ППнг(А)-HF (N, PE)-1,0 5х2,5
// вес  0,37 кг/метр</t>
  </si>
  <si>
    <t>Кабель силовой  ИнСил-ППнг(А)-HF (N, PE)-1,0 3х2,5
// вес 0,28 кг/метр</t>
  </si>
  <si>
    <t>Кабель силовой  ИнСил-ППнг(А)-HF (N, PE)-1,0 3х1,5
// вес 0,23 кг/ метр</t>
  </si>
  <si>
    <t>Кабель силовой огнестойкий ИнСил-ППнг(А)-FRHF (N, PE)-1,0 5х4
// вес 0,61 кг/метр</t>
  </si>
  <si>
    <t>Кабель силовой огнестойкий ИнСил-ППнг(А)-FRHF (N, PE)-1,0 5х2,5
// вес 0,45 кг/метр</t>
  </si>
  <si>
    <t>Кабель силовой огнестойкий ИнСил-ППнг(А)-FRHF (N, PE)-1,0 3х1,5
// вес 0,3 кг/метр</t>
  </si>
  <si>
    <t>Кабель силовой огнестойкий ИнСил-ППнг(А)-FRHF (N, PE)-1,0 4х1,5
// вес 0,34 кг/метр</t>
  </si>
  <si>
    <t>ТЦ_21.2.03.02_78_7804526950_13.02.2024_02</t>
  </si>
  <si>
    <t>Провод медный ИнСил-ПуГВнг(А)- 0,45 1х95
// вес 1,026 кг/метр</t>
  </si>
  <si>
    <t>Провод медный ИнСил-ПуГВнг(А) - 0,45 1х35
// вес 0,397 кг/метр</t>
  </si>
  <si>
    <t>Провод медный ИнСил-ПуГВнг(А) - 0,45 1х25
// вес 0,28 кг/метр</t>
  </si>
  <si>
    <t>Провод медный ИнСил-ПуГВнг(А) - 0,45 1х6
// вес  0,0742 кг кг/метр</t>
  </si>
  <si>
    <t>КРАСНЫЙ шрифт=сметная стоимость, с НДС</t>
  </si>
  <si>
    <t>ДОБАВЛЕНО, проставлены сметные цены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</si>
</sst>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0.0000000"/>
  </numFmts>
  <fonts count="22" x14ac:knownFonts="1">
    <font>
      <sz val="11"/>
      <name val="Calibri"/>
      <charset val="1"/>
    </font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" fillId="0" borderId="0"/>
    <xf numFmtId="43" fontId="15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64">
    <xf numFmtId="0" fontId="0" fillId="0" borderId="0" xfId="0"/>
    <xf numFmtId="0" fontId="6" fillId="0" borderId="0" xfId="0" applyNumberFormat="1" applyFont="1" applyFill="1" applyBorder="1" applyAlignment="1" applyProtection="1">
      <alignment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49" fontId="5" fillId="0" borderId="2" xfId="0" applyNumberFormat="1" applyFont="1" applyFill="1" applyBorder="1" applyAlignment="1" applyProtection="1">
      <alignment vertical="center"/>
    </xf>
    <xf numFmtId="49" fontId="5" fillId="0" borderId="2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1" fontId="6" fillId="0" borderId="2" xfId="0" applyNumberFormat="1" applyFont="1" applyFill="1" applyBorder="1" applyAlignment="1" applyProtection="1">
      <alignment horizontal="center" vertical="center" wrapText="1"/>
    </xf>
    <xf numFmtId="4" fontId="6" fillId="0" borderId="2" xfId="0" applyNumberFormat="1" applyFont="1" applyFill="1" applyBorder="1" applyAlignment="1" applyProtection="1">
      <alignment horizontal="right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164" fontId="6" fillId="0" borderId="2" xfId="0" applyNumberFormat="1" applyFont="1" applyFill="1" applyBorder="1" applyAlignment="1" applyProtection="1">
      <alignment horizontal="center" vertical="center"/>
    </xf>
    <xf numFmtId="4" fontId="6" fillId="0" borderId="2" xfId="0" applyNumberFormat="1" applyFont="1" applyFill="1" applyBorder="1" applyAlignment="1" applyProtection="1">
      <alignment horizontal="right" vertical="center"/>
    </xf>
    <xf numFmtId="1" fontId="6" fillId="0" borderId="2" xfId="0" applyNumberFormat="1" applyFont="1" applyFill="1" applyBorder="1" applyAlignment="1" applyProtection="1">
      <alignment horizontal="center" vertical="center"/>
    </xf>
    <xf numFmtId="2" fontId="6" fillId="0" borderId="2" xfId="0" applyNumberFormat="1" applyFont="1" applyFill="1" applyBorder="1" applyAlignment="1" applyProtection="1">
      <alignment horizontal="center" vertical="center"/>
    </xf>
    <xf numFmtId="168" fontId="6" fillId="0" borderId="2" xfId="0" applyNumberFormat="1" applyFont="1" applyFill="1" applyBorder="1" applyAlignment="1" applyProtection="1">
      <alignment horizontal="center" vertical="center"/>
    </xf>
    <xf numFmtId="166" fontId="6" fillId="0" borderId="2" xfId="0" applyNumberFormat="1" applyFont="1" applyFill="1" applyBorder="1" applyAlignment="1" applyProtection="1">
      <alignment horizontal="center" vertical="center"/>
    </xf>
    <xf numFmtId="4" fontId="8" fillId="0" borderId="2" xfId="0" applyNumberFormat="1" applyFont="1" applyFill="1" applyBorder="1" applyAlignment="1" applyProtection="1">
      <alignment horizontal="right" vertical="center"/>
    </xf>
    <xf numFmtId="4" fontId="8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Border="1" applyAlignment="1" applyProtection="1">
      <alignment vertical="center" wrapText="1"/>
    </xf>
    <xf numFmtId="165" fontId="6" fillId="0" borderId="2" xfId="0" applyNumberFormat="1" applyFont="1" applyFill="1" applyBorder="1" applyAlignment="1" applyProtection="1">
      <alignment horizontal="center" vertical="center"/>
    </xf>
    <xf numFmtId="167" fontId="6" fillId="0" borderId="2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49" fontId="9" fillId="0" borderId="1" xfId="0" applyNumberFormat="1" applyFont="1" applyFill="1" applyBorder="1" applyAlignment="1" applyProtection="1">
      <alignment vertical="center" wrapText="1"/>
    </xf>
    <xf numFmtId="49" fontId="9" fillId="0" borderId="3" xfId="0" applyNumberFormat="1" applyFont="1" applyFill="1" applyBorder="1" applyAlignment="1" applyProtection="1">
      <alignment vertical="center"/>
    </xf>
    <xf numFmtId="49" fontId="9" fillId="0" borderId="1" xfId="0" applyNumberFormat="1" applyFont="1" applyFill="1" applyBorder="1" applyAlignment="1" applyProtection="1">
      <alignment vertical="center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1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/>
    </xf>
    <xf numFmtId="164" fontId="8" fillId="0" borderId="2" xfId="0" applyNumberFormat="1" applyFont="1" applyFill="1" applyBorder="1" applyAlignment="1" applyProtection="1">
      <alignment horizontal="center" vertical="center"/>
    </xf>
    <xf numFmtId="1" fontId="8" fillId="0" borderId="2" xfId="0" applyNumberFormat="1" applyFont="1" applyFill="1" applyBorder="1" applyAlignment="1" applyProtection="1">
      <alignment horizontal="center" vertical="center"/>
    </xf>
    <xf numFmtId="2" fontId="8" fillId="0" borderId="2" xfId="0" applyNumberFormat="1" applyFont="1" applyFill="1" applyBorder="1" applyAlignment="1" applyProtection="1">
      <alignment horizontal="center" vertical="center"/>
    </xf>
    <xf numFmtId="168" fontId="8" fillId="0" borderId="2" xfId="0" applyNumberFormat="1" applyFont="1" applyFill="1" applyBorder="1" applyAlignment="1" applyProtection="1">
      <alignment horizontal="center" vertical="center"/>
    </xf>
    <xf numFmtId="166" fontId="8" fillId="0" borderId="2" xfId="0" applyNumberFormat="1" applyFont="1" applyFill="1" applyBorder="1" applyAlignment="1" applyProtection="1">
      <alignment horizontal="center" vertical="center"/>
    </xf>
    <xf numFmtId="165" fontId="8" fillId="0" borderId="2" xfId="0" applyNumberFormat="1" applyFont="1" applyFill="1" applyBorder="1" applyAlignment="1" applyProtection="1">
      <alignment horizontal="center" vertical="center"/>
    </xf>
    <xf numFmtId="167" fontId="8" fillId="0" borderId="2" xfId="0" applyNumberFormat="1" applyFont="1" applyFill="1" applyBorder="1" applyAlignment="1" applyProtection="1">
      <alignment horizontal="center" vertical="center"/>
    </xf>
    <xf numFmtId="169" fontId="8" fillId="0" borderId="2" xfId="0" applyNumberFormat="1" applyFont="1" applyFill="1" applyBorder="1" applyAlignment="1" applyProtection="1">
      <alignment horizontal="center" vertical="center"/>
    </xf>
    <xf numFmtId="4" fontId="11" fillId="0" borderId="2" xfId="0" applyNumberFormat="1" applyFont="1" applyFill="1" applyBorder="1" applyAlignment="1" applyProtection="1">
      <alignment horizontal="right" vertical="center"/>
    </xf>
    <xf numFmtId="0" fontId="6" fillId="2" borderId="2" xfId="0" applyNumberFormat="1" applyFont="1" applyFill="1" applyBorder="1" applyAlignment="1" applyProtection="1">
      <alignment vertical="center" wrapText="1"/>
    </xf>
    <xf numFmtId="1" fontId="6" fillId="2" borderId="2" xfId="0" applyNumberFormat="1" applyFont="1" applyFill="1" applyBorder="1" applyAlignment="1" applyProtection="1">
      <alignment horizontal="center" vertical="center"/>
    </xf>
    <xf numFmtId="49" fontId="6" fillId="2" borderId="2" xfId="0" applyNumberFormat="1" applyFont="1" applyFill="1" applyBorder="1" applyAlignment="1" applyProtection="1">
      <alignment horizontal="center" vertical="center"/>
    </xf>
    <xf numFmtId="49" fontId="6" fillId="2" borderId="2" xfId="0" applyNumberFormat="1" applyFont="1" applyFill="1" applyBorder="1" applyAlignment="1" applyProtection="1">
      <alignment horizontal="left" vertical="center" wrapText="1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4" fontId="6" fillId="2" borderId="2" xfId="0" applyNumberFormat="1" applyFont="1" applyFill="1" applyBorder="1" applyAlignment="1" applyProtection="1">
      <alignment horizontal="right" vertical="center"/>
    </xf>
    <xf numFmtId="43" fontId="4" fillId="0" borderId="0" xfId="2" applyFont="1" applyFill="1" applyBorder="1" applyAlignment="1" applyProtection="1">
      <alignment vertical="center"/>
    </xf>
    <xf numFmtId="0" fontId="16" fillId="0" borderId="0" xfId="3" applyNumberFormat="1" applyFill="1" applyBorder="1" applyAlignment="1" applyProtection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5" fillId="0" borderId="3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right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2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7" fontId="8" fillId="0" borderId="2" xfId="0" applyNumberFormat="1" applyFont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right" vertical="center"/>
    </xf>
    <xf numFmtId="2" fontId="6" fillId="0" borderId="2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2" fontId="6" fillId="2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168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43" fontId="6" fillId="0" borderId="0" xfId="2" applyFont="1" applyFill="1" applyBorder="1" applyAlignment="1" applyProtection="1">
      <alignment vertical="center"/>
    </xf>
    <xf numFmtId="43" fontId="6" fillId="0" borderId="2" xfId="2" applyFont="1" applyFill="1" applyBorder="1" applyAlignment="1" applyProtection="1">
      <alignment horizontal="right" vertical="center"/>
    </xf>
    <xf numFmtId="0" fontId="17" fillId="0" borderId="0" xfId="0" applyFont="1" applyAlignment="1">
      <alignment vertical="center"/>
    </xf>
    <xf numFmtId="165" fontId="6" fillId="0" borderId="2" xfId="0" applyNumberFormat="1" applyFont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right" vertical="center"/>
    </xf>
    <xf numFmtId="4" fontId="8" fillId="3" borderId="2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right" vertical="center"/>
    </xf>
    <xf numFmtId="49" fontId="6" fillId="4" borderId="2" xfId="0" applyNumberFormat="1" applyFont="1" applyFill="1" applyBorder="1" applyAlignment="1" applyProtection="1">
      <alignment horizontal="center" vertical="center"/>
    </xf>
    <xf numFmtId="49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vertical="center" wrapText="1"/>
    </xf>
    <xf numFmtId="49" fontId="6" fillId="4" borderId="2" xfId="0" applyNumberFormat="1" applyFont="1" applyFill="1" applyBorder="1" applyAlignment="1" applyProtection="1">
      <alignment horizontal="center" vertical="center" wrapText="1"/>
    </xf>
    <xf numFmtId="1" fontId="6" fillId="4" borderId="2" xfId="0" applyNumberFormat="1" applyFont="1" applyFill="1" applyBorder="1" applyAlignment="1" applyProtection="1">
      <alignment horizontal="center" vertical="center"/>
    </xf>
    <xf numFmtId="4" fontId="6" fillId="4" borderId="2" xfId="0" applyNumberFormat="1" applyFont="1" applyFill="1" applyBorder="1" applyAlignment="1" applyProtection="1">
      <alignment horizontal="right" vertical="center"/>
    </xf>
    <xf numFmtId="4" fontId="11" fillId="4" borderId="2" xfId="0" applyNumberFormat="1" applyFont="1" applyFill="1" applyBorder="1" applyAlignment="1" applyProtection="1">
      <alignment horizontal="right" vertical="center"/>
    </xf>
    <xf numFmtId="49" fontId="9" fillId="4" borderId="3" xfId="0" applyNumberFormat="1" applyFont="1" applyFill="1" applyBorder="1" applyAlignment="1" applyProtection="1">
      <alignment vertical="center"/>
    </xf>
    <xf numFmtId="49" fontId="9" fillId="4" borderId="1" xfId="0" applyNumberFormat="1" applyFont="1" applyFill="1" applyBorder="1" applyAlignment="1" applyProtection="1">
      <alignment vertical="center" wrapText="1"/>
    </xf>
    <xf numFmtId="49" fontId="9" fillId="4" borderId="1" xfId="0" applyNumberFormat="1" applyFont="1" applyFill="1" applyBorder="1" applyAlignment="1" applyProtection="1">
      <alignment vertical="center"/>
    </xf>
    <xf numFmtId="166" fontId="6" fillId="4" borderId="2" xfId="0" applyNumberFormat="1" applyFont="1" applyFill="1" applyBorder="1" applyAlignment="1" applyProtection="1">
      <alignment horizontal="center" vertical="center"/>
    </xf>
    <xf numFmtId="2" fontId="6" fillId="4" borderId="2" xfId="0" applyNumberFormat="1" applyFont="1" applyFill="1" applyBorder="1" applyAlignment="1" applyProtection="1">
      <alignment horizontal="center" vertical="center"/>
    </xf>
    <xf numFmtId="168" fontId="6" fillId="4" borderId="2" xfId="0" applyNumberFormat="1" applyFont="1" applyFill="1" applyBorder="1" applyAlignment="1" applyProtection="1">
      <alignment horizontal="center" vertical="center"/>
    </xf>
    <xf numFmtId="164" fontId="6" fillId="4" borderId="2" xfId="0" applyNumberFormat="1" applyFont="1" applyFill="1" applyBorder="1" applyAlignment="1" applyProtection="1">
      <alignment horizontal="center" vertical="center"/>
    </xf>
    <xf numFmtId="167" fontId="6" fillId="4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vertical="center"/>
    </xf>
    <xf numFmtId="49" fontId="6" fillId="3" borderId="2" xfId="0" applyNumberFormat="1" applyFont="1" applyFill="1" applyBorder="1" applyAlignment="1" applyProtection="1">
      <alignment horizontal="center" vertical="center"/>
    </xf>
    <xf numFmtId="49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vertical="center" wrapText="1"/>
    </xf>
    <xf numFmtId="49" fontId="6" fillId="3" borderId="2" xfId="0" applyNumberFormat="1" applyFont="1" applyFill="1" applyBorder="1" applyAlignment="1" applyProtection="1">
      <alignment horizontal="center" vertical="center" wrapText="1"/>
    </xf>
    <xf numFmtId="1" fontId="6" fillId="3" borderId="2" xfId="0" applyNumberFormat="1" applyFont="1" applyFill="1" applyBorder="1" applyAlignment="1" applyProtection="1">
      <alignment horizontal="center" vertical="center"/>
    </xf>
    <xf numFmtId="4" fontId="6" fillId="3" borderId="2" xfId="0" applyNumberFormat="1" applyFont="1" applyFill="1" applyBorder="1" applyAlignment="1" applyProtection="1">
      <alignment horizontal="right" vertical="center"/>
    </xf>
    <xf numFmtId="0" fontId="21" fillId="0" borderId="4" xfId="0" applyNumberFormat="1" applyFont="1" applyFill="1" applyBorder="1" applyAlignment="1" applyProtection="1">
      <alignment vertical="center" textRotation="90"/>
    </xf>
    <xf numFmtId="4" fontId="11" fillId="3" borderId="2" xfId="0" applyNumberFormat="1" applyFont="1" applyFill="1" applyBorder="1" applyAlignment="1" applyProtection="1">
      <alignment horizontal="right" vertical="center"/>
    </xf>
    <xf numFmtId="49" fontId="6" fillId="5" borderId="2" xfId="0" applyNumberFormat="1" applyFont="1" applyFill="1" applyBorder="1" applyAlignment="1" applyProtection="1">
      <alignment horizontal="center" vertical="center"/>
    </xf>
    <xf numFmtId="49" fontId="6" fillId="5" borderId="2" xfId="0" applyNumberFormat="1" applyFont="1" applyFill="1" applyBorder="1" applyAlignment="1" applyProtection="1">
      <alignment horizontal="left" vertical="center" wrapText="1"/>
    </xf>
    <xf numFmtId="0" fontId="6" fillId="5" borderId="2" xfId="0" applyNumberFormat="1" applyFont="1" applyFill="1" applyBorder="1" applyAlignment="1" applyProtection="1">
      <alignment vertical="center" wrapText="1"/>
    </xf>
    <xf numFmtId="4" fontId="6" fillId="5" borderId="2" xfId="0" applyNumberFormat="1" applyFont="1" applyFill="1" applyBorder="1" applyAlignment="1" applyProtection="1">
      <alignment horizontal="right" vertical="center"/>
    </xf>
    <xf numFmtId="4" fontId="20" fillId="0" borderId="2" xfId="0" applyNumberFormat="1" applyFont="1" applyBorder="1" applyAlignment="1">
      <alignment horizontal="right" vertical="center"/>
    </xf>
    <xf numFmtId="4" fontId="20" fillId="0" borderId="2" xfId="0" applyNumberFormat="1" applyFont="1" applyFill="1" applyBorder="1" applyAlignment="1" applyProtection="1">
      <alignment horizontal="right" vertical="center" wrapText="1"/>
    </xf>
    <xf numFmtId="4" fontId="11" fillId="0" borderId="2" xfId="0" applyNumberFormat="1" applyFont="1" applyFill="1" applyBorder="1" applyAlignment="1" applyProtection="1">
      <alignment horizontal="right" vertical="center" wrapText="1"/>
    </xf>
    <xf numFmtId="4" fontId="8" fillId="0" borderId="0" xfId="0" applyNumberFormat="1" applyFont="1" applyFill="1" applyBorder="1" applyAlignment="1" applyProtection="1">
      <alignment vertical="center" wrapText="1"/>
    </xf>
    <xf numFmtId="4" fontId="6" fillId="0" borderId="0" xfId="0" applyNumberFormat="1" applyFont="1" applyFill="1" applyBorder="1" applyAlignment="1" applyProtection="1">
      <alignment vertical="center" wrapText="1"/>
    </xf>
    <xf numFmtId="2" fontId="11" fillId="0" borderId="2" xfId="0" applyNumberFormat="1" applyFont="1" applyFill="1" applyBorder="1" applyAlignment="1" applyProtection="1">
      <alignment horizontal="center" vertical="center"/>
    </xf>
    <xf numFmtId="4" fontId="11" fillId="2" borderId="2" xfId="0" applyNumberFormat="1" applyFont="1" applyFill="1" applyBorder="1" applyAlignment="1" applyProtection="1">
      <alignment horizontal="right" vertical="center"/>
    </xf>
    <xf numFmtId="0" fontId="1" fillId="0" borderId="0" xfId="0" applyFont="1" applyAlignment="1">
      <alignment vertical="center"/>
    </xf>
    <xf numFmtId="4" fontId="11" fillId="3" borderId="2" xfId="0" applyNumberFormat="1" applyFont="1" applyFill="1" applyBorder="1" applyAlignment="1">
      <alignment horizontal="right" vertical="center"/>
    </xf>
    <xf numFmtId="49" fontId="6" fillId="6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1" fillId="0" borderId="4" xfId="0" applyNumberFormat="1" applyFont="1" applyFill="1" applyBorder="1" applyAlignment="1" applyProtection="1">
      <alignment horizontal="center" vertical="center" textRotation="90"/>
    </xf>
  </cellXfs>
  <cellStyles count="4">
    <cellStyle name="Гиперссылка" xfId="3" builtinId="8"/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kc-msk.ru/products/metallorukav-dn-35mm-v-gladkoy-eva-izolyatsii-dvn-35-0-mm-dnar-43-0-25-m-tsvet-seryy-607e038/?ysclid=maz0ntu2wr917007145" TargetMode="External"/><Relationship Id="rId1" Type="http://schemas.openxmlformats.org/officeDocument/2006/relationships/hyperlink" Target="https://kvt-pro.ru/mufty-nakonechniki/kabelnye-styazhki-i-aksessuary/styazhki-kabelnye-stalnye/sks-p/styazhki-stalnye-krepezhnye-s-polimernym-pokrytiem-74944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rgb="FF0070C0"/>
    <pageSetUpPr fitToPage="1"/>
  </sheetPr>
  <dimension ref="A1:Q238"/>
  <sheetViews>
    <sheetView workbookViewId="0">
      <pane ySplit="1" topLeftCell="A2" activePane="bottomLeft" state="frozen"/>
      <selection pane="bottomLeft" activeCell="K59" sqref="K59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7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62" t="s">
        <v>2058</v>
      </c>
      <c r="M1" s="162"/>
      <c r="N1" s="162"/>
      <c r="O1" s="162"/>
      <c r="P1" s="162"/>
      <c r="Q1" s="162"/>
    </row>
    <row r="2" spans="1:17" s="17" customFormat="1" ht="14.4" x14ac:dyDescent="0.3">
      <c r="A2" s="34" t="s">
        <v>6</v>
      </c>
      <c r="B2" s="33"/>
      <c r="C2" s="33"/>
      <c r="D2" s="33"/>
      <c r="E2" s="35"/>
    </row>
    <row r="3" spans="1:17" s="32" customFormat="1" ht="40.799999999999997" x14ac:dyDescent="0.3">
      <c r="A3" s="41" t="s">
        <v>7</v>
      </c>
      <c r="B3" s="37" t="s">
        <v>8</v>
      </c>
      <c r="C3" s="38" t="s">
        <v>9</v>
      </c>
      <c r="D3" s="36" t="s">
        <v>10</v>
      </c>
      <c r="E3" s="42">
        <v>2.4</v>
      </c>
      <c r="F3" s="26"/>
      <c r="G3" s="26">
        <f t="shared" ref="G3:G82" si="0">E3*F3</f>
        <v>0</v>
      </c>
      <c r="H3" s="26"/>
      <c r="I3" s="26">
        <f t="shared" ref="I3:I82" si="1">E3*H3</f>
        <v>0</v>
      </c>
      <c r="J3" s="26">
        <f t="shared" ref="J3" si="2">G3+I3</f>
        <v>0</v>
      </c>
    </row>
    <row r="4" spans="1:17" s="17" customFormat="1" ht="20.399999999999999" x14ac:dyDescent="0.3">
      <c r="A4" s="117" t="s">
        <v>11</v>
      </c>
      <c r="B4" s="118" t="s">
        <v>12</v>
      </c>
      <c r="C4" s="119" t="s">
        <v>13</v>
      </c>
      <c r="D4" s="120" t="s">
        <v>14</v>
      </c>
      <c r="E4" s="121">
        <v>1</v>
      </c>
      <c r="F4" s="122">
        <v>3122520</v>
      </c>
      <c r="G4" s="122">
        <f>E4*F4</f>
        <v>3122520</v>
      </c>
      <c r="H4" s="122"/>
      <c r="I4" s="122">
        <f t="shared" si="1"/>
        <v>0</v>
      </c>
      <c r="J4" s="122">
        <f t="shared" ref="J4:J83" si="3">G4+I4</f>
        <v>3122520</v>
      </c>
    </row>
    <row r="5" spans="1:17" s="32" customFormat="1" ht="20.399999999999999" x14ac:dyDescent="0.3">
      <c r="A5" s="41" t="s">
        <v>15</v>
      </c>
      <c r="B5" s="37" t="s">
        <v>16</v>
      </c>
      <c r="C5" s="38" t="s">
        <v>17</v>
      </c>
      <c r="D5" s="36" t="s">
        <v>18</v>
      </c>
      <c r="E5" s="44">
        <v>0.45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7" s="32" customFormat="1" ht="20.399999999999999" x14ac:dyDescent="0.3">
      <c r="A6" s="41" t="s">
        <v>19</v>
      </c>
      <c r="B6" s="37" t="s">
        <v>20</v>
      </c>
      <c r="C6" s="38" t="s">
        <v>21</v>
      </c>
      <c r="D6" s="36" t="s">
        <v>18</v>
      </c>
      <c r="E6" s="44">
        <v>0.05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7" s="32" customFormat="1" ht="20.399999999999999" x14ac:dyDescent="0.3">
      <c r="A7" s="41" t="s">
        <v>22</v>
      </c>
      <c r="B7" s="37" t="s">
        <v>23</v>
      </c>
      <c r="C7" s="38" t="s">
        <v>24</v>
      </c>
      <c r="D7" s="36" t="s">
        <v>18</v>
      </c>
      <c r="E7" s="44">
        <v>0.05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7" s="32" customFormat="1" ht="20.399999999999999" x14ac:dyDescent="0.3">
      <c r="A8" s="41" t="s">
        <v>25</v>
      </c>
      <c r="B8" s="37" t="s">
        <v>26</v>
      </c>
      <c r="C8" s="38" t="s">
        <v>27</v>
      </c>
      <c r="D8" s="36" t="s">
        <v>18</v>
      </c>
      <c r="E8" s="44">
        <v>0.15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7" s="32" customFormat="1" ht="30.6" x14ac:dyDescent="0.3">
      <c r="A9" s="41" t="s">
        <v>28</v>
      </c>
      <c r="B9" s="37" t="s">
        <v>29</v>
      </c>
      <c r="C9" s="38" t="s">
        <v>30</v>
      </c>
      <c r="D9" s="36" t="s">
        <v>10</v>
      </c>
      <c r="E9" s="42">
        <v>0.8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7" s="17" customFormat="1" ht="20.399999999999999" x14ac:dyDescent="0.3">
      <c r="A10" s="117" t="s">
        <v>31</v>
      </c>
      <c r="B10" s="118" t="s">
        <v>32</v>
      </c>
      <c r="C10" s="119" t="s">
        <v>33</v>
      </c>
      <c r="D10" s="120" t="s">
        <v>14</v>
      </c>
      <c r="E10" s="121">
        <v>1</v>
      </c>
      <c r="F10" s="123">
        <v>612808.76</v>
      </c>
      <c r="G10" s="122">
        <f t="shared" si="0"/>
        <v>612808.76</v>
      </c>
      <c r="H10" s="122"/>
      <c r="I10" s="122">
        <f t="shared" si="1"/>
        <v>0</v>
      </c>
      <c r="J10" s="122">
        <f t="shared" si="3"/>
        <v>612808.76</v>
      </c>
    </row>
    <row r="11" spans="1:17" s="32" customFormat="1" ht="20.399999999999999" x14ac:dyDescent="0.3">
      <c r="A11" s="41" t="s">
        <v>34</v>
      </c>
      <c r="B11" s="37" t="s">
        <v>16</v>
      </c>
      <c r="C11" s="38" t="s">
        <v>17</v>
      </c>
      <c r="D11" s="36" t="s">
        <v>18</v>
      </c>
      <c r="E11" s="44">
        <v>0.08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7" s="32" customFormat="1" ht="20.399999999999999" x14ac:dyDescent="0.3">
      <c r="A12" s="41" t="s">
        <v>35</v>
      </c>
      <c r="B12" s="37" t="s">
        <v>36</v>
      </c>
      <c r="C12" s="38" t="s">
        <v>37</v>
      </c>
      <c r="D12" s="36" t="s">
        <v>38</v>
      </c>
      <c r="E12" s="43">
        <v>2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7" s="17" customFormat="1" ht="20.399999999999999" x14ac:dyDescent="0.3">
      <c r="A13" s="117" t="s">
        <v>39</v>
      </c>
      <c r="B13" s="118" t="s">
        <v>40</v>
      </c>
      <c r="C13" s="119" t="s">
        <v>41</v>
      </c>
      <c r="D13" s="120" t="s">
        <v>14</v>
      </c>
      <c r="E13" s="121">
        <v>1</v>
      </c>
      <c r="F13" s="122">
        <v>214468</v>
      </c>
      <c r="G13" s="122">
        <f t="shared" si="0"/>
        <v>214468</v>
      </c>
      <c r="H13" s="122"/>
      <c r="I13" s="122">
        <f t="shared" si="1"/>
        <v>0</v>
      </c>
      <c r="J13" s="122">
        <f t="shared" si="3"/>
        <v>214468</v>
      </c>
    </row>
    <row r="14" spans="1:17" s="32" customFormat="1" ht="20.399999999999999" x14ac:dyDescent="0.3">
      <c r="A14" s="41" t="s">
        <v>42</v>
      </c>
      <c r="B14" s="37" t="s">
        <v>16</v>
      </c>
      <c r="C14" s="38" t="s">
        <v>17</v>
      </c>
      <c r="D14" s="36" t="s">
        <v>18</v>
      </c>
      <c r="E14" s="44">
        <v>0.18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7" s="17" customFormat="1" ht="20.399999999999999" x14ac:dyDescent="0.3">
      <c r="A15" s="117" t="s">
        <v>43</v>
      </c>
      <c r="B15" s="118" t="s">
        <v>40</v>
      </c>
      <c r="C15" s="119" t="s">
        <v>44</v>
      </c>
      <c r="D15" s="120" t="s">
        <v>14</v>
      </c>
      <c r="E15" s="121">
        <v>1</v>
      </c>
      <c r="F15" s="122">
        <v>184359</v>
      </c>
      <c r="G15" s="122">
        <f t="shared" si="0"/>
        <v>184359</v>
      </c>
      <c r="H15" s="122"/>
      <c r="I15" s="122">
        <f t="shared" si="1"/>
        <v>0</v>
      </c>
      <c r="J15" s="122">
        <f t="shared" si="3"/>
        <v>184359</v>
      </c>
    </row>
    <row r="16" spans="1:17" s="32" customFormat="1" ht="20.399999999999999" x14ac:dyDescent="0.3">
      <c r="A16" s="41" t="s">
        <v>45</v>
      </c>
      <c r="B16" s="37" t="s">
        <v>16</v>
      </c>
      <c r="C16" s="38" t="s">
        <v>17</v>
      </c>
      <c r="D16" s="36" t="s">
        <v>18</v>
      </c>
      <c r="E16" s="44">
        <v>0.21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0" s="32" customFormat="1" ht="20.399999999999999" x14ac:dyDescent="0.3">
      <c r="A17" s="41" t="s">
        <v>46</v>
      </c>
      <c r="B17" s="37" t="s">
        <v>47</v>
      </c>
      <c r="C17" s="38" t="s">
        <v>48</v>
      </c>
      <c r="D17" s="36" t="s">
        <v>38</v>
      </c>
      <c r="E17" s="43">
        <v>3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17" customFormat="1" ht="20.399999999999999" x14ac:dyDescent="0.3">
      <c r="A18" s="117" t="s">
        <v>49</v>
      </c>
      <c r="B18" s="118" t="s">
        <v>40</v>
      </c>
      <c r="C18" s="119" t="s">
        <v>50</v>
      </c>
      <c r="D18" s="120" t="s">
        <v>14</v>
      </c>
      <c r="E18" s="121">
        <v>1</v>
      </c>
      <c r="F18" s="122">
        <v>253860</v>
      </c>
      <c r="G18" s="122">
        <f t="shared" si="0"/>
        <v>253860</v>
      </c>
      <c r="H18" s="122"/>
      <c r="I18" s="122">
        <f t="shared" si="1"/>
        <v>0</v>
      </c>
      <c r="J18" s="122">
        <f t="shared" si="3"/>
        <v>253860</v>
      </c>
    </row>
    <row r="19" spans="1:10" s="32" customFormat="1" ht="20.399999999999999" x14ac:dyDescent="0.3">
      <c r="A19" s="41" t="s">
        <v>51</v>
      </c>
      <c r="B19" s="37" t="s">
        <v>16</v>
      </c>
      <c r="C19" s="38" t="s">
        <v>17</v>
      </c>
      <c r="D19" s="36" t="s">
        <v>18</v>
      </c>
      <c r="E19" s="44">
        <v>0.63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17" customFormat="1" ht="20.399999999999999" x14ac:dyDescent="0.3">
      <c r="A20" s="117" t="s">
        <v>52</v>
      </c>
      <c r="B20" s="118" t="s">
        <v>40</v>
      </c>
      <c r="C20" s="119" t="s">
        <v>53</v>
      </c>
      <c r="D20" s="120" t="s">
        <v>14</v>
      </c>
      <c r="E20" s="121">
        <v>1</v>
      </c>
      <c r="F20" s="122">
        <v>238379</v>
      </c>
      <c r="G20" s="122">
        <f t="shared" si="0"/>
        <v>238379</v>
      </c>
      <c r="H20" s="122"/>
      <c r="I20" s="122">
        <f t="shared" si="1"/>
        <v>0</v>
      </c>
      <c r="J20" s="122">
        <f t="shared" si="3"/>
        <v>238379</v>
      </c>
    </row>
    <row r="21" spans="1:10" s="17" customFormat="1" ht="20.399999999999999" x14ac:dyDescent="0.3">
      <c r="A21" s="117" t="s">
        <v>54</v>
      </c>
      <c r="B21" s="118" t="s">
        <v>12</v>
      </c>
      <c r="C21" s="119" t="s">
        <v>55</v>
      </c>
      <c r="D21" s="120" t="s">
        <v>14</v>
      </c>
      <c r="E21" s="121">
        <v>1</v>
      </c>
      <c r="F21" s="122">
        <v>238379</v>
      </c>
      <c r="G21" s="122">
        <f t="shared" si="0"/>
        <v>238379</v>
      </c>
      <c r="H21" s="122"/>
      <c r="I21" s="122">
        <f t="shared" si="1"/>
        <v>0</v>
      </c>
      <c r="J21" s="122">
        <f t="shared" si="3"/>
        <v>238379</v>
      </c>
    </row>
    <row r="22" spans="1:10" s="32" customFormat="1" ht="20.399999999999999" x14ac:dyDescent="0.3">
      <c r="A22" s="41" t="s">
        <v>56</v>
      </c>
      <c r="B22" s="37" t="s">
        <v>16</v>
      </c>
      <c r="C22" s="38" t="s">
        <v>17</v>
      </c>
      <c r="D22" s="36" t="s">
        <v>18</v>
      </c>
      <c r="E22" s="44">
        <v>0.35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2" customFormat="1" ht="20.399999999999999" x14ac:dyDescent="0.3">
      <c r="A23" s="41" t="s">
        <v>57</v>
      </c>
      <c r="B23" s="37" t="s">
        <v>58</v>
      </c>
      <c r="C23" s="38" t="s">
        <v>59</v>
      </c>
      <c r="D23" s="36" t="s">
        <v>38</v>
      </c>
      <c r="E23" s="43">
        <v>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20.399999999999999" x14ac:dyDescent="0.3">
      <c r="A24" s="117" t="s">
        <v>60</v>
      </c>
      <c r="B24" s="118" t="s">
        <v>61</v>
      </c>
      <c r="C24" s="119" t="s">
        <v>62</v>
      </c>
      <c r="D24" s="120"/>
      <c r="E24" s="121">
        <v>1</v>
      </c>
      <c r="F24" s="123">
        <v>914828.61</v>
      </c>
      <c r="G24" s="122">
        <f t="shared" si="0"/>
        <v>914828.61</v>
      </c>
      <c r="H24" s="122"/>
      <c r="I24" s="122">
        <f t="shared" si="1"/>
        <v>0</v>
      </c>
      <c r="J24" s="122">
        <f t="shared" si="3"/>
        <v>914828.61</v>
      </c>
    </row>
    <row r="25" spans="1:10" s="17" customFormat="1" ht="20.399999999999999" x14ac:dyDescent="0.3">
      <c r="A25" s="117" t="s">
        <v>63</v>
      </c>
      <c r="B25" s="118" t="s">
        <v>61</v>
      </c>
      <c r="C25" s="119" t="s">
        <v>64</v>
      </c>
      <c r="D25" s="120"/>
      <c r="E25" s="121">
        <v>1</v>
      </c>
      <c r="F25" s="123">
        <v>504526.04</v>
      </c>
      <c r="G25" s="122">
        <f t="shared" si="0"/>
        <v>504526.04</v>
      </c>
      <c r="H25" s="122"/>
      <c r="I25" s="122">
        <f t="shared" si="1"/>
        <v>0</v>
      </c>
      <c r="J25" s="122">
        <f t="shared" si="3"/>
        <v>504526.04</v>
      </c>
    </row>
    <row r="26" spans="1:10" s="17" customFormat="1" ht="14.4" x14ac:dyDescent="0.3">
      <c r="A26" s="124" t="s">
        <v>65</v>
      </c>
      <c r="B26" s="125"/>
      <c r="C26" s="125"/>
      <c r="D26" s="125"/>
      <c r="E26" s="126"/>
      <c r="F26" s="122">
        <v>0</v>
      </c>
      <c r="G26" s="122">
        <f t="shared" si="0"/>
        <v>0</v>
      </c>
      <c r="H26" s="122"/>
      <c r="I26" s="122">
        <f t="shared" si="1"/>
        <v>0</v>
      </c>
      <c r="J26" s="122">
        <f t="shared" si="3"/>
        <v>0</v>
      </c>
    </row>
    <row r="27" spans="1:10" s="32" customFormat="1" ht="30.6" x14ac:dyDescent="0.3">
      <c r="A27" s="41" t="s">
        <v>66</v>
      </c>
      <c r="B27" s="37" t="s">
        <v>67</v>
      </c>
      <c r="C27" s="38" t="s">
        <v>68</v>
      </c>
      <c r="D27" s="36" t="s">
        <v>69</v>
      </c>
      <c r="E27" s="44">
        <v>0.18</v>
      </c>
      <c r="F27" s="26">
        <v>0</v>
      </c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30.6" x14ac:dyDescent="0.3">
      <c r="A28" s="117" t="s">
        <v>70</v>
      </c>
      <c r="B28" s="118" t="s">
        <v>71</v>
      </c>
      <c r="C28" s="119" t="s">
        <v>72</v>
      </c>
      <c r="D28" s="120" t="s">
        <v>73</v>
      </c>
      <c r="E28" s="121">
        <v>14</v>
      </c>
      <c r="F28" s="123">
        <v>6499.81</v>
      </c>
      <c r="G28" s="122">
        <f t="shared" si="0"/>
        <v>90997.340000000011</v>
      </c>
      <c r="H28" s="122"/>
      <c r="I28" s="122">
        <f t="shared" si="1"/>
        <v>0</v>
      </c>
      <c r="J28" s="122">
        <f t="shared" si="3"/>
        <v>90997.340000000011</v>
      </c>
    </row>
    <row r="29" spans="1:10" s="17" customFormat="1" ht="30.6" x14ac:dyDescent="0.3">
      <c r="A29" s="117" t="s">
        <v>74</v>
      </c>
      <c r="B29" s="118" t="s">
        <v>71</v>
      </c>
      <c r="C29" s="119" t="s">
        <v>75</v>
      </c>
      <c r="D29" s="120" t="s">
        <v>73</v>
      </c>
      <c r="E29" s="121">
        <v>4</v>
      </c>
      <c r="F29" s="123">
        <v>6499.81</v>
      </c>
      <c r="G29" s="122">
        <f t="shared" si="0"/>
        <v>25999.24</v>
      </c>
      <c r="H29" s="122"/>
      <c r="I29" s="122">
        <f t="shared" si="1"/>
        <v>0</v>
      </c>
      <c r="J29" s="122">
        <f t="shared" si="3"/>
        <v>25999.24</v>
      </c>
    </row>
    <row r="30" spans="1:10" s="32" customFormat="1" ht="14.4" x14ac:dyDescent="0.3">
      <c r="A30" s="41" t="s">
        <v>76</v>
      </c>
      <c r="B30" s="37" t="s">
        <v>77</v>
      </c>
      <c r="C30" s="38" t="s">
        <v>78</v>
      </c>
      <c r="D30" s="36" t="s">
        <v>69</v>
      </c>
      <c r="E30" s="44">
        <v>0.31</v>
      </c>
      <c r="F30" s="26">
        <v>0</v>
      </c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30.6" x14ac:dyDescent="0.3">
      <c r="A31" s="117" t="s">
        <v>79</v>
      </c>
      <c r="B31" s="118" t="s">
        <v>71</v>
      </c>
      <c r="C31" s="119" t="s">
        <v>80</v>
      </c>
      <c r="D31" s="120" t="s">
        <v>73</v>
      </c>
      <c r="E31" s="121">
        <v>14</v>
      </c>
      <c r="F31" s="123">
        <v>9768.59</v>
      </c>
      <c r="G31" s="122">
        <f t="shared" si="0"/>
        <v>136760.26</v>
      </c>
      <c r="H31" s="122"/>
      <c r="I31" s="122">
        <f t="shared" si="1"/>
        <v>0</v>
      </c>
      <c r="J31" s="122">
        <f t="shared" si="3"/>
        <v>136760.26</v>
      </c>
    </row>
    <row r="32" spans="1:10" s="17" customFormat="1" ht="30.6" x14ac:dyDescent="0.3">
      <c r="A32" s="117" t="s">
        <v>81</v>
      </c>
      <c r="B32" s="118" t="s">
        <v>71</v>
      </c>
      <c r="C32" s="119" t="s">
        <v>82</v>
      </c>
      <c r="D32" s="120" t="s">
        <v>73</v>
      </c>
      <c r="E32" s="121">
        <v>5</v>
      </c>
      <c r="F32" s="123">
        <v>9524.3700000000008</v>
      </c>
      <c r="G32" s="122">
        <f t="shared" si="0"/>
        <v>47621.850000000006</v>
      </c>
      <c r="H32" s="122"/>
      <c r="I32" s="122">
        <f t="shared" si="1"/>
        <v>0</v>
      </c>
      <c r="J32" s="122">
        <f t="shared" si="3"/>
        <v>47621.850000000006</v>
      </c>
    </row>
    <row r="33" spans="1:11" s="17" customFormat="1" ht="30.6" x14ac:dyDescent="0.3">
      <c r="A33" s="117" t="s">
        <v>83</v>
      </c>
      <c r="B33" s="118" t="s">
        <v>71</v>
      </c>
      <c r="C33" s="119" t="s">
        <v>84</v>
      </c>
      <c r="D33" s="120" t="s">
        <v>73</v>
      </c>
      <c r="E33" s="121">
        <v>12</v>
      </c>
      <c r="F33" s="123">
        <v>43958.84</v>
      </c>
      <c r="G33" s="122">
        <f t="shared" si="0"/>
        <v>527506.07999999996</v>
      </c>
      <c r="H33" s="122"/>
      <c r="I33" s="122">
        <f t="shared" si="1"/>
        <v>0</v>
      </c>
      <c r="J33" s="122">
        <f t="shared" si="3"/>
        <v>527506.07999999996</v>
      </c>
    </row>
    <row r="34" spans="1:11" s="32" customFormat="1" ht="30.6" x14ac:dyDescent="0.3">
      <c r="A34" s="41" t="s">
        <v>85</v>
      </c>
      <c r="B34" s="37" t="s">
        <v>86</v>
      </c>
      <c r="C34" s="38" t="s">
        <v>87</v>
      </c>
      <c r="D34" s="36" t="s">
        <v>69</v>
      </c>
      <c r="E34" s="44">
        <v>0.39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1" s="17" customFormat="1" ht="30.6" x14ac:dyDescent="0.3">
      <c r="A35" s="117" t="s">
        <v>88</v>
      </c>
      <c r="B35" s="118" t="s">
        <v>71</v>
      </c>
      <c r="C35" s="119" t="s">
        <v>89</v>
      </c>
      <c r="D35" s="120" t="s">
        <v>73</v>
      </c>
      <c r="E35" s="121">
        <v>18</v>
      </c>
      <c r="F35" s="123">
        <v>16151.21</v>
      </c>
      <c r="G35" s="122">
        <f t="shared" si="0"/>
        <v>290721.77999999997</v>
      </c>
      <c r="H35" s="122"/>
      <c r="I35" s="122">
        <f t="shared" si="1"/>
        <v>0</v>
      </c>
      <c r="J35" s="122">
        <f t="shared" si="3"/>
        <v>290721.77999999997</v>
      </c>
    </row>
    <row r="36" spans="1:11" s="17" customFormat="1" ht="40.799999999999997" x14ac:dyDescent="0.3">
      <c r="A36" s="117" t="s">
        <v>90</v>
      </c>
      <c r="B36" s="118" t="s">
        <v>71</v>
      </c>
      <c r="C36" s="119" t="s">
        <v>91</v>
      </c>
      <c r="D36" s="120" t="s">
        <v>73</v>
      </c>
      <c r="E36" s="121">
        <v>7</v>
      </c>
      <c r="F36" s="123">
        <v>45790.35</v>
      </c>
      <c r="G36" s="122">
        <f t="shared" si="0"/>
        <v>320532.45</v>
      </c>
      <c r="H36" s="122"/>
      <c r="I36" s="122">
        <f t="shared" si="1"/>
        <v>0</v>
      </c>
      <c r="J36" s="122">
        <f t="shared" si="3"/>
        <v>320532.45</v>
      </c>
    </row>
    <row r="37" spans="1:11" s="17" customFormat="1" ht="30.6" x14ac:dyDescent="0.3">
      <c r="A37" s="117" t="s">
        <v>92</v>
      </c>
      <c r="B37" s="118" t="s">
        <v>71</v>
      </c>
      <c r="C37" s="119" t="s">
        <v>93</v>
      </c>
      <c r="D37" s="120" t="s">
        <v>73</v>
      </c>
      <c r="E37" s="121">
        <v>7</v>
      </c>
      <c r="F37" s="123">
        <v>21002.49</v>
      </c>
      <c r="G37" s="122">
        <f t="shared" si="0"/>
        <v>147017.43000000002</v>
      </c>
      <c r="H37" s="122"/>
      <c r="I37" s="122">
        <f t="shared" si="1"/>
        <v>0</v>
      </c>
      <c r="J37" s="122">
        <f t="shared" si="3"/>
        <v>147017.43000000002</v>
      </c>
    </row>
    <row r="38" spans="1:11" s="17" customFormat="1" ht="30.6" x14ac:dyDescent="0.3">
      <c r="A38" s="117" t="s">
        <v>94</v>
      </c>
      <c r="B38" s="118" t="s">
        <v>71</v>
      </c>
      <c r="C38" s="119" t="s">
        <v>95</v>
      </c>
      <c r="D38" s="120" t="s">
        <v>73</v>
      </c>
      <c r="E38" s="121">
        <v>1</v>
      </c>
      <c r="F38" s="123">
        <v>12446.63</v>
      </c>
      <c r="G38" s="122">
        <f t="shared" si="0"/>
        <v>12446.63</v>
      </c>
      <c r="H38" s="122"/>
      <c r="I38" s="122">
        <f t="shared" si="1"/>
        <v>0</v>
      </c>
      <c r="J38" s="122">
        <f t="shared" si="3"/>
        <v>12446.63</v>
      </c>
    </row>
    <row r="39" spans="1:11" s="17" customFormat="1" ht="30.6" x14ac:dyDescent="0.3">
      <c r="A39" s="117" t="s">
        <v>96</v>
      </c>
      <c r="B39" s="118" t="s">
        <v>71</v>
      </c>
      <c r="C39" s="119" t="s">
        <v>97</v>
      </c>
      <c r="D39" s="120" t="s">
        <v>73</v>
      </c>
      <c r="E39" s="121">
        <v>6</v>
      </c>
      <c r="F39" s="123">
        <v>14863.84</v>
      </c>
      <c r="G39" s="122">
        <f t="shared" si="0"/>
        <v>89183.040000000008</v>
      </c>
      <c r="H39" s="122"/>
      <c r="I39" s="122">
        <f t="shared" si="1"/>
        <v>0</v>
      </c>
      <c r="J39" s="122">
        <f t="shared" si="3"/>
        <v>89183.040000000008</v>
      </c>
    </row>
    <row r="40" spans="1:11" s="32" customFormat="1" ht="14.4" x14ac:dyDescent="0.3">
      <c r="A40" s="41" t="s">
        <v>98</v>
      </c>
      <c r="B40" s="37" t="s">
        <v>99</v>
      </c>
      <c r="C40" s="38" t="s">
        <v>100</v>
      </c>
      <c r="D40" s="36" t="s">
        <v>69</v>
      </c>
      <c r="E40" s="44">
        <v>0.11</v>
      </c>
      <c r="F40" s="26"/>
      <c r="G40" s="26">
        <f t="shared" si="0"/>
        <v>0</v>
      </c>
      <c r="H40" s="26"/>
      <c r="I40" s="26">
        <f t="shared" si="1"/>
        <v>0</v>
      </c>
      <c r="J40" s="26">
        <f t="shared" si="3"/>
        <v>0</v>
      </c>
    </row>
    <row r="41" spans="1:11" s="17" customFormat="1" ht="45" customHeight="1" x14ac:dyDescent="0.3">
      <c r="A41" s="133" t="s">
        <v>101</v>
      </c>
      <c r="B41" s="134" t="s">
        <v>71</v>
      </c>
      <c r="C41" s="135" t="s">
        <v>102</v>
      </c>
      <c r="D41" s="136" t="s">
        <v>73</v>
      </c>
      <c r="E41" s="137">
        <v>7</v>
      </c>
      <c r="F41" s="140">
        <v>15275.66</v>
      </c>
      <c r="G41" s="138">
        <f t="shared" si="0"/>
        <v>106929.62</v>
      </c>
      <c r="H41" s="138"/>
      <c r="I41" s="138">
        <f t="shared" si="1"/>
        <v>0</v>
      </c>
      <c r="J41" s="138">
        <f t="shared" si="3"/>
        <v>106929.62</v>
      </c>
      <c r="K41" s="139"/>
    </row>
    <row r="42" spans="1:11" s="17" customFormat="1" ht="30.6" x14ac:dyDescent="0.3">
      <c r="A42" s="133" t="s">
        <v>103</v>
      </c>
      <c r="B42" s="134" t="s">
        <v>71</v>
      </c>
      <c r="C42" s="135" t="s">
        <v>104</v>
      </c>
      <c r="D42" s="136" t="s">
        <v>73</v>
      </c>
      <c r="E42" s="137">
        <v>4</v>
      </c>
      <c r="F42" s="140">
        <v>13912.92</v>
      </c>
      <c r="G42" s="138">
        <f t="shared" si="0"/>
        <v>55651.68</v>
      </c>
      <c r="H42" s="138"/>
      <c r="I42" s="138">
        <f t="shared" si="1"/>
        <v>0</v>
      </c>
      <c r="J42" s="138">
        <f t="shared" si="3"/>
        <v>55651.68</v>
      </c>
      <c r="K42" s="139"/>
    </row>
    <row r="43" spans="1:11" s="17" customFormat="1" ht="22.5" customHeight="1" x14ac:dyDescent="0.3">
      <c r="A43" s="141"/>
      <c r="B43" s="142" t="s">
        <v>2040</v>
      </c>
      <c r="C43" s="143" t="s">
        <v>2041</v>
      </c>
      <c r="D43" s="144" t="s">
        <v>116</v>
      </c>
      <c r="E43" s="144">
        <v>20.399999999999999</v>
      </c>
      <c r="F43" s="151">
        <v>2456.81</v>
      </c>
      <c r="G43" s="144">
        <f t="shared" si="0"/>
        <v>50118.923999999992</v>
      </c>
      <c r="H43" s="144"/>
      <c r="I43" s="144"/>
      <c r="J43" s="144">
        <f t="shared" si="3"/>
        <v>50118.923999999992</v>
      </c>
      <c r="K43" s="163" t="s">
        <v>2059</v>
      </c>
    </row>
    <row r="44" spans="1:11" s="17" customFormat="1" ht="22.5" customHeight="1" x14ac:dyDescent="0.3">
      <c r="A44" s="141"/>
      <c r="B44" s="142" t="s">
        <v>2040</v>
      </c>
      <c r="C44" s="143" t="s">
        <v>2042</v>
      </c>
      <c r="D44" s="144" t="s">
        <v>116</v>
      </c>
      <c r="E44" s="144">
        <v>40.799999999999997</v>
      </c>
      <c r="F44" s="151">
        <v>1761.05</v>
      </c>
      <c r="G44" s="144">
        <f t="shared" si="0"/>
        <v>71850.84</v>
      </c>
      <c r="H44" s="144"/>
      <c r="I44" s="144"/>
      <c r="J44" s="144">
        <f t="shared" si="3"/>
        <v>71850.84</v>
      </c>
      <c r="K44" s="163"/>
    </row>
    <row r="45" spans="1:11" s="17" customFormat="1" ht="22.5" customHeight="1" x14ac:dyDescent="0.3">
      <c r="A45" s="141"/>
      <c r="B45" s="142" t="s">
        <v>2040</v>
      </c>
      <c r="C45" s="143" t="s">
        <v>2043</v>
      </c>
      <c r="D45" s="144" t="s">
        <v>116</v>
      </c>
      <c r="E45" s="144">
        <v>158.1</v>
      </c>
      <c r="F45" s="151">
        <v>889.32</v>
      </c>
      <c r="G45" s="144">
        <f t="shared" si="0"/>
        <v>140601.492</v>
      </c>
      <c r="H45" s="144"/>
      <c r="I45" s="144"/>
      <c r="J45" s="144">
        <f t="shared" si="3"/>
        <v>140601.492</v>
      </c>
      <c r="K45" s="163"/>
    </row>
    <row r="46" spans="1:11" s="17" customFormat="1" ht="22.5" customHeight="1" x14ac:dyDescent="0.3">
      <c r="A46" s="141"/>
      <c r="B46" s="142" t="s">
        <v>2040</v>
      </c>
      <c r="C46" s="143" t="s">
        <v>2044</v>
      </c>
      <c r="D46" s="144" t="s">
        <v>116</v>
      </c>
      <c r="E46" s="144">
        <v>102</v>
      </c>
      <c r="F46" s="151">
        <v>743.6</v>
      </c>
      <c r="G46" s="144">
        <f t="shared" si="0"/>
        <v>75847.199999999997</v>
      </c>
      <c r="H46" s="144"/>
      <c r="I46" s="144"/>
      <c r="J46" s="144">
        <f t="shared" si="3"/>
        <v>75847.199999999997</v>
      </c>
      <c r="K46" s="163"/>
    </row>
    <row r="47" spans="1:11" s="17" customFormat="1" ht="22.5" customHeight="1" x14ac:dyDescent="0.3">
      <c r="A47" s="141"/>
      <c r="B47" s="142" t="s">
        <v>2040</v>
      </c>
      <c r="C47" s="143" t="s">
        <v>2045</v>
      </c>
      <c r="D47" s="144" t="s">
        <v>116</v>
      </c>
      <c r="E47" s="144">
        <v>112.2</v>
      </c>
      <c r="F47" s="151">
        <v>693.43</v>
      </c>
      <c r="G47" s="144">
        <f t="shared" si="0"/>
        <v>77802.84599999999</v>
      </c>
      <c r="H47" s="144"/>
      <c r="I47" s="144"/>
      <c r="J47" s="144">
        <f t="shared" si="3"/>
        <v>77802.84599999999</v>
      </c>
      <c r="K47" s="163"/>
    </row>
    <row r="48" spans="1:11" s="17" customFormat="1" ht="22.5" customHeight="1" x14ac:dyDescent="0.3">
      <c r="A48" s="141"/>
      <c r="B48" s="142" t="s">
        <v>2040</v>
      </c>
      <c r="C48" s="143" t="s">
        <v>2046</v>
      </c>
      <c r="D48" s="144" t="s">
        <v>116</v>
      </c>
      <c r="E48" s="144">
        <v>418.2</v>
      </c>
      <c r="F48" s="151">
        <v>467.16</v>
      </c>
      <c r="G48" s="144">
        <f t="shared" si="0"/>
        <v>195366.31200000001</v>
      </c>
      <c r="H48" s="144"/>
      <c r="I48" s="144"/>
      <c r="J48" s="144">
        <f t="shared" si="3"/>
        <v>195366.31200000001</v>
      </c>
      <c r="K48" s="163"/>
    </row>
    <row r="49" spans="1:11" s="17" customFormat="1" ht="22.5" customHeight="1" x14ac:dyDescent="0.3">
      <c r="A49" s="141"/>
      <c r="B49" s="142" t="s">
        <v>2040</v>
      </c>
      <c r="C49" s="143" t="s">
        <v>2047</v>
      </c>
      <c r="D49" s="144" t="s">
        <v>116</v>
      </c>
      <c r="E49" s="144">
        <v>714</v>
      </c>
      <c r="F49" s="151">
        <v>317.14</v>
      </c>
      <c r="G49" s="144">
        <f t="shared" si="0"/>
        <v>226437.96</v>
      </c>
      <c r="H49" s="144"/>
      <c r="I49" s="144"/>
      <c r="J49" s="144">
        <f t="shared" si="3"/>
        <v>226437.96</v>
      </c>
      <c r="K49" s="163"/>
    </row>
    <row r="50" spans="1:11" s="17" customFormat="1" ht="22.5" customHeight="1" x14ac:dyDescent="0.3">
      <c r="A50" s="141"/>
      <c r="B50" s="142" t="s">
        <v>2040</v>
      </c>
      <c r="C50" s="143" t="s">
        <v>2048</v>
      </c>
      <c r="D50" s="144" t="s">
        <v>116</v>
      </c>
      <c r="E50" s="144">
        <v>918</v>
      </c>
      <c r="F50" s="151">
        <v>241.88</v>
      </c>
      <c r="G50" s="144">
        <f t="shared" si="0"/>
        <v>222045.84</v>
      </c>
      <c r="H50" s="144"/>
      <c r="I50" s="144"/>
      <c r="J50" s="144">
        <f t="shared" si="3"/>
        <v>222045.84</v>
      </c>
      <c r="K50" s="163"/>
    </row>
    <row r="51" spans="1:11" s="17" customFormat="1" ht="22.5" customHeight="1" x14ac:dyDescent="0.3">
      <c r="A51" s="141"/>
      <c r="B51" s="142" t="s">
        <v>2040</v>
      </c>
      <c r="C51" s="143" t="s">
        <v>2049</v>
      </c>
      <c r="D51" s="144" t="s">
        <v>116</v>
      </c>
      <c r="E51" s="144">
        <v>40.799999999999997</v>
      </c>
      <c r="F51" s="151">
        <v>844.8</v>
      </c>
      <c r="G51" s="144">
        <f t="shared" si="0"/>
        <v>34467.839999999997</v>
      </c>
      <c r="H51" s="144"/>
      <c r="I51" s="144"/>
      <c r="J51" s="144">
        <f t="shared" si="3"/>
        <v>34467.839999999997</v>
      </c>
      <c r="K51" s="163"/>
    </row>
    <row r="52" spans="1:11" s="17" customFormat="1" ht="22.5" customHeight="1" x14ac:dyDescent="0.3">
      <c r="A52" s="141"/>
      <c r="B52" s="142" t="s">
        <v>2040</v>
      </c>
      <c r="C52" s="143" t="s">
        <v>2050</v>
      </c>
      <c r="D52" s="144" t="s">
        <v>116</v>
      </c>
      <c r="E52" s="144">
        <v>10.199999999999999</v>
      </c>
      <c r="F52" s="151">
        <v>598.25</v>
      </c>
      <c r="G52" s="144">
        <f t="shared" si="0"/>
        <v>6102.15</v>
      </c>
      <c r="H52" s="144"/>
      <c r="I52" s="144"/>
      <c r="J52" s="144">
        <f t="shared" si="3"/>
        <v>6102.15</v>
      </c>
      <c r="K52" s="163"/>
    </row>
    <row r="53" spans="1:11" s="17" customFormat="1" ht="22.5" customHeight="1" x14ac:dyDescent="0.3">
      <c r="A53" s="141"/>
      <c r="B53" s="142" t="s">
        <v>2040</v>
      </c>
      <c r="C53" s="143" t="s">
        <v>2051</v>
      </c>
      <c r="D53" s="144" t="s">
        <v>116</v>
      </c>
      <c r="E53" s="144">
        <v>561</v>
      </c>
      <c r="F53" s="151">
        <v>323.41000000000003</v>
      </c>
      <c r="G53" s="144">
        <f t="shared" si="0"/>
        <v>181433.01</v>
      </c>
      <c r="H53" s="144"/>
      <c r="I53" s="144"/>
      <c r="J53" s="144">
        <f t="shared" si="3"/>
        <v>181433.01</v>
      </c>
      <c r="K53" s="163"/>
    </row>
    <row r="54" spans="1:11" s="17" customFormat="1" ht="22.5" customHeight="1" x14ac:dyDescent="0.3">
      <c r="A54" s="141"/>
      <c r="B54" s="142" t="s">
        <v>2040</v>
      </c>
      <c r="C54" s="143" t="s">
        <v>2052</v>
      </c>
      <c r="D54" s="144" t="s">
        <v>116</v>
      </c>
      <c r="E54" s="144">
        <v>51</v>
      </c>
      <c r="F54" s="151">
        <v>389.81</v>
      </c>
      <c r="G54" s="144">
        <f t="shared" si="0"/>
        <v>19880.310000000001</v>
      </c>
      <c r="H54" s="144"/>
      <c r="I54" s="144"/>
      <c r="J54" s="144">
        <f t="shared" si="3"/>
        <v>19880.310000000001</v>
      </c>
      <c r="K54" s="163"/>
    </row>
    <row r="55" spans="1:11" s="17" customFormat="1" ht="20.399999999999999" x14ac:dyDescent="0.3">
      <c r="A55" s="141"/>
      <c r="B55" s="142" t="s">
        <v>2053</v>
      </c>
      <c r="C55" s="143" t="s">
        <v>2054</v>
      </c>
      <c r="D55" s="144"/>
      <c r="E55" s="144">
        <v>15.3</v>
      </c>
      <c r="F55" s="151">
        <v>1490.02</v>
      </c>
      <c r="G55" s="144">
        <f t="shared" si="0"/>
        <v>22797.306</v>
      </c>
      <c r="H55" s="144"/>
      <c r="I55" s="144"/>
      <c r="J55" s="144">
        <f t="shared" si="3"/>
        <v>22797.306</v>
      </c>
      <c r="K55" s="163"/>
    </row>
    <row r="56" spans="1:11" s="17" customFormat="1" ht="20.399999999999999" x14ac:dyDescent="0.3">
      <c r="A56" s="141"/>
      <c r="B56" s="142" t="s">
        <v>2053</v>
      </c>
      <c r="C56" s="143" t="s">
        <v>2055</v>
      </c>
      <c r="D56" s="144"/>
      <c r="E56" s="144">
        <v>15.3</v>
      </c>
      <c r="F56" s="151">
        <v>776.92</v>
      </c>
      <c r="G56" s="144">
        <f t="shared" si="0"/>
        <v>11886.876</v>
      </c>
      <c r="H56" s="144"/>
      <c r="I56" s="144"/>
      <c r="J56" s="144">
        <f t="shared" si="3"/>
        <v>11886.876</v>
      </c>
      <c r="K56" s="163"/>
    </row>
    <row r="57" spans="1:11" s="17" customFormat="1" ht="20.399999999999999" x14ac:dyDescent="0.3">
      <c r="A57" s="141"/>
      <c r="B57" s="142" t="s">
        <v>2053</v>
      </c>
      <c r="C57" s="143" t="s">
        <v>2056</v>
      </c>
      <c r="D57" s="144"/>
      <c r="E57" s="144">
        <v>163.19999999999999</v>
      </c>
      <c r="F57" s="151">
        <v>442.44</v>
      </c>
      <c r="G57" s="144">
        <f t="shared" si="0"/>
        <v>72206.207999999999</v>
      </c>
      <c r="H57" s="144"/>
      <c r="I57" s="144"/>
      <c r="J57" s="144">
        <f t="shared" si="3"/>
        <v>72206.207999999999</v>
      </c>
      <c r="K57" s="163"/>
    </row>
    <row r="58" spans="1:11" s="17" customFormat="1" ht="20.399999999999999" x14ac:dyDescent="0.3">
      <c r="A58" s="141"/>
      <c r="B58" s="142" t="s">
        <v>2053</v>
      </c>
      <c r="C58" s="143" t="s">
        <v>2057</v>
      </c>
      <c r="D58" s="144"/>
      <c r="E58" s="144">
        <v>51.5</v>
      </c>
      <c r="F58" s="151">
        <v>190.11</v>
      </c>
      <c r="G58" s="144">
        <f t="shared" si="0"/>
        <v>9790.6650000000009</v>
      </c>
      <c r="H58" s="144"/>
      <c r="I58" s="144"/>
      <c r="J58" s="144">
        <f t="shared" si="3"/>
        <v>9790.6650000000009</v>
      </c>
      <c r="K58" s="163"/>
    </row>
    <row r="59" spans="1:11" s="17" customFormat="1" ht="14.4" x14ac:dyDescent="0.3">
      <c r="A59" s="132" t="s">
        <v>105</v>
      </c>
      <c r="B59" s="132"/>
      <c r="C59" s="132"/>
      <c r="D59" s="132"/>
      <c r="E59" s="132"/>
      <c r="F59" s="132"/>
      <c r="G59" s="132">
        <f t="shared" si="0"/>
        <v>0</v>
      </c>
      <c r="H59" s="132"/>
      <c r="I59" s="132">
        <f t="shared" si="1"/>
        <v>0</v>
      </c>
      <c r="J59" s="132">
        <f t="shared" si="3"/>
        <v>0</v>
      </c>
    </row>
    <row r="60" spans="1:11" s="32" customFormat="1" ht="40.799999999999997" x14ac:dyDescent="0.3">
      <c r="A60" s="41" t="s">
        <v>106</v>
      </c>
      <c r="B60" s="37" t="s">
        <v>107</v>
      </c>
      <c r="C60" s="38" t="s">
        <v>108</v>
      </c>
      <c r="D60" s="36" t="s">
        <v>109</v>
      </c>
      <c r="E60" s="44">
        <v>9.2799999999999994</v>
      </c>
      <c r="F60" s="26"/>
      <c r="G60" s="26">
        <f t="shared" si="0"/>
        <v>0</v>
      </c>
      <c r="H60" s="26"/>
      <c r="I60" s="26">
        <f t="shared" si="1"/>
        <v>0</v>
      </c>
      <c r="J60" s="26">
        <f t="shared" si="3"/>
        <v>0</v>
      </c>
    </row>
    <row r="61" spans="1:11" s="32" customFormat="1" ht="40.799999999999997" x14ac:dyDescent="0.3">
      <c r="A61" s="41" t="s">
        <v>110</v>
      </c>
      <c r="B61" s="37" t="s">
        <v>111</v>
      </c>
      <c r="C61" s="38" t="s">
        <v>112</v>
      </c>
      <c r="D61" s="36" t="s">
        <v>109</v>
      </c>
      <c r="E61" s="42">
        <v>0.4</v>
      </c>
      <c r="F61" s="26"/>
      <c r="G61" s="26">
        <f t="shared" si="0"/>
        <v>0</v>
      </c>
      <c r="H61" s="26"/>
      <c r="I61" s="26">
        <f t="shared" si="1"/>
        <v>0</v>
      </c>
      <c r="J61" s="26">
        <f t="shared" si="3"/>
        <v>0</v>
      </c>
    </row>
    <row r="62" spans="1:11" s="32" customFormat="1" ht="40.799999999999997" x14ac:dyDescent="0.3">
      <c r="A62" s="41" t="s">
        <v>113</v>
      </c>
      <c r="B62" s="37" t="s">
        <v>114</v>
      </c>
      <c r="C62" s="38" t="s">
        <v>115</v>
      </c>
      <c r="D62" s="36" t="s">
        <v>109</v>
      </c>
      <c r="E62" s="44">
        <v>21.17</v>
      </c>
      <c r="F62" s="26"/>
      <c r="G62" s="26">
        <f t="shared" si="0"/>
        <v>0</v>
      </c>
      <c r="H62" s="26"/>
      <c r="I62" s="26">
        <f t="shared" si="1"/>
        <v>0</v>
      </c>
      <c r="J62" s="26">
        <f t="shared" si="3"/>
        <v>0</v>
      </c>
    </row>
    <row r="63" spans="1:11" s="32" customFormat="1" ht="14.4" x14ac:dyDescent="0.3">
      <c r="A63" s="41" t="s">
        <v>117</v>
      </c>
      <c r="B63" s="37" t="s">
        <v>118</v>
      </c>
      <c r="C63" s="38" t="s">
        <v>119</v>
      </c>
      <c r="D63" s="36" t="s">
        <v>109</v>
      </c>
      <c r="E63" s="44">
        <v>0.15</v>
      </c>
      <c r="F63" s="26"/>
      <c r="G63" s="26">
        <f t="shared" si="0"/>
        <v>0</v>
      </c>
      <c r="H63" s="26"/>
      <c r="I63" s="26">
        <f t="shared" si="1"/>
        <v>0</v>
      </c>
      <c r="J63" s="26">
        <f t="shared" si="3"/>
        <v>0</v>
      </c>
    </row>
    <row r="64" spans="1:11" s="32" customFormat="1" ht="14.4" x14ac:dyDescent="0.3">
      <c r="A64" s="41" t="s">
        <v>120</v>
      </c>
      <c r="B64" s="37" t="s">
        <v>121</v>
      </c>
      <c r="C64" s="38" t="s">
        <v>122</v>
      </c>
      <c r="D64" s="36" t="s">
        <v>109</v>
      </c>
      <c r="E64" s="44">
        <v>0.15</v>
      </c>
      <c r="F64" s="26"/>
      <c r="G64" s="26">
        <f t="shared" si="0"/>
        <v>0</v>
      </c>
      <c r="H64" s="26"/>
      <c r="I64" s="26">
        <f t="shared" si="1"/>
        <v>0</v>
      </c>
      <c r="J64" s="26">
        <f t="shared" si="3"/>
        <v>0</v>
      </c>
    </row>
    <row r="65" spans="1:10" s="32" customFormat="1" ht="30.6" x14ac:dyDescent="0.3">
      <c r="A65" s="41" t="s">
        <v>123</v>
      </c>
      <c r="B65" s="37" t="s">
        <v>124</v>
      </c>
      <c r="C65" s="38" t="s">
        <v>125</v>
      </c>
      <c r="D65" s="36" t="s">
        <v>109</v>
      </c>
      <c r="E65" s="47">
        <v>2.1049020000000001</v>
      </c>
      <c r="F65" s="26"/>
      <c r="G65" s="26">
        <f t="shared" si="0"/>
        <v>0</v>
      </c>
      <c r="H65" s="26"/>
      <c r="I65" s="26">
        <f t="shared" si="1"/>
        <v>0</v>
      </c>
      <c r="J65" s="26">
        <f t="shared" si="3"/>
        <v>0</v>
      </c>
    </row>
    <row r="66" spans="1:10" s="17" customFormat="1" ht="14.4" x14ac:dyDescent="0.3">
      <c r="A66" s="124" t="s">
        <v>126</v>
      </c>
      <c r="B66" s="125"/>
      <c r="C66" s="125"/>
      <c r="D66" s="125"/>
      <c r="E66" s="126"/>
      <c r="F66" s="122"/>
      <c r="G66" s="122">
        <f t="shared" si="0"/>
        <v>0</v>
      </c>
      <c r="H66" s="122"/>
      <c r="I66" s="122">
        <f t="shared" si="1"/>
        <v>0</v>
      </c>
      <c r="J66" s="122">
        <f t="shared" si="3"/>
        <v>0</v>
      </c>
    </row>
    <row r="67" spans="1:10" s="32" customFormat="1" ht="20.399999999999999" x14ac:dyDescent="0.3">
      <c r="A67" s="41" t="s">
        <v>127</v>
      </c>
      <c r="B67" s="37" t="s">
        <v>128</v>
      </c>
      <c r="C67" s="38" t="s">
        <v>129</v>
      </c>
      <c r="D67" s="36" t="s">
        <v>130</v>
      </c>
      <c r="E67" s="42">
        <v>1.5</v>
      </c>
      <c r="F67" s="26"/>
      <c r="G67" s="26">
        <f t="shared" si="0"/>
        <v>0</v>
      </c>
      <c r="H67" s="26"/>
      <c r="I67" s="26">
        <f t="shared" si="1"/>
        <v>0</v>
      </c>
      <c r="J67" s="26">
        <f t="shared" si="3"/>
        <v>0</v>
      </c>
    </row>
    <row r="68" spans="1:10" s="17" customFormat="1" ht="20.399999999999999" x14ac:dyDescent="0.3">
      <c r="A68" s="117" t="s">
        <v>131</v>
      </c>
      <c r="B68" s="118" t="s">
        <v>132</v>
      </c>
      <c r="C68" s="119" t="s">
        <v>133</v>
      </c>
      <c r="D68" s="120" t="s">
        <v>134</v>
      </c>
      <c r="E68" s="127">
        <v>-1E-4</v>
      </c>
      <c r="F68" s="122"/>
      <c r="G68" s="122">
        <f t="shared" si="0"/>
        <v>0</v>
      </c>
      <c r="H68" s="122"/>
      <c r="I68" s="122">
        <f t="shared" si="1"/>
        <v>0</v>
      </c>
      <c r="J68" s="122">
        <f t="shared" si="3"/>
        <v>0</v>
      </c>
    </row>
    <row r="69" spans="1:10" s="17" customFormat="1" ht="14.4" x14ac:dyDescent="0.3">
      <c r="A69" s="117" t="s">
        <v>135</v>
      </c>
      <c r="B69" s="118" t="s">
        <v>136</v>
      </c>
      <c r="C69" s="119" t="s">
        <v>137</v>
      </c>
      <c r="D69" s="120" t="s">
        <v>138</v>
      </c>
      <c r="E69" s="128">
        <v>-1.08</v>
      </c>
      <c r="F69" s="122"/>
      <c r="G69" s="122">
        <f t="shared" si="0"/>
        <v>0</v>
      </c>
      <c r="H69" s="122"/>
      <c r="I69" s="122">
        <f t="shared" si="1"/>
        <v>0</v>
      </c>
      <c r="J69" s="122">
        <f t="shared" si="3"/>
        <v>0</v>
      </c>
    </row>
    <row r="70" spans="1:10" s="17" customFormat="1" ht="20.399999999999999" x14ac:dyDescent="0.3">
      <c r="A70" s="117" t="s">
        <v>139</v>
      </c>
      <c r="B70" s="118" t="s">
        <v>140</v>
      </c>
      <c r="C70" s="119" t="s">
        <v>141</v>
      </c>
      <c r="D70" s="120" t="s">
        <v>73</v>
      </c>
      <c r="E70" s="121">
        <v>5</v>
      </c>
      <c r="F70" s="122"/>
      <c r="G70" s="122">
        <f t="shared" si="0"/>
        <v>0</v>
      </c>
      <c r="H70" s="122"/>
      <c r="I70" s="122">
        <f t="shared" si="1"/>
        <v>0</v>
      </c>
      <c r="J70" s="122">
        <f t="shared" si="3"/>
        <v>0</v>
      </c>
    </row>
    <row r="71" spans="1:10" s="32" customFormat="1" ht="40.799999999999997" x14ac:dyDescent="0.3">
      <c r="A71" s="41" t="s">
        <v>142</v>
      </c>
      <c r="B71" s="37" t="s">
        <v>143</v>
      </c>
      <c r="C71" s="38" t="s">
        <v>144</v>
      </c>
      <c r="D71" s="36" t="s">
        <v>145</v>
      </c>
      <c r="E71" s="48">
        <v>1.5499999999999999E-3</v>
      </c>
      <c r="F71" s="26"/>
      <c r="G71" s="26">
        <f t="shared" si="0"/>
        <v>0</v>
      </c>
      <c r="H71" s="26"/>
      <c r="I71" s="26">
        <f t="shared" si="1"/>
        <v>0</v>
      </c>
      <c r="J71" s="26">
        <f t="shared" si="3"/>
        <v>0</v>
      </c>
    </row>
    <row r="72" spans="1:10" s="17" customFormat="1" ht="21" customHeight="1" x14ac:dyDescent="0.3">
      <c r="A72" s="117" t="s">
        <v>146</v>
      </c>
      <c r="B72" s="118" t="s">
        <v>147</v>
      </c>
      <c r="C72" s="119" t="s">
        <v>148</v>
      </c>
      <c r="D72" s="120" t="s">
        <v>138</v>
      </c>
      <c r="E72" s="129">
        <v>-2.0150000000000001</v>
      </c>
      <c r="F72" s="122"/>
      <c r="G72" s="122">
        <f t="shared" si="0"/>
        <v>0</v>
      </c>
      <c r="H72" s="122"/>
      <c r="I72" s="122">
        <f t="shared" si="1"/>
        <v>0</v>
      </c>
      <c r="J72" s="122">
        <f t="shared" si="3"/>
        <v>0</v>
      </c>
    </row>
    <row r="73" spans="1:10" s="17" customFormat="1" ht="20.399999999999999" x14ac:dyDescent="0.3">
      <c r="A73" s="117" t="s">
        <v>149</v>
      </c>
      <c r="B73" s="118" t="s">
        <v>140</v>
      </c>
      <c r="C73" s="119" t="s">
        <v>150</v>
      </c>
      <c r="D73" s="120" t="s">
        <v>73</v>
      </c>
      <c r="E73" s="121">
        <v>5</v>
      </c>
      <c r="F73" s="122"/>
      <c r="G73" s="122">
        <f t="shared" si="0"/>
        <v>0</v>
      </c>
      <c r="H73" s="122"/>
      <c r="I73" s="122">
        <f t="shared" si="1"/>
        <v>0</v>
      </c>
      <c r="J73" s="122">
        <f t="shared" si="3"/>
        <v>0</v>
      </c>
    </row>
    <row r="74" spans="1:10" s="32" customFormat="1" ht="14.4" x14ac:dyDescent="0.3">
      <c r="A74" s="41" t="s">
        <v>151</v>
      </c>
      <c r="B74" s="37" t="s">
        <v>152</v>
      </c>
      <c r="C74" s="38" t="s">
        <v>153</v>
      </c>
      <c r="D74" s="36" t="s">
        <v>154</v>
      </c>
      <c r="E74" s="44">
        <v>0.04</v>
      </c>
      <c r="F74" s="26"/>
      <c r="G74" s="26">
        <f t="shared" si="0"/>
        <v>0</v>
      </c>
      <c r="H74" s="26"/>
      <c r="I74" s="26">
        <f t="shared" si="1"/>
        <v>0</v>
      </c>
      <c r="J74" s="26">
        <f t="shared" si="3"/>
        <v>0</v>
      </c>
    </row>
    <row r="75" spans="1:10" s="17" customFormat="1" ht="14.4" x14ac:dyDescent="0.3">
      <c r="A75" s="117" t="s">
        <v>155</v>
      </c>
      <c r="B75" s="118" t="s">
        <v>156</v>
      </c>
      <c r="C75" s="119" t="s">
        <v>157</v>
      </c>
      <c r="D75" s="120" t="s">
        <v>138</v>
      </c>
      <c r="E75" s="121">
        <v>-6</v>
      </c>
      <c r="F75" s="122"/>
      <c r="G75" s="122">
        <f t="shared" si="0"/>
        <v>0</v>
      </c>
      <c r="H75" s="122"/>
      <c r="I75" s="122">
        <f t="shared" si="1"/>
        <v>0</v>
      </c>
      <c r="J75" s="122">
        <f t="shared" si="3"/>
        <v>0</v>
      </c>
    </row>
    <row r="76" spans="1:10" s="17" customFormat="1" ht="20.399999999999999" x14ac:dyDescent="0.3">
      <c r="A76" s="117" t="s">
        <v>158</v>
      </c>
      <c r="B76" s="118" t="s">
        <v>159</v>
      </c>
      <c r="C76" s="119" t="s">
        <v>160</v>
      </c>
      <c r="D76" s="120" t="s">
        <v>134</v>
      </c>
      <c r="E76" s="129">
        <v>6.0000000000000001E-3</v>
      </c>
      <c r="F76" s="123">
        <v>173983.48</v>
      </c>
      <c r="G76" s="122">
        <f t="shared" si="0"/>
        <v>1043.9008800000001</v>
      </c>
      <c r="H76" s="122"/>
      <c r="I76" s="122">
        <f t="shared" si="1"/>
        <v>0</v>
      </c>
      <c r="J76" s="122">
        <f t="shared" si="3"/>
        <v>1043.9008800000001</v>
      </c>
    </row>
    <row r="77" spans="1:10" s="17" customFormat="1" ht="14.4" x14ac:dyDescent="0.3">
      <c r="A77" s="124" t="s">
        <v>161</v>
      </c>
      <c r="B77" s="125"/>
      <c r="C77" s="125"/>
      <c r="D77" s="125"/>
      <c r="E77" s="126"/>
      <c r="F77" s="122"/>
      <c r="G77" s="122">
        <f t="shared" si="0"/>
        <v>0</v>
      </c>
      <c r="H77" s="122"/>
      <c r="I77" s="122">
        <f t="shared" si="1"/>
        <v>0</v>
      </c>
      <c r="J77" s="122">
        <f t="shared" si="3"/>
        <v>0</v>
      </c>
    </row>
    <row r="78" spans="1:10" s="32" customFormat="1" ht="30.6" x14ac:dyDescent="0.3">
      <c r="A78" s="41" t="s">
        <v>162</v>
      </c>
      <c r="B78" s="37" t="s">
        <v>163</v>
      </c>
      <c r="C78" s="38" t="s">
        <v>164</v>
      </c>
      <c r="D78" s="36" t="s">
        <v>165</v>
      </c>
      <c r="E78" s="45">
        <v>87.343999999999994</v>
      </c>
      <c r="F78" s="26"/>
      <c r="G78" s="26">
        <f t="shared" si="0"/>
        <v>0</v>
      </c>
      <c r="H78" s="26"/>
      <c r="I78" s="26">
        <f t="shared" si="1"/>
        <v>0</v>
      </c>
      <c r="J78" s="26">
        <f t="shared" si="3"/>
        <v>0</v>
      </c>
    </row>
    <row r="79" spans="1:10" s="17" customFormat="1" ht="30.6" x14ac:dyDescent="0.3">
      <c r="A79" s="117" t="s">
        <v>166</v>
      </c>
      <c r="B79" s="118" t="s">
        <v>167</v>
      </c>
      <c r="C79" s="119" t="s">
        <v>168</v>
      </c>
      <c r="D79" s="120" t="s">
        <v>116</v>
      </c>
      <c r="E79" s="121">
        <v>33</v>
      </c>
      <c r="F79" s="122">
        <v>1477.39</v>
      </c>
      <c r="G79" s="122">
        <f t="shared" si="0"/>
        <v>48753.87</v>
      </c>
      <c r="H79" s="122"/>
      <c r="I79" s="122">
        <f t="shared" si="1"/>
        <v>0</v>
      </c>
      <c r="J79" s="122">
        <f t="shared" si="3"/>
        <v>48753.87</v>
      </c>
    </row>
    <row r="80" spans="1:10" s="17" customFormat="1" ht="30.6" x14ac:dyDescent="0.3">
      <c r="A80" s="117" t="s">
        <v>169</v>
      </c>
      <c r="B80" s="118" t="s">
        <v>167</v>
      </c>
      <c r="C80" s="119" t="s">
        <v>170</v>
      </c>
      <c r="D80" s="120" t="s">
        <v>73</v>
      </c>
      <c r="E80" s="121">
        <v>3</v>
      </c>
      <c r="F80" s="122">
        <v>2450.4</v>
      </c>
      <c r="G80" s="122">
        <f t="shared" si="0"/>
        <v>7351.2000000000007</v>
      </c>
      <c r="H80" s="122"/>
      <c r="I80" s="122">
        <f t="shared" si="1"/>
        <v>0</v>
      </c>
      <c r="J80" s="122">
        <f t="shared" si="3"/>
        <v>7351.2000000000007</v>
      </c>
    </row>
    <row r="81" spans="1:10" s="17" customFormat="1" ht="30.6" x14ac:dyDescent="0.3">
      <c r="A81" s="117" t="s">
        <v>171</v>
      </c>
      <c r="B81" s="118" t="s">
        <v>167</v>
      </c>
      <c r="C81" s="119" t="s">
        <v>172</v>
      </c>
      <c r="D81" s="120" t="s">
        <v>73</v>
      </c>
      <c r="E81" s="121">
        <v>1</v>
      </c>
      <c r="F81" s="122">
        <v>5688.26</v>
      </c>
      <c r="G81" s="122">
        <f t="shared" si="0"/>
        <v>5688.26</v>
      </c>
      <c r="H81" s="122"/>
      <c r="I81" s="122">
        <f t="shared" si="1"/>
        <v>0</v>
      </c>
      <c r="J81" s="122">
        <f t="shared" si="3"/>
        <v>5688.26</v>
      </c>
    </row>
    <row r="82" spans="1:10" s="17" customFormat="1" ht="20.399999999999999" x14ac:dyDescent="0.3">
      <c r="A82" s="117" t="s">
        <v>173</v>
      </c>
      <c r="B82" s="118" t="s">
        <v>174</v>
      </c>
      <c r="C82" s="119" t="s">
        <v>175</v>
      </c>
      <c r="D82" s="120" t="s">
        <v>73</v>
      </c>
      <c r="E82" s="121">
        <v>40</v>
      </c>
      <c r="F82" s="122">
        <v>272.85000000000002</v>
      </c>
      <c r="G82" s="122">
        <f t="shared" si="0"/>
        <v>10914</v>
      </c>
      <c r="H82" s="122"/>
      <c r="I82" s="122">
        <f t="shared" si="1"/>
        <v>0</v>
      </c>
      <c r="J82" s="122">
        <f t="shared" si="3"/>
        <v>10914</v>
      </c>
    </row>
    <row r="83" spans="1:10" s="17" customFormat="1" ht="20.399999999999999" x14ac:dyDescent="0.3">
      <c r="A83" s="117" t="s">
        <v>176</v>
      </c>
      <c r="B83" s="118" t="s">
        <v>174</v>
      </c>
      <c r="C83" s="119" t="s">
        <v>177</v>
      </c>
      <c r="D83" s="120" t="s">
        <v>73</v>
      </c>
      <c r="E83" s="121">
        <v>8</v>
      </c>
      <c r="F83" s="122">
        <v>310.58</v>
      </c>
      <c r="G83" s="122">
        <f t="shared" ref="G83:G146" si="4">E83*F83</f>
        <v>2484.64</v>
      </c>
      <c r="H83" s="122"/>
      <c r="I83" s="122">
        <f t="shared" ref="I83:I146" si="5">E83*H83</f>
        <v>0</v>
      </c>
      <c r="J83" s="122">
        <f t="shared" si="3"/>
        <v>2484.64</v>
      </c>
    </row>
    <row r="84" spans="1:10" s="17" customFormat="1" ht="20.399999999999999" x14ac:dyDescent="0.3">
      <c r="A84" s="117" t="s">
        <v>178</v>
      </c>
      <c r="B84" s="118" t="s">
        <v>174</v>
      </c>
      <c r="C84" s="119" t="s">
        <v>179</v>
      </c>
      <c r="D84" s="120" t="s">
        <v>73</v>
      </c>
      <c r="E84" s="121">
        <v>16</v>
      </c>
      <c r="F84" s="122">
        <v>323.68</v>
      </c>
      <c r="G84" s="122">
        <f t="shared" si="4"/>
        <v>5178.88</v>
      </c>
      <c r="H84" s="122"/>
      <c r="I84" s="122">
        <f t="shared" si="5"/>
        <v>0</v>
      </c>
      <c r="J84" s="122">
        <f t="shared" ref="J84:J147" si="6">G84+I84</f>
        <v>5178.88</v>
      </c>
    </row>
    <row r="85" spans="1:10" s="17" customFormat="1" ht="20.399999999999999" x14ac:dyDescent="0.3">
      <c r="A85" s="117" t="s">
        <v>180</v>
      </c>
      <c r="B85" s="118" t="s">
        <v>174</v>
      </c>
      <c r="C85" s="119" t="s">
        <v>181</v>
      </c>
      <c r="D85" s="120" t="s">
        <v>73</v>
      </c>
      <c r="E85" s="121">
        <v>36</v>
      </c>
      <c r="F85" s="122">
        <v>44.64</v>
      </c>
      <c r="G85" s="122">
        <f t="shared" si="4"/>
        <v>1607.04</v>
      </c>
      <c r="H85" s="122"/>
      <c r="I85" s="122">
        <f t="shared" si="5"/>
        <v>0</v>
      </c>
      <c r="J85" s="122">
        <f t="shared" si="6"/>
        <v>1607.04</v>
      </c>
    </row>
    <row r="86" spans="1:10" s="17" customFormat="1" ht="20.399999999999999" x14ac:dyDescent="0.3">
      <c r="A86" s="117" t="s">
        <v>182</v>
      </c>
      <c r="B86" s="118" t="s">
        <v>174</v>
      </c>
      <c r="C86" s="119" t="s">
        <v>183</v>
      </c>
      <c r="D86" s="120" t="s">
        <v>73</v>
      </c>
      <c r="E86" s="121">
        <v>68</v>
      </c>
      <c r="F86" s="122">
        <v>36.880000000000003</v>
      </c>
      <c r="G86" s="122">
        <f t="shared" si="4"/>
        <v>2507.84</v>
      </c>
      <c r="H86" s="122"/>
      <c r="I86" s="122">
        <f t="shared" si="5"/>
        <v>0</v>
      </c>
      <c r="J86" s="122">
        <f t="shared" si="6"/>
        <v>2507.84</v>
      </c>
    </row>
    <row r="87" spans="1:10" s="17" customFormat="1" ht="20.399999999999999" x14ac:dyDescent="0.3">
      <c r="A87" s="117" t="s">
        <v>184</v>
      </c>
      <c r="B87" s="118" t="s">
        <v>174</v>
      </c>
      <c r="C87" s="119" t="s">
        <v>185</v>
      </c>
      <c r="D87" s="120" t="s">
        <v>73</v>
      </c>
      <c r="E87" s="121">
        <v>416</v>
      </c>
      <c r="F87" s="123">
        <v>6.27</v>
      </c>
      <c r="G87" s="122">
        <f t="shared" si="4"/>
        <v>2608.3199999999997</v>
      </c>
      <c r="H87" s="122"/>
      <c r="I87" s="122">
        <f t="shared" si="5"/>
        <v>0</v>
      </c>
      <c r="J87" s="122">
        <f t="shared" si="6"/>
        <v>2608.3199999999997</v>
      </c>
    </row>
    <row r="88" spans="1:10" s="17" customFormat="1" ht="20.399999999999999" x14ac:dyDescent="0.3">
      <c r="A88" s="117" t="s">
        <v>186</v>
      </c>
      <c r="B88" s="118" t="s">
        <v>174</v>
      </c>
      <c r="C88" s="119" t="s">
        <v>187</v>
      </c>
      <c r="D88" s="120" t="s">
        <v>73</v>
      </c>
      <c r="E88" s="121">
        <v>352</v>
      </c>
      <c r="F88" s="123">
        <v>2.21</v>
      </c>
      <c r="G88" s="122">
        <f t="shared" si="4"/>
        <v>777.92</v>
      </c>
      <c r="H88" s="122"/>
      <c r="I88" s="122">
        <f t="shared" si="5"/>
        <v>0</v>
      </c>
      <c r="J88" s="122">
        <f t="shared" si="6"/>
        <v>777.92</v>
      </c>
    </row>
    <row r="89" spans="1:10" s="17" customFormat="1" ht="20.399999999999999" x14ac:dyDescent="0.3">
      <c r="A89" s="117" t="s">
        <v>188</v>
      </c>
      <c r="B89" s="118" t="s">
        <v>174</v>
      </c>
      <c r="C89" s="119" t="s">
        <v>189</v>
      </c>
      <c r="D89" s="120" t="s">
        <v>73</v>
      </c>
      <c r="E89" s="121">
        <v>352</v>
      </c>
      <c r="F89" s="123">
        <v>3.69</v>
      </c>
      <c r="G89" s="122">
        <f t="shared" si="4"/>
        <v>1298.8799999999999</v>
      </c>
      <c r="H89" s="122"/>
      <c r="I89" s="122">
        <f t="shared" si="5"/>
        <v>0</v>
      </c>
      <c r="J89" s="122">
        <f t="shared" si="6"/>
        <v>1298.8799999999999</v>
      </c>
    </row>
    <row r="90" spans="1:10" s="17" customFormat="1" ht="20.399999999999999" x14ac:dyDescent="0.3">
      <c r="A90" s="117" t="s">
        <v>190</v>
      </c>
      <c r="B90" s="118" t="s">
        <v>174</v>
      </c>
      <c r="C90" s="119" t="s">
        <v>191</v>
      </c>
      <c r="D90" s="120" t="s">
        <v>73</v>
      </c>
      <c r="E90" s="121">
        <v>100</v>
      </c>
      <c r="F90" s="123">
        <v>5.53</v>
      </c>
      <c r="G90" s="122">
        <f t="shared" si="4"/>
        <v>553</v>
      </c>
      <c r="H90" s="122"/>
      <c r="I90" s="122">
        <f t="shared" si="5"/>
        <v>0</v>
      </c>
      <c r="J90" s="122">
        <f t="shared" si="6"/>
        <v>553</v>
      </c>
    </row>
    <row r="91" spans="1:10" s="17" customFormat="1" ht="20.399999999999999" x14ac:dyDescent="0.3">
      <c r="A91" s="117" t="s">
        <v>192</v>
      </c>
      <c r="B91" s="118" t="s">
        <v>174</v>
      </c>
      <c r="C91" s="119" t="s">
        <v>193</v>
      </c>
      <c r="D91" s="120" t="s">
        <v>73</v>
      </c>
      <c r="E91" s="121">
        <v>72</v>
      </c>
      <c r="F91" s="123">
        <v>5.53</v>
      </c>
      <c r="G91" s="122">
        <f t="shared" si="4"/>
        <v>398.16</v>
      </c>
      <c r="H91" s="122"/>
      <c r="I91" s="122">
        <f t="shared" si="5"/>
        <v>0</v>
      </c>
      <c r="J91" s="122">
        <f t="shared" si="6"/>
        <v>398.16</v>
      </c>
    </row>
    <row r="92" spans="1:10" s="17" customFormat="1" ht="20.399999999999999" x14ac:dyDescent="0.3">
      <c r="A92" s="117" t="s">
        <v>194</v>
      </c>
      <c r="B92" s="118" t="s">
        <v>174</v>
      </c>
      <c r="C92" s="119" t="s">
        <v>195</v>
      </c>
      <c r="D92" s="120" t="s">
        <v>73</v>
      </c>
      <c r="E92" s="121">
        <v>144</v>
      </c>
      <c r="F92" s="123">
        <v>4.43</v>
      </c>
      <c r="G92" s="122">
        <f t="shared" si="4"/>
        <v>637.91999999999996</v>
      </c>
      <c r="H92" s="122"/>
      <c r="I92" s="122">
        <f t="shared" si="5"/>
        <v>0</v>
      </c>
      <c r="J92" s="122">
        <f t="shared" si="6"/>
        <v>637.91999999999996</v>
      </c>
    </row>
    <row r="93" spans="1:10" s="17" customFormat="1" ht="20.399999999999999" x14ac:dyDescent="0.3">
      <c r="A93" s="117" t="s">
        <v>196</v>
      </c>
      <c r="B93" s="118" t="s">
        <v>174</v>
      </c>
      <c r="C93" s="119" t="s">
        <v>197</v>
      </c>
      <c r="D93" s="120" t="s">
        <v>73</v>
      </c>
      <c r="E93" s="121">
        <v>212</v>
      </c>
      <c r="F93" s="123">
        <v>4.43</v>
      </c>
      <c r="G93" s="122">
        <f t="shared" si="4"/>
        <v>939.16</v>
      </c>
      <c r="H93" s="122"/>
      <c r="I93" s="122">
        <f t="shared" si="5"/>
        <v>0</v>
      </c>
      <c r="J93" s="122">
        <f t="shared" si="6"/>
        <v>939.16</v>
      </c>
    </row>
    <row r="94" spans="1:10" s="17" customFormat="1" ht="20.399999999999999" x14ac:dyDescent="0.3">
      <c r="A94" s="117" t="s">
        <v>198</v>
      </c>
      <c r="B94" s="118" t="s">
        <v>174</v>
      </c>
      <c r="C94" s="119" t="s">
        <v>199</v>
      </c>
      <c r="D94" s="120" t="s">
        <v>116</v>
      </c>
      <c r="E94" s="121">
        <v>4</v>
      </c>
      <c r="F94" s="122">
        <v>1075.8800000000001</v>
      </c>
      <c r="G94" s="122">
        <f t="shared" si="4"/>
        <v>4303.5200000000004</v>
      </c>
      <c r="H94" s="122"/>
      <c r="I94" s="122">
        <f t="shared" si="5"/>
        <v>0</v>
      </c>
      <c r="J94" s="122">
        <f t="shared" si="6"/>
        <v>4303.5200000000004</v>
      </c>
    </row>
    <row r="95" spans="1:10" s="17" customFormat="1" ht="20.399999999999999" x14ac:dyDescent="0.3">
      <c r="A95" s="117" t="s">
        <v>200</v>
      </c>
      <c r="B95" s="118" t="s">
        <v>174</v>
      </c>
      <c r="C95" s="119" t="s">
        <v>201</v>
      </c>
      <c r="D95" s="120" t="s">
        <v>73</v>
      </c>
      <c r="E95" s="121">
        <v>10</v>
      </c>
      <c r="F95" s="122">
        <v>214.44</v>
      </c>
      <c r="G95" s="122">
        <f t="shared" si="4"/>
        <v>2144.4</v>
      </c>
      <c r="H95" s="122"/>
      <c r="I95" s="122">
        <f t="shared" si="5"/>
        <v>0</v>
      </c>
      <c r="J95" s="122">
        <f t="shared" si="6"/>
        <v>2144.4</v>
      </c>
    </row>
    <row r="96" spans="1:10" s="32" customFormat="1" ht="20.399999999999999" x14ac:dyDescent="0.3">
      <c r="A96" s="41" t="s">
        <v>202</v>
      </c>
      <c r="B96" s="37" t="s">
        <v>203</v>
      </c>
      <c r="C96" s="38" t="s">
        <v>204</v>
      </c>
      <c r="D96" s="36" t="s">
        <v>69</v>
      </c>
      <c r="E96" s="44">
        <v>0.12</v>
      </c>
      <c r="F96" s="26"/>
      <c r="G96" s="26">
        <f t="shared" si="4"/>
        <v>0</v>
      </c>
      <c r="H96" s="26"/>
      <c r="I96" s="26">
        <f t="shared" si="5"/>
        <v>0</v>
      </c>
      <c r="J96" s="26">
        <f t="shared" si="6"/>
        <v>0</v>
      </c>
    </row>
    <row r="97" spans="1:11" s="17" customFormat="1" ht="20.399999999999999" x14ac:dyDescent="0.3">
      <c r="A97" s="117" t="s">
        <v>205</v>
      </c>
      <c r="B97" s="118" t="s">
        <v>174</v>
      </c>
      <c r="C97" s="119" t="s">
        <v>206</v>
      </c>
      <c r="D97" s="120" t="s">
        <v>73</v>
      </c>
      <c r="E97" s="121">
        <v>12</v>
      </c>
      <c r="F97" s="122">
        <v>689.16</v>
      </c>
      <c r="G97" s="122">
        <f t="shared" si="4"/>
        <v>8269.92</v>
      </c>
      <c r="H97" s="122"/>
      <c r="I97" s="122">
        <f t="shared" si="5"/>
        <v>0</v>
      </c>
      <c r="J97" s="122">
        <f t="shared" si="6"/>
        <v>8269.92</v>
      </c>
    </row>
    <row r="98" spans="1:11" s="32" customFormat="1" ht="20.399999999999999" x14ac:dyDescent="0.3">
      <c r="A98" s="41" t="s">
        <v>207</v>
      </c>
      <c r="B98" s="37" t="s">
        <v>208</v>
      </c>
      <c r="C98" s="38" t="s">
        <v>209</v>
      </c>
      <c r="D98" s="36" t="s">
        <v>38</v>
      </c>
      <c r="E98" s="43">
        <v>60</v>
      </c>
      <c r="F98" s="26"/>
      <c r="G98" s="26">
        <f t="shared" si="4"/>
        <v>0</v>
      </c>
      <c r="H98" s="26"/>
      <c r="I98" s="26">
        <f t="shared" si="5"/>
        <v>0</v>
      </c>
      <c r="J98" s="26">
        <f t="shared" si="6"/>
        <v>0</v>
      </c>
    </row>
    <row r="99" spans="1:11" s="17" customFormat="1" ht="20.399999999999999" x14ac:dyDescent="0.3">
      <c r="A99" s="117" t="s">
        <v>210</v>
      </c>
      <c r="B99" s="118" t="s">
        <v>211</v>
      </c>
      <c r="C99" s="119" t="s">
        <v>212</v>
      </c>
      <c r="D99" s="120" t="s">
        <v>213</v>
      </c>
      <c r="E99" s="121">
        <v>60</v>
      </c>
      <c r="F99" s="122">
        <v>25977.759999999998</v>
      </c>
      <c r="G99" s="122">
        <f t="shared" si="4"/>
        <v>1558665.5999999999</v>
      </c>
      <c r="H99" s="122"/>
      <c r="I99" s="122">
        <f t="shared" si="5"/>
        <v>0</v>
      </c>
      <c r="J99" s="122">
        <f t="shared" si="6"/>
        <v>1558665.5999999999</v>
      </c>
    </row>
    <row r="100" spans="1:11" s="32" customFormat="1" ht="30.6" x14ac:dyDescent="0.3">
      <c r="A100" s="41" t="s">
        <v>214</v>
      </c>
      <c r="B100" s="37" t="s">
        <v>215</v>
      </c>
      <c r="C100" s="38" t="s">
        <v>216</v>
      </c>
      <c r="D100" s="36" t="s">
        <v>109</v>
      </c>
      <c r="E100" s="44">
        <v>0.18</v>
      </c>
      <c r="F100" s="26"/>
      <c r="G100" s="26">
        <f t="shared" si="4"/>
        <v>0</v>
      </c>
      <c r="H100" s="26"/>
      <c r="I100" s="26">
        <f t="shared" si="5"/>
        <v>0</v>
      </c>
      <c r="J100" s="26">
        <f t="shared" si="6"/>
        <v>0</v>
      </c>
    </row>
    <row r="101" spans="1:11" s="17" customFormat="1" ht="30.6" x14ac:dyDescent="0.3">
      <c r="A101" s="117" t="s">
        <v>217</v>
      </c>
      <c r="B101" s="118" t="s">
        <v>218</v>
      </c>
      <c r="C101" s="119" t="s">
        <v>219</v>
      </c>
      <c r="D101" s="120" t="s">
        <v>116</v>
      </c>
      <c r="E101" s="128">
        <v>18.54</v>
      </c>
      <c r="F101" s="122">
        <v>505</v>
      </c>
      <c r="G101" s="122">
        <f t="shared" si="4"/>
        <v>9362.6999999999989</v>
      </c>
      <c r="H101" s="122"/>
      <c r="I101" s="122">
        <f t="shared" si="5"/>
        <v>0</v>
      </c>
      <c r="J101" s="122">
        <f t="shared" si="6"/>
        <v>9362.6999999999989</v>
      </c>
    </row>
    <row r="102" spans="1:11" s="32" customFormat="1" ht="30.6" x14ac:dyDescent="0.3">
      <c r="A102" s="41" t="s">
        <v>220</v>
      </c>
      <c r="B102" s="37" t="s">
        <v>221</v>
      </c>
      <c r="C102" s="38" t="s">
        <v>222</v>
      </c>
      <c r="D102" s="36" t="s">
        <v>109</v>
      </c>
      <c r="E102" s="43">
        <v>3</v>
      </c>
      <c r="F102" s="26"/>
      <c r="G102" s="26">
        <f t="shared" si="4"/>
        <v>0</v>
      </c>
      <c r="H102" s="26"/>
      <c r="I102" s="26">
        <f t="shared" si="5"/>
        <v>0</v>
      </c>
      <c r="J102" s="26">
        <f t="shared" si="6"/>
        <v>0</v>
      </c>
    </row>
    <row r="103" spans="1:11" s="17" customFormat="1" ht="30.6" x14ac:dyDescent="0.3">
      <c r="A103" s="117" t="s">
        <v>223</v>
      </c>
      <c r="B103" s="118" t="s">
        <v>224</v>
      </c>
      <c r="C103" s="119" t="s">
        <v>225</v>
      </c>
      <c r="D103" s="120" t="s">
        <v>226</v>
      </c>
      <c r="E103" s="130">
        <v>30.6</v>
      </c>
      <c r="F103" s="122">
        <v>5040</v>
      </c>
      <c r="G103" s="122">
        <f t="shared" si="4"/>
        <v>154224</v>
      </c>
      <c r="H103" s="122"/>
      <c r="I103" s="122">
        <f t="shared" si="5"/>
        <v>0</v>
      </c>
      <c r="J103" s="122">
        <f t="shared" si="6"/>
        <v>154224</v>
      </c>
      <c r="K103" s="17" t="s">
        <v>2026</v>
      </c>
    </row>
    <row r="104" spans="1:11" s="17" customFormat="1" ht="20.399999999999999" x14ac:dyDescent="0.3">
      <c r="A104" s="117" t="s">
        <v>227</v>
      </c>
      <c r="B104" s="118" t="s">
        <v>174</v>
      </c>
      <c r="C104" s="119" t="s">
        <v>228</v>
      </c>
      <c r="D104" s="120" t="s">
        <v>73</v>
      </c>
      <c r="E104" s="121">
        <v>600</v>
      </c>
      <c r="F104" s="122">
        <v>64.22</v>
      </c>
      <c r="G104" s="122">
        <f t="shared" si="4"/>
        <v>38532</v>
      </c>
      <c r="H104" s="122"/>
      <c r="I104" s="122">
        <f t="shared" si="5"/>
        <v>0</v>
      </c>
      <c r="J104" s="122">
        <f t="shared" si="6"/>
        <v>38532</v>
      </c>
    </row>
    <row r="105" spans="1:11" s="17" customFormat="1" ht="20.399999999999999" x14ac:dyDescent="0.3">
      <c r="A105" s="117" t="s">
        <v>229</v>
      </c>
      <c r="B105" s="118" t="s">
        <v>174</v>
      </c>
      <c r="C105" s="119" t="s">
        <v>230</v>
      </c>
      <c r="D105" s="120" t="s">
        <v>73</v>
      </c>
      <c r="E105" s="121">
        <v>300</v>
      </c>
      <c r="F105" s="122">
        <v>67</v>
      </c>
      <c r="G105" s="122">
        <f t="shared" si="4"/>
        <v>20100</v>
      </c>
      <c r="H105" s="122"/>
      <c r="I105" s="122">
        <f t="shared" si="5"/>
        <v>0</v>
      </c>
      <c r="J105" s="122">
        <f t="shared" si="6"/>
        <v>20100</v>
      </c>
    </row>
    <row r="106" spans="1:11" s="17" customFormat="1" ht="20.399999999999999" x14ac:dyDescent="0.3">
      <c r="A106" s="117" t="s">
        <v>231</v>
      </c>
      <c r="B106" s="118" t="s">
        <v>174</v>
      </c>
      <c r="C106" s="119" t="s">
        <v>232</v>
      </c>
      <c r="D106" s="120" t="s">
        <v>73</v>
      </c>
      <c r="E106" s="121">
        <v>900</v>
      </c>
      <c r="F106" s="122">
        <v>18</v>
      </c>
      <c r="G106" s="122">
        <f t="shared" si="4"/>
        <v>16200</v>
      </c>
      <c r="H106" s="122"/>
      <c r="I106" s="122">
        <f t="shared" si="5"/>
        <v>0</v>
      </c>
      <c r="J106" s="122">
        <f t="shared" si="6"/>
        <v>16200</v>
      </c>
    </row>
    <row r="107" spans="1:11" s="17" customFormat="1" ht="14.4" x14ac:dyDescent="0.3">
      <c r="A107" s="124" t="s">
        <v>233</v>
      </c>
      <c r="B107" s="125"/>
      <c r="C107" s="125"/>
      <c r="D107" s="125"/>
      <c r="E107" s="126"/>
      <c r="F107" s="122"/>
      <c r="G107" s="122">
        <f t="shared" si="4"/>
        <v>0</v>
      </c>
      <c r="H107" s="122"/>
      <c r="I107" s="122">
        <f t="shared" si="5"/>
        <v>0</v>
      </c>
      <c r="J107" s="122">
        <f t="shared" si="6"/>
        <v>0</v>
      </c>
    </row>
    <row r="108" spans="1:11" s="32" customFormat="1" ht="20.399999999999999" x14ac:dyDescent="0.3">
      <c r="A108" s="41" t="s">
        <v>234</v>
      </c>
      <c r="B108" s="37" t="s">
        <v>235</v>
      </c>
      <c r="C108" s="38" t="s">
        <v>236</v>
      </c>
      <c r="D108" s="36" t="s">
        <v>109</v>
      </c>
      <c r="E108" s="44">
        <v>0.72</v>
      </c>
      <c r="F108" s="26"/>
      <c r="G108" s="26">
        <f t="shared" si="4"/>
        <v>0</v>
      </c>
      <c r="H108" s="26"/>
      <c r="I108" s="26">
        <f t="shared" si="5"/>
        <v>0</v>
      </c>
      <c r="J108" s="26">
        <f t="shared" si="6"/>
        <v>0</v>
      </c>
    </row>
    <row r="109" spans="1:11" s="17" customFormat="1" ht="30.6" x14ac:dyDescent="0.3">
      <c r="A109" s="117" t="s">
        <v>237</v>
      </c>
      <c r="B109" s="118" t="s">
        <v>167</v>
      </c>
      <c r="C109" s="119" t="s">
        <v>238</v>
      </c>
      <c r="D109" s="120" t="s">
        <v>116</v>
      </c>
      <c r="E109" s="121">
        <v>36</v>
      </c>
      <c r="F109" s="122">
        <v>2215.6</v>
      </c>
      <c r="G109" s="122">
        <f t="shared" si="4"/>
        <v>79761.599999999991</v>
      </c>
      <c r="H109" s="122"/>
      <c r="I109" s="122">
        <f t="shared" si="5"/>
        <v>0</v>
      </c>
      <c r="J109" s="122">
        <f t="shared" si="6"/>
        <v>79761.599999999991</v>
      </c>
    </row>
    <row r="110" spans="1:11" s="17" customFormat="1" ht="30.6" x14ac:dyDescent="0.3">
      <c r="A110" s="117" t="s">
        <v>239</v>
      </c>
      <c r="B110" s="118" t="s">
        <v>167</v>
      </c>
      <c r="C110" s="119" t="s">
        <v>240</v>
      </c>
      <c r="D110" s="120" t="s">
        <v>116</v>
      </c>
      <c r="E110" s="121">
        <v>15</v>
      </c>
      <c r="F110" s="122">
        <v>1627.75</v>
      </c>
      <c r="G110" s="122">
        <f t="shared" si="4"/>
        <v>24416.25</v>
      </c>
      <c r="H110" s="122"/>
      <c r="I110" s="122">
        <f t="shared" si="5"/>
        <v>0</v>
      </c>
      <c r="J110" s="122">
        <f t="shared" si="6"/>
        <v>24416.25</v>
      </c>
    </row>
    <row r="111" spans="1:11" s="17" customFormat="1" ht="30.6" x14ac:dyDescent="0.3">
      <c r="A111" s="117" t="s">
        <v>241</v>
      </c>
      <c r="B111" s="118" t="s">
        <v>167</v>
      </c>
      <c r="C111" s="119" t="s">
        <v>242</v>
      </c>
      <c r="D111" s="120" t="s">
        <v>116</v>
      </c>
      <c r="E111" s="121">
        <v>21</v>
      </c>
      <c r="F111" s="122">
        <v>1477.39</v>
      </c>
      <c r="G111" s="122">
        <f t="shared" si="4"/>
        <v>31025.190000000002</v>
      </c>
      <c r="H111" s="122"/>
      <c r="I111" s="122">
        <f t="shared" si="5"/>
        <v>0</v>
      </c>
      <c r="J111" s="122">
        <f t="shared" si="6"/>
        <v>31025.190000000002</v>
      </c>
    </row>
    <row r="112" spans="1:11" s="17" customFormat="1" ht="30.6" x14ac:dyDescent="0.3">
      <c r="A112" s="117" t="s">
        <v>243</v>
      </c>
      <c r="B112" s="118" t="s">
        <v>167</v>
      </c>
      <c r="C112" s="119" t="s">
        <v>244</v>
      </c>
      <c r="D112" s="120" t="s">
        <v>73</v>
      </c>
      <c r="E112" s="121">
        <v>5</v>
      </c>
      <c r="F112" s="122">
        <v>4009.9</v>
      </c>
      <c r="G112" s="122">
        <f t="shared" si="4"/>
        <v>20049.5</v>
      </c>
      <c r="H112" s="122"/>
      <c r="I112" s="122">
        <f t="shared" si="5"/>
        <v>0</v>
      </c>
      <c r="J112" s="122">
        <f t="shared" si="6"/>
        <v>20049.5</v>
      </c>
    </row>
    <row r="113" spans="1:10" s="17" customFormat="1" ht="20.399999999999999" x14ac:dyDescent="0.3">
      <c r="A113" s="117" t="s">
        <v>245</v>
      </c>
      <c r="B113" s="118" t="s">
        <v>174</v>
      </c>
      <c r="C113" s="119" t="s">
        <v>175</v>
      </c>
      <c r="D113" s="120" t="s">
        <v>73</v>
      </c>
      <c r="E113" s="121">
        <v>68</v>
      </c>
      <c r="F113" s="122">
        <v>272.85000000000002</v>
      </c>
      <c r="G113" s="122">
        <f t="shared" si="4"/>
        <v>18553.800000000003</v>
      </c>
      <c r="H113" s="122"/>
      <c r="I113" s="122">
        <f t="shared" si="5"/>
        <v>0</v>
      </c>
      <c r="J113" s="122">
        <f t="shared" si="6"/>
        <v>18553.800000000003</v>
      </c>
    </row>
    <row r="114" spans="1:10" s="17" customFormat="1" ht="20.399999999999999" x14ac:dyDescent="0.3">
      <c r="A114" s="117" t="s">
        <v>246</v>
      </c>
      <c r="B114" s="118" t="s">
        <v>174</v>
      </c>
      <c r="C114" s="119" t="s">
        <v>177</v>
      </c>
      <c r="D114" s="120" t="s">
        <v>14</v>
      </c>
      <c r="E114" s="121">
        <v>56</v>
      </c>
      <c r="F114" s="122">
        <v>310.58</v>
      </c>
      <c r="G114" s="122">
        <f t="shared" si="4"/>
        <v>17392.48</v>
      </c>
      <c r="H114" s="122"/>
      <c r="I114" s="122">
        <f t="shared" si="5"/>
        <v>0</v>
      </c>
      <c r="J114" s="122">
        <f t="shared" si="6"/>
        <v>17392.48</v>
      </c>
    </row>
    <row r="115" spans="1:10" s="17" customFormat="1" ht="20.399999999999999" x14ac:dyDescent="0.3">
      <c r="A115" s="117" t="s">
        <v>247</v>
      </c>
      <c r="B115" s="118" t="s">
        <v>174</v>
      </c>
      <c r="C115" s="119" t="s">
        <v>248</v>
      </c>
      <c r="D115" s="120" t="s">
        <v>73</v>
      </c>
      <c r="E115" s="121">
        <v>72</v>
      </c>
      <c r="F115" s="122">
        <v>244.74</v>
      </c>
      <c r="G115" s="122">
        <f t="shared" si="4"/>
        <v>17621.28</v>
      </c>
      <c r="H115" s="122"/>
      <c r="I115" s="122">
        <f t="shared" si="5"/>
        <v>0</v>
      </c>
      <c r="J115" s="122">
        <f t="shared" si="6"/>
        <v>17621.28</v>
      </c>
    </row>
    <row r="116" spans="1:10" s="17" customFormat="1" ht="20.399999999999999" x14ac:dyDescent="0.3">
      <c r="A116" s="117" t="s">
        <v>249</v>
      </c>
      <c r="B116" s="118" t="s">
        <v>174</v>
      </c>
      <c r="C116" s="119" t="s">
        <v>250</v>
      </c>
      <c r="D116" s="120" t="s">
        <v>73</v>
      </c>
      <c r="E116" s="121">
        <v>24</v>
      </c>
      <c r="F116" s="122">
        <v>26</v>
      </c>
      <c r="G116" s="122">
        <f t="shared" si="4"/>
        <v>624</v>
      </c>
      <c r="H116" s="122"/>
      <c r="I116" s="122">
        <f t="shared" si="5"/>
        <v>0</v>
      </c>
      <c r="J116" s="122">
        <f t="shared" si="6"/>
        <v>624</v>
      </c>
    </row>
    <row r="117" spans="1:10" s="17" customFormat="1" ht="20.399999999999999" x14ac:dyDescent="0.3">
      <c r="A117" s="117" t="s">
        <v>251</v>
      </c>
      <c r="B117" s="118" t="s">
        <v>174</v>
      </c>
      <c r="C117" s="119" t="s">
        <v>181</v>
      </c>
      <c r="D117" s="120" t="s">
        <v>73</v>
      </c>
      <c r="E117" s="121">
        <v>106</v>
      </c>
      <c r="F117" s="122">
        <v>25.14</v>
      </c>
      <c r="G117" s="122">
        <f t="shared" si="4"/>
        <v>2664.84</v>
      </c>
      <c r="H117" s="122"/>
      <c r="I117" s="122">
        <f t="shared" si="5"/>
        <v>0</v>
      </c>
      <c r="J117" s="122">
        <f t="shared" si="6"/>
        <v>2664.84</v>
      </c>
    </row>
    <row r="118" spans="1:10" s="17" customFormat="1" ht="20.399999999999999" x14ac:dyDescent="0.3">
      <c r="A118" s="117" t="s">
        <v>252</v>
      </c>
      <c r="B118" s="118" t="s">
        <v>174</v>
      </c>
      <c r="C118" s="119" t="s">
        <v>179</v>
      </c>
      <c r="D118" s="120" t="s">
        <v>73</v>
      </c>
      <c r="E118" s="121">
        <v>30</v>
      </c>
      <c r="F118" s="122">
        <v>161.94</v>
      </c>
      <c r="G118" s="122">
        <f t="shared" si="4"/>
        <v>4858.2</v>
      </c>
      <c r="H118" s="122"/>
      <c r="I118" s="122">
        <f t="shared" si="5"/>
        <v>0</v>
      </c>
      <c r="J118" s="122">
        <f t="shared" si="6"/>
        <v>4858.2</v>
      </c>
    </row>
    <row r="119" spans="1:10" s="17" customFormat="1" ht="20.399999999999999" x14ac:dyDescent="0.3">
      <c r="A119" s="117" t="s">
        <v>253</v>
      </c>
      <c r="B119" s="118" t="s">
        <v>174</v>
      </c>
      <c r="C119" s="119" t="s">
        <v>183</v>
      </c>
      <c r="D119" s="120" t="s">
        <v>73</v>
      </c>
      <c r="E119" s="121">
        <v>168</v>
      </c>
      <c r="F119" s="122">
        <v>120</v>
      </c>
      <c r="G119" s="122">
        <f t="shared" si="4"/>
        <v>20160</v>
      </c>
      <c r="H119" s="122"/>
      <c r="I119" s="122">
        <f t="shared" si="5"/>
        <v>0</v>
      </c>
      <c r="J119" s="122">
        <f t="shared" si="6"/>
        <v>20160</v>
      </c>
    </row>
    <row r="120" spans="1:10" s="17" customFormat="1" ht="20.399999999999999" x14ac:dyDescent="0.3">
      <c r="A120" s="117" t="s">
        <v>254</v>
      </c>
      <c r="B120" s="118" t="s">
        <v>174</v>
      </c>
      <c r="C120" s="119" t="s">
        <v>185</v>
      </c>
      <c r="D120" s="120" t="s">
        <v>73</v>
      </c>
      <c r="E120" s="121">
        <v>888</v>
      </c>
      <c r="F120" s="122">
        <v>240.31</v>
      </c>
      <c r="G120" s="122">
        <f t="shared" si="4"/>
        <v>213395.28</v>
      </c>
      <c r="H120" s="122"/>
      <c r="I120" s="122">
        <f t="shared" si="5"/>
        <v>0</v>
      </c>
      <c r="J120" s="122">
        <f t="shared" si="6"/>
        <v>213395.28</v>
      </c>
    </row>
    <row r="121" spans="1:10" s="17" customFormat="1" ht="20.399999999999999" x14ac:dyDescent="0.3">
      <c r="A121" s="117" t="s">
        <v>255</v>
      </c>
      <c r="B121" s="118" t="s">
        <v>174</v>
      </c>
      <c r="C121" s="119" t="s">
        <v>256</v>
      </c>
      <c r="D121" s="120" t="s">
        <v>73</v>
      </c>
      <c r="E121" s="121">
        <v>768</v>
      </c>
      <c r="F121" s="123">
        <v>2.21</v>
      </c>
      <c r="G121" s="122">
        <f t="shared" si="4"/>
        <v>1697.28</v>
      </c>
      <c r="H121" s="122"/>
      <c r="I121" s="122">
        <f t="shared" si="5"/>
        <v>0</v>
      </c>
      <c r="J121" s="122">
        <f t="shared" si="6"/>
        <v>1697.28</v>
      </c>
    </row>
    <row r="122" spans="1:10" s="17" customFormat="1" ht="20.399999999999999" x14ac:dyDescent="0.3">
      <c r="A122" s="117" t="s">
        <v>257</v>
      </c>
      <c r="B122" s="118" t="s">
        <v>174</v>
      </c>
      <c r="C122" s="119" t="s">
        <v>258</v>
      </c>
      <c r="D122" s="120" t="s">
        <v>73</v>
      </c>
      <c r="E122" s="121">
        <v>768</v>
      </c>
      <c r="F122" s="123">
        <v>3.69</v>
      </c>
      <c r="G122" s="122">
        <f t="shared" si="4"/>
        <v>2833.92</v>
      </c>
      <c r="H122" s="122"/>
      <c r="I122" s="122">
        <f t="shared" si="5"/>
        <v>0</v>
      </c>
      <c r="J122" s="122">
        <f t="shared" si="6"/>
        <v>2833.92</v>
      </c>
    </row>
    <row r="123" spans="1:10" s="17" customFormat="1" ht="20.399999999999999" x14ac:dyDescent="0.3">
      <c r="A123" s="117" t="s">
        <v>259</v>
      </c>
      <c r="B123" s="118" t="s">
        <v>174</v>
      </c>
      <c r="C123" s="119" t="s">
        <v>260</v>
      </c>
      <c r="D123" s="120" t="s">
        <v>73</v>
      </c>
      <c r="E123" s="121">
        <v>226</v>
      </c>
      <c r="F123" s="123">
        <v>5.53</v>
      </c>
      <c r="G123" s="122">
        <f t="shared" si="4"/>
        <v>1249.78</v>
      </c>
      <c r="H123" s="122"/>
      <c r="I123" s="122">
        <f t="shared" si="5"/>
        <v>0</v>
      </c>
      <c r="J123" s="122">
        <f t="shared" si="6"/>
        <v>1249.78</v>
      </c>
    </row>
    <row r="124" spans="1:10" s="17" customFormat="1" ht="20.399999999999999" x14ac:dyDescent="0.3">
      <c r="A124" s="117" t="s">
        <v>261</v>
      </c>
      <c r="B124" s="118" t="s">
        <v>174</v>
      </c>
      <c r="C124" s="119" t="s">
        <v>262</v>
      </c>
      <c r="D124" s="120" t="s">
        <v>73</v>
      </c>
      <c r="E124" s="121">
        <v>106</v>
      </c>
      <c r="F124" s="123">
        <v>5.53</v>
      </c>
      <c r="G124" s="122">
        <f t="shared" si="4"/>
        <v>586.18000000000006</v>
      </c>
      <c r="H124" s="122"/>
      <c r="I124" s="122">
        <f t="shared" si="5"/>
        <v>0</v>
      </c>
      <c r="J124" s="122">
        <f t="shared" si="6"/>
        <v>586.18000000000006</v>
      </c>
    </row>
    <row r="125" spans="1:10" s="17" customFormat="1" ht="20.399999999999999" x14ac:dyDescent="0.3">
      <c r="A125" s="117" t="s">
        <v>263</v>
      </c>
      <c r="B125" s="118" t="s">
        <v>174</v>
      </c>
      <c r="C125" s="119" t="s">
        <v>264</v>
      </c>
      <c r="D125" s="120" t="s">
        <v>73</v>
      </c>
      <c r="E125" s="121">
        <v>576</v>
      </c>
      <c r="F125" s="122">
        <v>5.18</v>
      </c>
      <c r="G125" s="122">
        <f t="shared" si="4"/>
        <v>2983.68</v>
      </c>
      <c r="H125" s="122"/>
      <c r="I125" s="122">
        <f t="shared" si="5"/>
        <v>0</v>
      </c>
      <c r="J125" s="122">
        <f t="shared" si="6"/>
        <v>2983.68</v>
      </c>
    </row>
    <row r="126" spans="1:10" s="17" customFormat="1" ht="20.399999999999999" x14ac:dyDescent="0.3">
      <c r="A126" s="117" t="s">
        <v>265</v>
      </c>
      <c r="B126" s="118" t="s">
        <v>174</v>
      </c>
      <c r="C126" s="119" t="s">
        <v>266</v>
      </c>
      <c r="D126" s="120" t="s">
        <v>73</v>
      </c>
      <c r="E126" s="121">
        <v>576</v>
      </c>
      <c r="F126" s="122">
        <v>2.1</v>
      </c>
      <c r="G126" s="122">
        <f t="shared" si="4"/>
        <v>1209.6000000000001</v>
      </c>
      <c r="H126" s="122"/>
      <c r="I126" s="122">
        <f t="shared" si="5"/>
        <v>0</v>
      </c>
      <c r="J126" s="122">
        <f t="shared" si="6"/>
        <v>1209.6000000000001</v>
      </c>
    </row>
    <row r="127" spans="1:10" s="17" customFormat="1" ht="20.399999999999999" x14ac:dyDescent="0.3">
      <c r="A127" s="117" t="s">
        <v>267</v>
      </c>
      <c r="B127" s="118" t="s">
        <v>174</v>
      </c>
      <c r="C127" s="119" t="s">
        <v>268</v>
      </c>
      <c r="D127" s="120" t="s">
        <v>73</v>
      </c>
      <c r="E127" s="121">
        <v>8</v>
      </c>
      <c r="F127" s="122">
        <v>176.70788610879018</v>
      </c>
      <c r="G127" s="122">
        <f t="shared" si="4"/>
        <v>1413.6630888703214</v>
      </c>
      <c r="H127" s="122"/>
      <c r="I127" s="122">
        <f t="shared" si="5"/>
        <v>0</v>
      </c>
      <c r="J127" s="122">
        <f t="shared" si="6"/>
        <v>1413.6630888703214</v>
      </c>
    </row>
    <row r="128" spans="1:10" s="17" customFormat="1" ht="20.399999999999999" x14ac:dyDescent="0.3">
      <c r="A128" s="117" t="s">
        <v>269</v>
      </c>
      <c r="B128" s="118" t="s">
        <v>174</v>
      </c>
      <c r="C128" s="119" t="s">
        <v>201</v>
      </c>
      <c r="D128" s="120" t="s">
        <v>73</v>
      </c>
      <c r="E128" s="121">
        <v>20</v>
      </c>
      <c r="F128" s="122">
        <v>287.05</v>
      </c>
      <c r="G128" s="122">
        <f t="shared" si="4"/>
        <v>5741</v>
      </c>
      <c r="H128" s="122"/>
      <c r="I128" s="122">
        <f t="shared" si="5"/>
        <v>0</v>
      </c>
      <c r="J128" s="122">
        <f t="shared" si="6"/>
        <v>5741</v>
      </c>
    </row>
    <row r="129" spans="1:10" s="17" customFormat="1" ht="20.399999999999999" x14ac:dyDescent="0.3">
      <c r="A129" s="117" t="s">
        <v>270</v>
      </c>
      <c r="B129" s="118" t="s">
        <v>271</v>
      </c>
      <c r="C129" s="119" t="s">
        <v>272</v>
      </c>
      <c r="D129" s="120" t="s">
        <v>134</v>
      </c>
      <c r="E129" s="131">
        <v>8.0000000000000007E-5</v>
      </c>
      <c r="F129" s="123">
        <v>256605.87</v>
      </c>
      <c r="G129" s="122">
        <f t="shared" si="4"/>
        <v>20.528469600000001</v>
      </c>
      <c r="H129" s="122"/>
      <c r="I129" s="122">
        <f t="shared" si="5"/>
        <v>0</v>
      </c>
      <c r="J129" s="122">
        <f t="shared" si="6"/>
        <v>20.528469600000001</v>
      </c>
    </row>
    <row r="130" spans="1:10" s="17" customFormat="1" ht="20.399999999999999" x14ac:dyDescent="0.3">
      <c r="A130" s="117" t="s">
        <v>273</v>
      </c>
      <c r="B130" s="118" t="s">
        <v>174</v>
      </c>
      <c r="C130" s="119" t="s">
        <v>274</v>
      </c>
      <c r="D130" s="120" t="s">
        <v>73</v>
      </c>
      <c r="E130" s="121">
        <v>48</v>
      </c>
      <c r="F130" s="122">
        <v>1747.87</v>
      </c>
      <c r="G130" s="122">
        <f t="shared" si="4"/>
        <v>83897.76</v>
      </c>
      <c r="H130" s="122"/>
      <c r="I130" s="122">
        <f t="shared" si="5"/>
        <v>0</v>
      </c>
      <c r="J130" s="122">
        <f t="shared" si="6"/>
        <v>83897.76</v>
      </c>
    </row>
    <row r="131" spans="1:10" s="17" customFormat="1" ht="14.4" x14ac:dyDescent="0.3">
      <c r="A131" s="117" t="s">
        <v>275</v>
      </c>
      <c r="B131" s="118" t="s">
        <v>276</v>
      </c>
      <c r="C131" s="119" t="s">
        <v>277</v>
      </c>
      <c r="D131" s="120" t="s">
        <v>278</v>
      </c>
      <c r="E131" s="121">
        <v>1</v>
      </c>
      <c r="F131" s="122">
        <v>642.24</v>
      </c>
      <c r="G131" s="122">
        <f t="shared" si="4"/>
        <v>642.24</v>
      </c>
      <c r="H131" s="122"/>
      <c r="I131" s="122">
        <f t="shared" si="5"/>
        <v>0</v>
      </c>
      <c r="J131" s="122">
        <f t="shared" si="6"/>
        <v>642.24</v>
      </c>
    </row>
    <row r="132" spans="1:10" s="32" customFormat="1" ht="20.399999999999999" x14ac:dyDescent="0.3">
      <c r="A132" s="41" t="s">
        <v>279</v>
      </c>
      <c r="B132" s="37" t="s">
        <v>203</v>
      </c>
      <c r="C132" s="38" t="s">
        <v>204</v>
      </c>
      <c r="D132" s="36" t="s">
        <v>69</v>
      </c>
      <c r="E132" s="44">
        <v>0.01</v>
      </c>
      <c r="F132" s="26"/>
      <c r="G132" s="26">
        <f t="shared" si="4"/>
        <v>0</v>
      </c>
      <c r="H132" s="26"/>
      <c r="I132" s="26">
        <f t="shared" si="5"/>
        <v>0</v>
      </c>
      <c r="J132" s="26">
        <f t="shared" si="6"/>
        <v>0</v>
      </c>
    </row>
    <row r="133" spans="1:10" s="17" customFormat="1" ht="30.6" x14ac:dyDescent="0.3">
      <c r="A133" s="117" t="s">
        <v>280</v>
      </c>
      <c r="B133" s="118" t="s">
        <v>167</v>
      </c>
      <c r="C133" s="119" t="s">
        <v>281</v>
      </c>
      <c r="D133" s="120" t="s">
        <v>73</v>
      </c>
      <c r="E133" s="121">
        <v>1</v>
      </c>
      <c r="F133" s="122">
        <v>2412.06</v>
      </c>
      <c r="G133" s="122">
        <f t="shared" si="4"/>
        <v>2412.06</v>
      </c>
      <c r="H133" s="122"/>
      <c r="I133" s="122">
        <f t="shared" si="5"/>
        <v>0</v>
      </c>
      <c r="J133" s="122">
        <f t="shared" si="6"/>
        <v>2412.06</v>
      </c>
    </row>
    <row r="134" spans="1:10" s="17" customFormat="1" ht="20.399999999999999" x14ac:dyDescent="0.3">
      <c r="A134" s="117" t="s">
        <v>282</v>
      </c>
      <c r="B134" s="118" t="s">
        <v>174</v>
      </c>
      <c r="C134" s="119" t="s">
        <v>283</v>
      </c>
      <c r="D134" s="120" t="s">
        <v>73</v>
      </c>
      <c r="E134" s="121">
        <v>72</v>
      </c>
      <c r="F134" s="123">
        <v>78.819999999999993</v>
      </c>
      <c r="G134" s="122">
        <f t="shared" si="4"/>
        <v>5675.0399999999991</v>
      </c>
      <c r="H134" s="122"/>
      <c r="I134" s="122">
        <f t="shared" si="5"/>
        <v>0</v>
      </c>
      <c r="J134" s="122">
        <f t="shared" si="6"/>
        <v>5675.0399999999991</v>
      </c>
    </row>
    <row r="135" spans="1:10" s="17" customFormat="1" ht="20.399999999999999" x14ac:dyDescent="0.3">
      <c r="A135" s="117" t="s">
        <v>284</v>
      </c>
      <c r="B135" s="118" t="s">
        <v>174</v>
      </c>
      <c r="C135" s="119" t="s">
        <v>285</v>
      </c>
      <c r="D135" s="120" t="s">
        <v>73</v>
      </c>
      <c r="E135" s="121">
        <v>50</v>
      </c>
      <c r="F135" s="123">
        <v>78.819999999999993</v>
      </c>
      <c r="G135" s="122">
        <f t="shared" si="4"/>
        <v>3940.9999999999995</v>
      </c>
      <c r="H135" s="122"/>
      <c r="I135" s="122">
        <f t="shared" si="5"/>
        <v>0</v>
      </c>
      <c r="J135" s="122">
        <f t="shared" si="6"/>
        <v>3940.9999999999995</v>
      </c>
    </row>
    <row r="136" spans="1:10" s="32" customFormat="1" ht="20.399999999999999" x14ac:dyDescent="0.3">
      <c r="A136" s="41" t="s">
        <v>286</v>
      </c>
      <c r="B136" s="37" t="s">
        <v>287</v>
      </c>
      <c r="C136" s="38" t="s">
        <v>288</v>
      </c>
      <c r="D136" s="36" t="s">
        <v>69</v>
      </c>
      <c r="E136" s="44">
        <v>0.59</v>
      </c>
      <c r="F136" s="26"/>
      <c r="G136" s="26">
        <f t="shared" si="4"/>
        <v>0</v>
      </c>
      <c r="H136" s="26"/>
      <c r="I136" s="26">
        <f t="shared" si="5"/>
        <v>0</v>
      </c>
      <c r="J136" s="26">
        <f t="shared" si="6"/>
        <v>0</v>
      </c>
    </row>
    <row r="137" spans="1:10" s="17" customFormat="1" ht="20.399999999999999" x14ac:dyDescent="0.3">
      <c r="A137" s="117" t="s">
        <v>289</v>
      </c>
      <c r="B137" s="118" t="s">
        <v>167</v>
      </c>
      <c r="C137" s="119" t="s">
        <v>290</v>
      </c>
      <c r="D137" s="120" t="s">
        <v>73</v>
      </c>
      <c r="E137" s="121">
        <v>36</v>
      </c>
      <c r="F137" s="122">
        <v>2074.11</v>
      </c>
      <c r="G137" s="122">
        <f t="shared" si="4"/>
        <v>74667.960000000006</v>
      </c>
      <c r="H137" s="122"/>
      <c r="I137" s="122">
        <f t="shared" si="5"/>
        <v>0</v>
      </c>
      <c r="J137" s="122">
        <f t="shared" si="6"/>
        <v>74667.960000000006</v>
      </c>
    </row>
    <row r="138" spans="1:10" s="17" customFormat="1" ht="20.399999999999999" x14ac:dyDescent="0.3">
      <c r="A138" s="117" t="s">
        <v>291</v>
      </c>
      <c r="B138" s="118" t="s">
        <v>167</v>
      </c>
      <c r="C138" s="119" t="s">
        <v>292</v>
      </c>
      <c r="D138" s="120" t="s">
        <v>73</v>
      </c>
      <c r="E138" s="121">
        <v>23</v>
      </c>
      <c r="F138" s="122">
        <v>3112.29</v>
      </c>
      <c r="G138" s="122">
        <f t="shared" si="4"/>
        <v>71582.67</v>
      </c>
      <c r="H138" s="122"/>
      <c r="I138" s="122">
        <f t="shared" si="5"/>
        <v>0</v>
      </c>
      <c r="J138" s="122">
        <f t="shared" si="6"/>
        <v>71582.67</v>
      </c>
    </row>
    <row r="139" spans="1:10" s="32" customFormat="1" ht="20.399999999999999" x14ac:dyDescent="0.3">
      <c r="A139" s="41" t="s">
        <v>293</v>
      </c>
      <c r="B139" s="37" t="s">
        <v>294</v>
      </c>
      <c r="C139" s="38" t="s">
        <v>295</v>
      </c>
      <c r="D139" s="36" t="s">
        <v>69</v>
      </c>
      <c r="E139" s="44">
        <v>0.11</v>
      </c>
      <c r="F139" s="26"/>
      <c r="G139" s="26">
        <f t="shared" si="4"/>
        <v>0</v>
      </c>
      <c r="H139" s="26"/>
      <c r="I139" s="26">
        <f t="shared" si="5"/>
        <v>0</v>
      </c>
      <c r="J139" s="26">
        <f t="shared" si="6"/>
        <v>0</v>
      </c>
    </row>
    <row r="140" spans="1:10" s="17" customFormat="1" ht="20.399999999999999" x14ac:dyDescent="0.3">
      <c r="A140" s="117" t="s">
        <v>296</v>
      </c>
      <c r="B140" s="118" t="s">
        <v>167</v>
      </c>
      <c r="C140" s="119" t="s">
        <v>297</v>
      </c>
      <c r="D140" s="120" t="s">
        <v>73</v>
      </c>
      <c r="E140" s="121">
        <v>8</v>
      </c>
      <c r="F140" s="122">
        <v>1396.05</v>
      </c>
      <c r="G140" s="122">
        <f t="shared" si="4"/>
        <v>11168.4</v>
      </c>
      <c r="H140" s="122"/>
      <c r="I140" s="122">
        <f t="shared" si="5"/>
        <v>0</v>
      </c>
      <c r="J140" s="122">
        <f t="shared" si="6"/>
        <v>11168.4</v>
      </c>
    </row>
    <row r="141" spans="1:10" s="17" customFormat="1" ht="20.399999999999999" x14ac:dyDescent="0.3">
      <c r="A141" s="117" t="s">
        <v>298</v>
      </c>
      <c r="B141" s="118" t="s">
        <v>167</v>
      </c>
      <c r="C141" s="119" t="s">
        <v>299</v>
      </c>
      <c r="D141" s="120" t="s">
        <v>73</v>
      </c>
      <c r="E141" s="121">
        <v>3</v>
      </c>
      <c r="F141" s="122">
        <v>993</v>
      </c>
      <c r="G141" s="122">
        <f t="shared" si="4"/>
        <v>2979</v>
      </c>
      <c r="H141" s="122"/>
      <c r="I141" s="122">
        <f t="shared" si="5"/>
        <v>0</v>
      </c>
      <c r="J141" s="122">
        <f t="shared" si="6"/>
        <v>2979</v>
      </c>
    </row>
    <row r="142" spans="1:10" s="32" customFormat="1" ht="20.399999999999999" x14ac:dyDescent="0.3">
      <c r="A142" s="41" t="s">
        <v>300</v>
      </c>
      <c r="B142" s="37" t="s">
        <v>301</v>
      </c>
      <c r="C142" s="38" t="s">
        <v>302</v>
      </c>
      <c r="D142" s="36" t="s">
        <v>69</v>
      </c>
      <c r="E142" s="44">
        <v>0.01</v>
      </c>
      <c r="F142" s="26"/>
      <c r="G142" s="26">
        <f t="shared" si="4"/>
        <v>0</v>
      </c>
      <c r="H142" s="26"/>
      <c r="I142" s="26">
        <f t="shared" si="5"/>
        <v>0</v>
      </c>
      <c r="J142" s="26">
        <f t="shared" si="6"/>
        <v>0</v>
      </c>
    </row>
    <row r="143" spans="1:10" s="17" customFormat="1" ht="30.6" x14ac:dyDescent="0.3">
      <c r="A143" s="117" t="s">
        <v>303</v>
      </c>
      <c r="B143" s="118" t="s">
        <v>167</v>
      </c>
      <c r="C143" s="119" t="s">
        <v>304</v>
      </c>
      <c r="D143" s="120" t="s">
        <v>73</v>
      </c>
      <c r="E143" s="121">
        <v>1</v>
      </c>
      <c r="F143" s="122">
        <v>9112.8700000000008</v>
      </c>
      <c r="G143" s="122">
        <f t="shared" si="4"/>
        <v>9112.8700000000008</v>
      </c>
      <c r="H143" s="122"/>
      <c r="I143" s="122">
        <f t="shared" si="5"/>
        <v>0</v>
      </c>
      <c r="J143" s="122">
        <f t="shared" si="6"/>
        <v>9112.8700000000008</v>
      </c>
    </row>
    <row r="144" spans="1:10" s="17" customFormat="1" ht="14.4" x14ac:dyDescent="0.3">
      <c r="A144" s="117" t="s">
        <v>305</v>
      </c>
      <c r="B144" s="118" t="s">
        <v>306</v>
      </c>
      <c r="C144" s="119" t="s">
        <v>307</v>
      </c>
      <c r="D144" s="120" t="s">
        <v>278</v>
      </c>
      <c r="E144" s="130">
        <v>4.8</v>
      </c>
      <c r="F144" s="123">
        <v>422.89</v>
      </c>
      <c r="G144" s="122">
        <f t="shared" si="4"/>
        <v>2029.8719999999998</v>
      </c>
      <c r="H144" s="122"/>
      <c r="I144" s="122">
        <f t="shared" si="5"/>
        <v>0</v>
      </c>
      <c r="J144" s="122">
        <f t="shared" si="6"/>
        <v>2029.8719999999998</v>
      </c>
    </row>
    <row r="145" spans="1:10" s="17" customFormat="1" ht="14.4" x14ac:dyDescent="0.3">
      <c r="A145" s="124" t="s">
        <v>308</v>
      </c>
      <c r="B145" s="125"/>
      <c r="C145" s="125"/>
      <c r="D145" s="125"/>
      <c r="E145" s="126"/>
      <c r="F145" s="122">
        <v>151.54153099999999</v>
      </c>
      <c r="G145" s="122">
        <f t="shared" si="4"/>
        <v>0</v>
      </c>
      <c r="H145" s="122"/>
      <c r="I145" s="122">
        <f t="shared" si="5"/>
        <v>0</v>
      </c>
      <c r="J145" s="122">
        <f t="shared" si="6"/>
        <v>0</v>
      </c>
    </row>
    <row r="146" spans="1:10" s="17" customFormat="1" ht="20.399999999999999" x14ac:dyDescent="0.3">
      <c r="A146" s="117" t="s">
        <v>309</v>
      </c>
      <c r="B146" s="118" t="s">
        <v>310</v>
      </c>
      <c r="C146" s="119" t="s">
        <v>311</v>
      </c>
      <c r="D146" s="120" t="s">
        <v>73</v>
      </c>
      <c r="E146" s="121">
        <v>120</v>
      </c>
      <c r="F146" s="123">
        <v>151.54</v>
      </c>
      <c r="G146" s="122">
        <f t="shared" si="4"/>
        <v>18184.8</v>
      </c>
      <c r="H146" s="122"/>
      <c r="I146" s="122">
        <f t="shared" si="5"/>
        <v>0</v>
      </c>
      <c r="J146" s="122">
        <f t="shared" si="6"/>
        <v>18184.8</v>
      </c>
    </row>
    <row r="147" spans="1:10" s="32" customFormat="1" ht="14.4" x14ac:dyDescent="0.3">
      <c r="A147" s="41" t="s">
        <v>312</v>
      </c>
      <c r="B147" s="37" t="s">
        <v>313</v>
      </c>
      <c r="C147" s="38" t="s">
        <v>314</v>
      </c>
      <c r="D147" s="36" t="s">
        <v>38</v>
      </c>
      <c r="E147" s="43">
        <v>2</v>
      </c>
      <c r="F147" s="26">
        <v>5860.4507400000002</v>
      </c>
      <c r="G147" s="26">
        <f t="shared" ref="G147:G210" si="7">E147*F147</f>
        <v>11720.90148</v>
      </c>
      <c r="H147" s="26"/>
      <c r="I147" s="26">
        <f t="shared" ref="I147:I210" si="8">E147*H147</f>
        <v>0</v>
      </c>
      <c r="J147" s="26">
        <f t="shared" si="6"/>
        <v>11720.90148</v>
      </c>
    </row>
    <row r="148" spans="1:10" s="17" customFormat="1" ht="20.399999999999999" x14ac:dyDescent="0.3">
      <c r="A148" s="117" t="s">
        <v>315</v>
      </c>
      <c r="B148" s="118" t="s">
        <v>316</v>
      </c>
      <c r="C148" s="119" t="s">
        <v>317</v>
      </c>
      <c r="D148" s="120" t="s">
        <v>73</v>
      </c>
      <c r="E148" s="121">
        <v>2</v>
      </c>
      <c r="F148" s="123">
        <v>5860.45</v>
      </c>
      <c r="G148" s="122">
        <f t="shared" si="7"/>
        <v>11720.9</v>
      </c>
      <c r="H148" s="122"/>
      <c r="I148" s="122">
        <f t="shared" si="8"/>
        <v>0</v>
      </c>
      <c r="J148" s="122">
        <f t="shared" ref="J148:J211" si="9">G148+I148</f>
        <v>11720.9</v>
      </c>
    </row>
    <row r="149" spans="1:10" s="32" customFormat="1" ht="20.399999999999999" x14ac:dyDescent="0.3">
      <c r="A149" s="41" t="s">
        <v>318</v>
      </c>
      <c r="B149" s="37" t="s">
        <v>319</v>
      </c>
      <c r="C149" s="38" t="s">
        <v>320</v>
      </c>
      <c r="D149" s="36" t="s">
        <v>69</v>
      </c>
      <c r="E149" s="44">
        <v>0.04</v>
      </c>
      <c r="F149" s="26">
        <v>505.15319999999991</v>
      </c>
      <c r="G149" s="26">
        <f t="shared" si="7"/>
        <v>20.206127999999996</v>
      </c>
      <c r="H149" s="26"/>
      <c r="I149" s="26">
        <f t="shared" si="8"/>
        <v>0</v>
      </c>
      <c r="J149" s="26">
        <f t="shared" si="9"/>
        <v>20.206127999999996</v>
      </c>
    </row>
    <row r="150" spans="1:10" s="17" customFormat="1" ht="20.399999999999999" x14ac:dyDescent="0.3">
      <c r="A150" s="117" t="s">
        <v>321</v>
      </c>
      <c r="B150" s="118" t="s">
        <v>322</v>
      </c>
      <c r="C150" s="119" t="s">
        <v>323</v>
      </c>
      <c r="D150" s="120" t="s">
        <v>278</v>
      </c>
      <c r="E150" s="130">
        <v>0.4</v>
      </c>
      <c r="F150" s="123">
        <v>472.03</v>
      </c>
      <c r="G150" s="122">
        <f t="shared" si="7"/>
        <v>188.81200000000001</v>
      </c>
      <c r="H150" s="122"/>
      <c r="I150" s="122">
        <f t="shared" si="8"/>
        <v>0</v>
      </c>
      <c r="J150" s="122">
        <f t="shared" si="9"/>
        <v>188.81200000000001</v>
      </c>
    </row>
    <row r="151" spans="1:10" s="32" customFormat="1" ht="20.399999999999999" x14ac:dyDescent="0.3">
      <c r="A151" s="41" t="s">
        <v>324</v>
      </c>
      <c r="B151" s="37" t="s">
        <v>325</v>
      </c>
      <c r="C151" s="38" t="s">
        <v>326</v>
      </c>
      <c r="D151" s="36" t="s">
        <v>69</v>
      </c>
      <c r="E151" s="44">
        <v>0.04</v>
      </c>
      <c r="F151" s="26">
        <v>727.85802189666219</v>
      </c>
      <c r="G151" s="26">
        <f t="shared" si="7"/>
        <v>29.11432087586649</v>
      </c>
      <c r="H151" s="26"/>
      <c r="I151" s="26">
        <f t="shared" si="8"/>
        <v>0</v>
      </c>
      <c r="J151" s="26">
        <f t="shared" si="9"/>
        <v>29.11432087586649</v>
      </c>
    </row>
    <row r="152" spans="1:10" s="17" customFormat="1" ht="20.399999999999999" x14ac:dyDescent="0.3">
      <c r="A152" s="117" t="s">
        <v>327</v>
      </c>
      <c r="B152" s="118" t="s">
        <v>328</v>
      </c>
      <c r="C152" s="119" t="s">
        <v>329</v>
      </c>
      <c r="D152" s="120" t="s">
        <v>278</v>
      </c>
      <c r="E152" s="130">
        <v>0.4</v>
      </c>
      <c r="F152" s="123">
        <v>505.15</v>
      </c>
      <c r="G152" s="122">
        <f t="shared" si="7"/>
        <v>202.06</v>
      </c>
      <c r="H152" s="122"/>
      <c r="I152" s="122">
        <f t="shared" si="8"/>
        <v>0</v>
      </c>
      <c r="J152" s="122">
        <f t="shared" si="9"/>
        <v>202.06</v>
      </c>
    </row>
    <row r="153" spans="1:10" s="32" customFormat="1" ht="20.399999999999999" x14ac:dyDescent="0.3">
      <c r="A153" s="41" t="s">
        <v>330</v>
      </c>
      <c r="B153" s="37" t="s">
        <v>331</v>
      </c>
      <c r="C153" s="38" t="s">
        <v>332</v>
      </c>
      <c r="D153" s="36" t="s">
        <v>69</v>
      </c>
      <c r="E153" s="42">
        <v>0.3</v>
      </c>
      <c r="F153" s="26">
        <v>29168.170180476911</v>
      </c>
      <c r="G153" s="26">
        <f t="shared" si="7"/>
        <v>8750.4510541430736</v>
      </c>
      <c r="H153" s="26"/>
      <c r="I153" s="26">
        <f t="shared" si="8"/>
        <v>0</v>
      </c>
      <c r="J153" s="26">
        <f t="shared" si="9"/>
        <v>8750.4510541430736</v>
      </c>
    </row>
    <row r="154" spans="1:10" s="17" customFormat="1" ht="20.399999999999999" x14ac:dyDescent="0.3">
      <c r="A154" s="117" t="s">
        <v>333</v>
      </c>
      <c r="B154" s="118" t="s">
        <v>334</v>
      </c>
      <c r="C154" s="119" t="s">
        <v>335</v>
      </c>
      <c r="D154" s="120" t="s">
        <v>73</v>
      </c>
      <c r="E154" s="121">
        <v>30</v>
      </c>
      <c r="F154" s="123">
        <v>457.94</v>
      </c>
      <c r="G154" s="122">
        <f t="shared" si="7"/>
        <v>13738.2</v>
      </c>
      <c r="H154" s="122"/>
      <c r="I154" s="122">
        <f t="shared" si="8"/>
        <v>0</v>
      </c>
      <c r="J154" s="122">
        <f t="shared" si="9"/>
        <v>13738.2</v>
      </c>
    </row>
    <row r="155" spans="1:10" s="17" customFormat="1" ht="20.399999999999999" x14ac:dyDescent="0.3">
      <c r="A155" s="117" t="s">
        <v>336</v>
      </c>
      <c r="B155" s="118" t="s">
        <v>337</v>
      </c>
      <c r="C155" s="119" t="s">
        <v>338</v>
      </c>
      <c r="D155" s="120" t="s">
        <v>278</v>
      </c>
      <c r="E155" s="130">
        <v>0.2</v>
      </c>
      <c r="F155" s="123">
        <v>682.51</v>
      </c>
      <c r="G155" s="122">
        <f t="shared" si="7"/>
        <v>136.50200000000001</v>
      </c>
      <c r="H155" s="122"/>
      <c r="I155" s="122">
        <f t="shared" si="8"/>
        <v>0</v>
      </c>
      <c r="J155" s="122">
        <f t="shared" si="9"/>
        <v>136.50200000000001</v>
      </c>
    </row>
    <row r="156" spans="1:10" s="17" customFormat="1" ht="20.399999999999999" x14ac:dyDescent="0.3">
      <c r="A156" s="117" t="s">
        <v>339</v>
      </c>
      <c r="B156" s="118" t="s">
        <v>334</v>
      </c>
      <c r="C156" s="119" t="s">
        <v>340</v>
      </c>
      <c r="D156" s="120" t="s">
        <v>73</v>
      </c>
      <c r="E156" s="121">
        <v>12</v>
      </c>
      <c r="F156" s="123">
        <v>727.86</v>
      </c>
      <c r="G156" s="122">
        <f t="shared" si="7"/>
        <v>8734.32</v>
      </c>
      <c r="H156" s="122"/>
      <c r="I156" s="122">
        <f t="shared" si="8"/>
        <v>0</v>
      </c>
      <c r="J156" s="122">
        <f t="shared" si="9"/>
        <v>8734.32</v>
      </c>
    </row>
    <row r="157" spans="1:10" s="17" customFormat="1" ht="14.4" x14ac:dyDescent="0.3">
      <c r="A157" s="117" t="s">
        <v>341</v>
      </c>
      <c r="B157" s="118" t="s">
        <v>342</v>
      </c>
      <c r="C157" s="119" t="s">
        <v>343</v>
      </c>
      <c r="D157" s="120" t="s">
        <v>69</v>
      </c>
      <c r="E157" s="128">
        <v>0.33</v>
      </c>
      <c r="F157" s="123">
        <v>15312.57</v>
      </c>
      <c r="G157" s="122">
        <f t="shared" si="7"/>
        <v>5053.1481000000003</v>
      </c>
      <c r="H157" s="122"/>
      <c r="I157" s="122">
        <f t="shared" si="8"/>
        <v>0</v>
      </c>
      <c r="J157" s="122">
        <f t="shared" si="9"/>
        <v>5053.1481000000003</v>
      </c>
    </row>
    <row r="158" spans="1:10" s="17" customFormat="1" ht="20.399999999999999" x14ac:dyDescent="0.3">
      <c r="A158" s="117" t="s">
        <v>344</v>
      </c>
      <c r="B158" s="118" t="s">
        <v>345</v>
      </c>
      <c r="C158" s="119" t="s">
        <v>346</v>
      </c>
      <c r="D158" s="120" t="s">
        <v>69</v>
      </c>
      <c r="E158" s="128">
        <v>0.33</v>
      </c>
      <c r="F158" s="123">
        <v>29168.17</v>
      </c>
      <c r="G158" s="122">
        <f t="shared" si="7"/>
        <v>9625.4961000000003</v>
      </c>
      <c r="H158" s="122"/>
      <c r="I158" s="122">
        <f t="shared" si="8"/>
        <v>0</v>
      </c>
      <c r="J158" s="122">
        <f t="shared" si="9"/>
        <v>9625.4961000000003</v>
      </c>
    </row>
    <row r="159" spans="1:10" s="32" customFormat="1" ht="20.399999999999999" x14ac:dyDescent="0.3">
      <c r="A159" s="41" t="s">
        <v>347</v>
      </c>
      <c r="B159" s="37" t="s">
        <v>331</v>
      </c>
      <c r="C159" s="38" t="s">
        <v>332</v>
      </c>
      <c r="D159" s="36" t="s">
        <v>69</v>
      </c>
      <c r="E159" s="44">
        <v>0.14000000000000001</v>
      </c>
      <c r="F159" s="26"/>
      <c r="G159" s="26">
        <f t="shared" si="7"/>
        <v>0</v>
      </c>
      <c r="H159" s="26"/>
      <c r="I159" s="26">
        <f t="shared" si="8"/>
        <v>0</v>
      </c>
      <c r="J159" s="26">
        <f t="shared" si="9"/>
        <v>0</v>
      </c>
    </row>
    <row r="160" spans="1:10" s="17" customFormat="1" ht="20.399999999999999" x14ac:dyDescent="0.3">
      <c r="A160" s="117" t="s">
        <v>348</v>
      </c>
      <c r="B160" s="118" t="s">
        <v>349</v>
      </c>
      <c r="C160" s="119" t="s">
        <v>350</v>
      </c>
      <c r="D160" s="120" t="s">
        <v>73</v>
      </c>
      <c r="E160" s="121">
        <v>14</v>
      </c>
      <c r="F160" s="123">
        <v>794.88</v>
      </c>
      <c r="G160" s="122">
        <f t="shared" si="7"/>
        <v>11128.32</v>
      </c>
      <c r="H160" s="122"/>
      <c r="I160" s="122">
        <f t="shared" si="8"/>
        <v>0</v>
      </c>
      <c r="J160" s="122">
        <f t="shared" si="9"/>
        <v>11128.32</v>
      </c>
    </row>
    <row r="161" spans="1:10" s="17" customFormat="1" ht="14.4" x14ac:dyDescent="0.3">
      <c r="A161" s="117" t="s">
        <v>351</v>
      </c>
      <c r="B161" s="118" t="s">
        <v>352</v>
      </c>
      <c r="C161" s="119" t="s">
        <v>353</v>
      </c>
      <c r="D161" s="120" t="s">
        <v>69</v>
      </c>
      <c r="E161" s="128">
        <v>0.14000000000000001</v>
      </c>
      <c r="F161" s="123">
        <v>5958.24</v>
      </c>
      <c r="G161" s="122">
        <f t="shared" si="7"/>
        <v>834.1536000000001</v>
      </c>
      <c r="H161" s="122"/>
      <c r="I161" s="122">
        <f t="shared" si="8"/>
        <v>0</v>
      </c>
      <c r="J161" s="122">
        <f t="shared" si="9"/>
        <v>834.1536000000001</v>
      </c>
    </row>
    <row r="162" spans="1:10" s="17" customFormat="1" ht="20.399999999999999" x14ac:dyDescent="0.3">
      <c r="A162" s="117" t="s">
        <v>354</v>
      </c>
      <c r="B162" s="118" t="s">
        <v>355</v>
      </c>
      <c r="C162" s="119" t="s">
        <v>356</v>
      </c>
      <c r="D162" s="120" t="s">
        <v>357</v>
      </c>
      <c r="E162" s="129">
        <v>4.7E-2</v>
      </c>
      <c r="F162" s="123">
        <v>23141.48</v>
      </c>
      <c r="G162" s="122">
        <f t="shared" si="7"/>
        <v>1087.6495600000001</v>
      </c>
      <c r="H162" s="122"/>
      <c r="I162" s="122">
        <f t="shared" si="8"/>
        <v>0</v>
      </c>
      <c r="J162" s="122">
        <f t="shared" si="9"/>
        <v>1087.6495600000001</v>
      </c>
    </row>
    <row r="163" spans="1:10" s="32" customFormat="1" ht="20.399999999999999" x14ac:dyDescent="0.3">
      <c r="A163" s="41" t="s">
        <v>358</v>
      </c>
      <c r="B163" s="37" t="s">
        <v>359</v>
      </c>
      <c r="C163" s="38" t="s">
        <v>360</v>
      </c>
      <c r="D163" s="36" t="s">
        <v>69</v>
      </c>
      <c r="E163" s="44">
        <v>0.02</v>
      </c>
      <c r="F163" s="26">
        <v>1383.4090955654326</v>
      </c>
      <c r="G163" s="26">
        <f t="shared" si="7"/>
        <v>27.668181911308654</v>
      </c>
      <c r="H163" s="26"/>
      <c r="I163" s="26">
        <f t="shared" si="8"/>
        <v>0</v>
      </c>
      <c r="J163" s="26">
        <f t="shared" si="9"/>
        <v>27.668181911308654</v>
      </c>
    </row>
    <row r="164" spans="1:10" s="17" customFormat="1" ht="20.399999999999999" x14ac:dyDescent="0.3">
      <c r="A164" s="117" t="s">
        <v>361</v>
      </c>
      <c r="B164" s="118" t="s">
        <v>349</v>
      </c>
      <c r="C164" s="119" t="s">
        <v>362</v>
      </c>
      <c r="D164" s="120" t="s">
        <v>73</v>
      </c>
      <c r="E164" s="121">
        <v>2</v>
      </c>
      <c r="F164" s="123">
        <v>3285.88</v>
      </c>
      <c r="G164" s="122">
        <f t="shared" si="7"/>
        <v>6571.76</v>
      </c>
      <c r="H164" s="122"/>
      <c r="I164" s="122">
        <f t="shared" si="8"/>
        <v>0</v>
      </c>
      <c r="J164" s="122">
        <f t="shared" si="9"/>
        <v>6571.76</v>
      </c>
    </row>
    <row r="165" spans="1:10" s="32" customFormat="1" ht="51" x14ac:dyDescent="0.3">
      <c r="A165" s="41" t="s">
        <v>363</v>
      </c>
      <c r="B165" s="37" t="s">
        <v>364</v>
      </c>
      <c r="C165" s="38" t="s">
        <v>365</v>
      </c>
      <c r="D165" s="36" t="s">
        <v>366</v>
      </c>
      <c r="E165" s="43">
        <v>2</v>
      </c>
      <c r="F165" s="26">
        <v>1383.4090955654326</v>
      </c>
      <c r="G165" s="26">
        <f t="shared" si="7"/>
        <v>2766.8181911308652</v>
      </c>
      <c r="H165" s="26"/>
      <c r="I165" s="26">
        <f t="shared" si="8"/>
        <v>0</v>
      </c>
      <c r="J165" s="26">
        <f t="shared" si="9"/>
        <v>2766.8181911308652</v>
      </c>
    </row>
    <row r="166" spans="1:10" s="17" customFormat="1" ht="20.399999999999999" x14ac:dyDescent="0.3">
      <c r="A166" s="117" t="s">
        <v>367</v>
      </c>
      <c r="B166" s="118" t="s">
        <v>349</v>
      </c>
      <c r="C166" s="119" t="s">
        <v>368</v>
      </c>
      <c r="D166" s="120" t="s">
        <v>73</v>
      </c>
      <c r="E166" s="121">
        <v>2</v>
      </c>
      <c r="F166" s="123">
        <v>1383.41</v>
      </c>
      <c r="G166" s="122">
        <f t="shared" si="7"/>
        <v>2766.82</v>
      </c>
      <c r="H166" s="122"/>
      <c r="I166" s="122">
        <f t="shared" si="8"/>
        <v>0</v>
      </c>
      <c r="J166" s="122">
        <f t="shared" si="9"/>
        <v>2766.82</v>
      </c>
    </row>
    <row r="167" spans="1:10" s="17" customFormat="1" ht="20.399999999999999" x14ac:dyDescent="0.3">
      <c r="A167" s="117" t="s">
        <v>369</v>
      </c>
      <c r="B167" s="118" t="s">
        <v>355</v>
      </c>
      <c r="C167" s="119" t="s">
        <v>370</v>
      </c>
      <c r="D167" s="120" t="s">
        <v>357</v>
      </c>
      <c r="E167" s="129">
        <v>3.3000000000000002E-2</v>
      </c>
      <c r="F167" s="123">
        <v>23141.27</v>
      </c>
      <c r="G167" s="122">
        <f t="shared" si="7"/>
        <v>763.66191000000003</v>
      </c>
      <c r="H167" s="122"/>
      <c r="I167" s="122">
        <f t="shared" si="8"/>
        <v>0</v>
      </c>
      <c r="J167" s="122">
        <f t="shared" si="9"/>
        <v>763.66191000000003</v>
      </c>
    </row>
    <row r="168" spans="1:10" s="32" customFormat="1" ht="20.399999999999999" x14ac:dyDescent="0.3">
      <c r="A168" s="41" t="s">
        <v>371</v>
      </c>
      <c r="B168" s="37" t="s">
        <v>372</v>
      </c>
      <c r="C168" s="38" t="s">
        <v>373</v>
      </c>
      <c r="D168" s="36" t="s">
        <v>69</v>
      </c>
      <c r="E168" s="44">
        <v>0.02</v>
      </c>
      <c r="F168" s="26">
        <v>144600.06009657297</v>
      </c>
      <c r="G168" s="26">
        <f t="shared" si="7"/>
        <v>2892.0012019314595</v>
      </c>
      <c r="H168" s="26"/>
      <c r="I168" s="26">
        <f t="shared" si="8"/>
        <v>0</v>
      </c>
      <c r="J168" s="26">
        <f t="shared" si="9"/>
        <v>2892.0012019314595</v>
      </c>
    </row>
    <row r="169" spans="1:10" s="17" customFormat="1" ht="20.399999999999999" x14ac:dyDescent="0.3">
      <c r="A169" s="117" t="s">
        <v>374</v>
      </c>
      <c r="B169" s="118" t="s">
        <v>349</v>
      </c>
      <c r="C169" s="119" t="s">
        <v>375</v>
      </c>
      <c r="D169" s="120" t="s">
        <v>73</v>
      </c>
      <c r="E169" s="121">
        <v>2</v>
      </c>
      <c r="F169" s="123">
        <v>1383.41</v>
      </c>
      <c r="G169" s="122">
        <f t="shared" si="7"/>
        <v>2766.82</v>
      </c>
      <c r="H169" s="122"/>
      <c r="I169" s="122">
        <f t="shared" si="8"/>
        <v>0</v>
      </c>
      <c r="J169" s="122">
        <f t="shared" si="9"/>
        <v>2766.82</v>
      </c>
    </row>
    <row r="170" spans="1:10" s="17" customFormat="1" ht="20.399999999999999" x14ac:dyDescent="0.3">
      <c r="A170" s="117" t="s">
        <v>376</v>
      </c>
      <c r="B170" s="118" t="s">
        <v>377</v>
      </c>
      <c r="C170" s="119" t="s">
        <v>378</v>
      </c>
      <c r="D170" s="120" t="s">
        <v>69</v>
      </c>
      <c r="E170" s="128">
        <v>0.02</v>
      </c>
      <c r="F170" s="123">
        <v>14341.92</v>
      </c>
      <c r="G170" s="122">
        <f t="shared" si="7"/>
        <v>286.83840000000004</v>
      </c>
      <c r="H170" s="122"/>
      <c r="I170" s="122">
        <f t="shared" si="8"/>
        <v>0</v>
      </c>
      <c r="J170" s="122">
        <f t="shared" si="9"/>
        <v>286.83840000000004</v>
      </c>
    </row>
    <row r="171" spans="1:10" s="17" customFormat="1" ht="20.399999999999999" x14ac:dyDescent="0.3">
      <c r="A171" s="117" t="s">
        <v>379</v>
      </c>
      <c r="B171" s="118" t="s">
        <v>355</v>
      </c>
      <c r="C171" s="119" t="s">
        <v>370</v>
      </c>
      <c r="D171" s="120" t="s">
        <v>357</v>
      </c>
      <c r="E171" s="129">
        <v>2E-3</v>
      </c>
      <c r="F171" s="123">
        <v>23143.01</v>
      </c>
      <c r="G171" s="122">
        <f t="shared" si="7"/>
        <v>46.286020000000001</v>
      </c>
      <c r="H171" s="122"/>
      <c r="I171" s="122">
        <f t="shared" si="8"/>
        <v>0</v>
      </c>
      <c r="J171" s="122">
        <f t="shared" si="9"/>
        <v>46.286020000000001</v>
      </c>
    </row>
    <row r="172" spans="1:10" s="32" customFormat="1" ht="20.399999999999999" x14ac:dyDescent="0.3">
      <c r="A172" s="41" t="s">
        <v>380</v>
      </c>
      <c r="B172" s="37" t="s">
        <v>372</v>
      </c>
      <c r="C172" s="38" t="s">
        <v>373</v>
      </c>
      <c r="D172" s="36" t="s">
        <v>69</v>
      </c>
      <c r="E172" s="44">
        <v>0.56999999999999995</v>
      </c>
      <c r="F172" s="26">
        <v>4276.271226514481</v>
      </c>
      <c r="G172" s="26">
        <f t="shared" si="7"/>
        <v>2437.474599113254</v>
      </c>
      <c r="H172" s="26"/>
      <c r="I172" s="26">
        <f t="shared" si="8"/>
        <v>0</v>
      </c>
      <c r="J172" s="26">
        <f t="shared" si="9"/>
        <v>2437.474599113254</v>
      </c>
    </row>
    <row r="173" spans="1:10" s="17" customFormat="1" ht="20.399999999999999" x14ac:dyDescent="0.3">
      <c r="A173" s="117" t="s">
        <v>381</v>
      </c>
      <c r="B173" s="118" t="s">
        <v>382</v>
      </c>
      <c r="C173" s="119" t="s">
        <v>383</v>
      </c>
      <c r="D173" s="120" t="s">
        <v>69</v>
      </c>
      <c r="E173" s="128">
        <v>0.56999999999999995</v>
      </c>
      <c r="F173" s="123">
        <v>144600.06</v>
      </c>
      <c r="G173" s="122">
        <f t="shared" si="7"/>
        <v>82422.034199999995</v>
      </c>
      <c r="H173" s="122"/>
      <c r="I173" s="122">
        <f t="shared" si="8"/>
        <v>0</v>
      </c>
      <c r="J173" s="122">
        <f t="shared" si="9"/>
        <v>82422.034199999995</v>
      </c>
    </row>
    <row r="174" spans="1:10" s="17" customFormat="1" ht="20.399999999999999" x14ac:dyDescent="0.3">
      <c r="A174" s="117" t="s">
        <v>384</v>
      </c>
      <c r="B174" s="118" t="s">
        <v>334</v>
      </c>
      <c r="C174" s="119" t="s">
        <v>385</v>
      </c>
      <c r="D174" s="120" t="s">
        <v>73</v>
      </c>
      <c r="E174" s="121">
        <v>9</v>
      </c>
      <c r="F174" s="123">
        <v>4276.2700000000004</v>
      </c>
      <c r="G174" s="122">
        <f t="shared" si="7"/>
        <v>38486.430000000008</v>
      </c>
      <c r="H174" s="122"/>
      <c r="I174" s="122">
        <f t="shared" si="8"/>
        <v>0</v>
      </c>
      <c r="J174" s="122">
        <f t="shared" si="9"/>
        <v>38486.430000000008</v>
      </c>
    </row>
    <row r="175" spans="1:10" s="17" customFormat="1" ht="20.399999999999999" x14ac:dyDescent="0.3">
      <c r="A175" s="117" t="s">
        <v>386</v>
      </c>
      <c r="B175" s="118" t="s">
        <v>334</v>
      </c>
      <c r="C175" s="119" t="s">
        <v>387</v>
      </c>
      <c r="D175" s="120" t="s">
        <v>73</v>
      </c>
      <c r="E175" s="121">
        <v>12</v>
      </c>
      <c r="F175" s="123">
        <v>4276.2700000000004</v>
      </c>
      <c r="G175" s="122">
        <f t="shared" si="7"/>
        <v>51315.240000000005</v>
      </c>
      <c r="H175" s="122"/>
      <c r="I175" s="122">
        <f t="shared" si="8"/>
        <v>0</v>
      </c>
      <c r="J175" s="122">
        <f t="shared" si="9"/>
        <v>51315.240000000005</v>
      </c>
    </row>
    <row r="176" spans="1:10" s="17" customFormat="1" ht="14.4" x14ac:dyDescent="0.3">
      <c r="A176" s="117" t="s">
        <v>388</v>
      </c>
      <c r="B176" s="118" t="s">
        <v>342</v>
      </c>
      <c r="C176" s="119" t="s">
        <v>389</v>
      </c>
      <c r="D176" s="120" t="s">
        <v>69</v>
      </c>
      <c r="E176" s="128">
        <v>0.09</v>
      </c>
      <c r="F176" s="123">
        <v>15312.63</v>
      </c>
      <c r="G176" s="122">
        <f t="shared" si="7"/>
        <v>1378.1366999999998</v>
      </c>
      <c r="H176" s="122"/>
      <c r="I176" s="122">
        <f t="shared" si="8"/>
        <v>0</v>
      </c>
      <c r="J176" s="122">
        <f t="shared" si="9"/>
        <v>1378.1366999999998</v>
      </c>
    </row>
    <row r="177" spans="1:10" s="17" customFormat="1" ht="20.399999999999999" x14ac:dyDescent="0.3">
      <c r="A177" s="117" t="s">
        <v>390</v>
      </c>
      <c r="B177" s="118" t="s">
        <v>334</v>
      </c>
      <c r="C177" s="119" t="s">
        <v>391</v>
      </c>
      <c r="D177" s="120" t="s">
        <v>73</v>
      </c>
      <c r="E177" s="121">
        <v>12</v>
      </c>
      <c r="F177" s="123">
        <v>4276.2700000000004</v>
      </c>
      <c r="G177" s="122">
        <f t="shared" si="7"/>
        <v>51315.240000000005</v>
      </c>
      <c r="H177" s="122"/>
      <c r="I177" s="122">
        <f t="shared" si="8"/>
        <v>0</v>
      </c>
      <c r="J177" s="122">
        <f t="shared" si="9"/>
        <v>51315.240000000005</v>
      </c>
    </row>
    <row r="178" spans="1:10" s="17" customFormat="1" ht="20.399999999999999" x14ac:dyDescent="0.3">
      <c r="A178" s="117" t="s">
        <v>392</v>
      </c>
      <c r="B178" s="118" t="s">
        <v>393</v>
      </c>
      <c r="C178" s="119" t="s">
        <v>394</v>
      </c>
      <c r="D178" s="120" t="s">
        <v>73</v>
      </c>
      <c r="E178" s="121">
        <v>9</v>
      </c>
      <c r="F178" s="123">
        <v>385.88</v>
      </c>
      <c r="G178" s="122">
        <f t="shared" si="7"/>
        <v>3472.92</v>
      </c>
      <c r="H178" s="122"/>
      <c r="I178" s="122">
        <f t="shared" si="8"/>
        <v>0</v>
      </c>
      <c r="J178" s="122">
        <f t="shared" si="9"/>
        <v>3472.92</v>
      </c>
    </row>
    <row r="179" spans="1:10" s="17" customFormat="1" ht="20.399999999999999" x14ac:dyDescent="0.3">
      <c r="A179" s="117" t="s">
        <v>395</v>
      </c>
      <c r="B179" s="118" t="s">
        <v>393</v>
      </c>
      <c r="C179" s="119" t="s">
        <v>396</v>
      </c>
      <c r="D179" s="120" t="s">
        <v>73</v>
      </c>
      <c r="E179" s="121">
        <v>24</v>
      </c>
      <c r="F179" s="123">
        <v>990.27</v>
      </c>
      <c r="G179" s="122">
        <f t="shared" si="7"/>
        <v>23766.48</v>
      </c>
      <c r="H179" s="122"/>
      <c r="I179" s="122">
        <f t="shared" si="8"/>
        <v>0</v>
      </c>
      <c r="J179" s="122">
        <f t="shared" si="9"/>
        <v>23766.48</v>
      </c>
    </row>
    <row r="180" spans="1:10" s="17" customFormat="1" ht="14.4" x14ac:dyDescent="0.3">
      <c r="A180" s="124" t="s">
        <v>397</v>
      </c>
      <c r="B180" s="125"/>
      <c r="C180" s="125"/>
      <c r="D180" s="125"/>
      <c r="E180" s="126"/>
      <c r="F180" s="122"/>
      <c r="G180" s="122">
        <f t="shared" si="7"/>
        <v>0</v>
      </c>
      <c r="H180" s="122"/>
      <c r="I180" s="122">
        <f t="shared" si="8"/>
        <v>0</v>
      </c>
      <c r="J180" s="122">
        <f t="shared" si="9"/>
        <v>0</v>
      </c>
    </row>
    <row r="181" spans="1:10" s="32" customFormat="1" ht="40.799999999999997" x14ac:dyDescent="0.3">
      <c r="A181" s="41" t="s">
        <v>398</v>
      </c>
      <c r="B181" s="37" t="s">
        <v>399</v>
      </c>
      <c r="C181" s="38" t="s">
        <v>400</v>
      </c>
      <c r="D181" s="36" t="s">
        <v>38</v>
      </c>
      <c r="E181" s="43">
        <v>4</v>
      </c>
      <c r="F181" s="26"/>
      <c r="G181" s="26">
        <f t="shared" si="7"/>
        <v>0</v>
      </c>
      <c r="H181" s="26"/>
      <c r="I181" s="26">
        <f t="shared" si="8"/>
        <v>0</v>
      </c>
      <c r="J181" s="26">
        <f t="shared" si="9"/>
        <v>0</v>
      </c>
    </row>
    <row r="182" spans="1:10" s="17" customFormat="1" ht="30.6" x14ac:dyDescent="0.3">
      <c r="A182" s="117" t="s">
        <v>401</v>
      </c>
      <c r="B182" s="118" t="s">
        <v>402</v>
      </c>
      <c r="C182" s="119" t="s">
        <v>403</v>
      </c>
      <c r="D182" s="120" t="s">
        <v>73</v>
      </c>
      <c r="E182" s="121">
        <v>4</v>
      </c>
      <c r="F182" s="123">
        <v>3385.35</v>
      </c>
      <c r="G182" s="122">
        <f t="shared" si="7"/>
        <v>13541.4</v>
      </c>
      <c r="H182" s="122"/>
      <c r="I182" s="122">
        <f t="shared" si="8"/>
        <v>0</v>
      </c>
      <c r="J182" s="122">
        <f t="shared" si="9"/>
        <v>13541.4</v>
      </c>
    </row>
    <row r="183" spans="1:10" s="32" customFormat="1" ht="40.799999999999997" x14ac:dyDescent="0.3">
      <c r="A183" s="41" t="s">
        <v>404</v>
      </c>
      <c r="B183" s="37" t="s">
        <v>405</v>
      </c>
      <c r="C183" s="38" t="s">
        <v>406</v>
      </c>
      <c r="D183" s="36" t="s">
        <v>38</v>
      </c>
      <c r="E183" s="43">
        <v>3</v>
      </c>
      <c r="F183" s="26"/>
      <c r="G183" s="26">
        <f t="shared" si="7"/>
        <v>0</v>
      </c>
      <c r="H183" s="26"/>
      <c r="I183" s="26">
        <f t="shared" si="8"/>
        <v>0</v>
      </c>
      <c r="J183" s="26">
        <f t="shared" si="9"/>
        <v>0</v>
      </c>
    </row>
    <row r="184" spans="1:10" s="17" customFormat="1" ht="30.6" x14ac:dyDescent="0.3">
      <c r="A184" s="117" t="s">
        <v>407</v>
      </c>
      <c r="B184" s="118" t="s">
        <v>402</v>
      </c>
      <c r="C184" s="119" t="s">
        <v>408</v>
      </c>
      <c r="D184" s="120" t="s">
        <v>73</v>
      </c>
      <c r="E184" s="121">
        <v>2</v>
      </c>
      <c r="F184" s="123">
        <v>1874.86</v>
      </c>
      <c r="G184" s="122">
        <f t="shared" si="7"/>
        <v>3749.72</v>
      </c>
      <c r="H184" s="122"/>
      <c r="I184" s="122">
        <f t="shared" si="8"/>
        <v>0</v>
      </c>
      <c r="J184" s="122">
        <f t="shared" si="9"/>
        <v>3749.72</v>
      </c>
    </row>
    <row r="185" spans="1:10" s="17" customFormat="1" ht="20.399999999999999" x14ac:dyDescent="0.3">
      <c r="A185" s="117" t="s">
        <v>409</v>
      </c>
      <c r="B185" s="118" t="s">
        <v>402</v>
      </c>
      <c r="C185" s="119" t="s">
        <v>410</v>
      </c>
      <c r="D185" s="120" t="s">
        <v>73</v>
      </c>
      <c r="E185" s="121">
        <v>1</v>
      </c>
      <c r="F185" s="123">
        <v>1605.43</v>
      </c>
      <c r="G185" s="122">
        <f t="shared" si="7"/>
        <v>1605.43</v>
      </c>
      <c r="H185" s="122"/>
      <c r="I185" s="122">
        <f t="shared" si="8"/>
        <v>0</v>
      </c>
      <c r="J185" s="122">
        <f t="shared" si="9"/>
        <v>1605.43</v>
      </c>
    </row>
    <row r="186" spans="1:10" s="17" customFormat="1" ht="14.4" x14ac:dyDescent="0.3">
      <c r="A186" s="124" t="s">
        <v>411</v>
      </c>
      <c r="B186" s="125"/>
      <c r="C186" s="125"/>
      <c r="D186" s="125"/>
      <c r="E186" s="126"/>
      <c r="F186" s="122"/>
      <c r="G186" s="122">
        <f t="shared" si="7"/>
        <v>0</v>
      </c>
      <c r="H186" s="122"/>
      <c r="I186" s="122">
        <f t="shared" si="8"/>
        <v>0</v>
      </c>
      <c r="J186" s="122">
        <f t="shared" si="9"/>
        <v>0</v>
      </c>
    </row>
    <row r="187" spans="1:10" s="32" customFormat="1" ht="20.399999999999999" x14ac:dyDescent="0.3">
      <c r="A187" s="41" t="s">
        <v>412</v>
      </c>
      <c r="B187" s="37" t="s">
        <v>413</v>
      </c>
      <c r="C187" s="38" t="s">
        <v>414</v>
      </c>
      <c r="D187" s="36" t="s">
        <v>415</v>
      </c>
      <c r="E187" s="42">
        <v>3.5</v>
      </c>
      <c r="F187" s="26"/>
      <c r="G187" s="26">
        <f t="shared" si="7"/>
        <v>0</v>
      </c>
      <c r="H187" s="26"/>
      <c r="I187" s="26">
        <f t="shared" si="8"/>
        <v>0</v>
      </c>
      <c r="J187" s="26">
        <f t="shared" si="9"/>
        <v>0</v>
      </c>
    </row>
    <row r="188" spans="1:10" s="17" customFormat="1" ht="40.799999999999997" x14ac:dyDescent="0.3">
      <c r="A188" s="117" t="s">
        <v>416</v>
      </c>
      <c r="B188" s="118" t="s">
        <v>417</v>
      </c>
      <c r="C188" s="119" t="s">
        <v>418</v>
      </c>
      <c r="D188" s="120" t="s">
        <v>116</v>
      </c>
      <c r="E188" s="121">
        <v>357</v>
      </c>
      <c r="F188" s="122">
        <v>1360</v>
      </c>
      <c r="G188" s="122">
        <f t="shared" si="7"/>
        <v>485520</v>
      </c>
      <c r="H188" s="122"/>
      <c r="I188" s="122">
        <f t="shared" si="8"/>
        <v>0</v>
      </c>
      <c r="J188" s="122">
        <f t="shared" si="9"/>
        <v>485520</v>
      </c>
    </row>
    <row r="189" spans="1:10" s="17" customFormat="1" ht="30.6" x14ac:dyDescent="0.3">
      <c r="A189" s="117" t="s">
        <v>419</v>
      </c>
      <c r="B189" s="118" t="s">
        <v>420</v>
      </c>
      <c r="C189" s="119" t="s">
        <v>421</v>
      </c>
      <c r="D189" s="120" t="s">
        <v>14</v>
      </c>
      <c r="E189" s="121">
        <v>11</v>
      </c>
      <c r="F189" s="123">
        <v>1503.79</v>
      </c>
      <c r="G189" s="122">
        <f t="shared" si="7"/>
        <v>16541.689999999999</v>
      </c>
      <c r="H189" s="122"/>
      <c r="I189" s="122">
        <f t="shared" si="8"/>
        <v>0</v>
      </c>
      <c r="J189" s="122">
        <f t="shared" si="9"/>
        <v>16541.689999999999</v>
      </c>
    </row>
    <row r="190" spans="1:10" s="17" customFormat="1" ht="20.399999999999999" x14ac:dyDescent="0.3">
      <c r="A190" s="117" t="s">
        <v>422</v>
      </c>
      <c r="B190" s="118" t="s">
        <v>174</v>
      </c>
      <c r="C190" s="119" t="s">
        <v>423</v>
      </c>
      <c r="D190" s="120" t="s">
        <v>73</v>
      </c>
      <c r="E190" s="121">
        <v>11</v>
      </c>
      <c r="F190" s="123">
        <v>1928.04</v>
      </c>
      <c r="G190" s="122">
        <f t="shared" si="7"/>
        <v>21208.44</v>
      </c>
      <c r="H190" s="122"/>
      <c r="I190" s="122">
        <f t="shared" si="8"/>
        <v>0</v>
      </c>
      <c r="J190" s="122">
        <f t="shared" si="9"/>
        <v>21208.44</v>
      </c>
    </row>
    <row r="191" spans="1:10" s="17" customFormat="1" ht="20.399999999999999" x14ac:dyDescent="0.3">
      <c r="A191" s="117" t="s">
        <v>424</v>
      </c>
      <c r="B191" s="118" t="s">
        <v>174</v>
      </c>
      <c r="C191" s="119" t="s">
        <v>425</v>
      </c>
      <c r="D191" s="120" t="s">
        <v>426</v>
      </c>
      <c r="E191" s="121">
        <v>3</v>
      </c>
      <c r="F191" s="123">
        <v>827.83</v>
      </c>
      <c r="G191" s="122">
        <f t="shared" si="7"/>
        <v>2483.4900000000002</v>
      </c>
      <c r="H191" s="122"/>
      <c r="I191" s="122">
        <f t="shared" si="8"/>
        <v>0</v>
      </c>
      <c r="J191" s="122">
        <f t="shared" si="9"/>
        <v>2483.4900000000002</v>
      </c>
    </row>
    <row r="192" spans="1:10" s="17" customFormat="1" ht="20.399999999999999" x14ac:dyDescent="0.3">
      <c r="A192" s="117" t="s">
        <v>427</v>
      </c>
      <c r="B192" s="118" t="s">
        <v>174</v>
      </c>
      <c r="C192" s="119" t="s">
        <v>428</v>
      </c>
      <c r="D192" s="120" t="s">
        <v>426</v>
      </c>
      <c r="E192" s="121">
        <v>3</v>
      </c>
      <c r="F192" s="123">
        <v>1880.45</v>
      </c>
      <c r="G192" s="122">
        <f t="shared" si="7"/>
        <v>5641.35</v>
      </c>
      <c r="H192" s="122"/>
      <c r="I192" s="122">
        <f t="shared" si="8"/>
        <v>0</v>
      </c>
      <c r="J192" s="122">
        <f t="shared" si="9"/>
        <v>5641.35</v>
      </c>
    </row>
    <row r="193" spans="1:10" s="17" customFormat="1" ht="14.4" x14ac:dyDescent="0.3">
      <c r="A193" s="117" t="s">
        <v>429</v>
      </c>
      <c r="B193" s="118" t="s">
        <v>430</v>
      </c>
      <c r="C193" s="119" t="s">
        <v>431</v>
      </c>
      <c r="D193" s="120" t="s">
        <v>116</v>
      </c>
      <c r="E193" s="121">
        <v>50</v>
      </c>
      <c r="F193" s="123">
        <v>82.47</v>
      </c>
      <c r="G193" s="122">
        <f t="shared" si="7"/>
        <v>4123.5</v>
      </c>
      <c r="H193" s="122"/>
      <c r="I193" s="122">
        <f t="shared" si="8"/>
        <v>0</v>
      </c>
      <c r="J193" s="122">
        <f t="shared" si="9"/>
        <v>4123.5</v>
      </c>
    </row>
    <row r="194" spans="1:10" s="32" customFormat="1" ht="40.799999999999997" x14ac:dyDescent="0.3">
      <c r="A194" s="41" t="s">
        <v>432</v>
      </c>
      <c r="B194" s="37" t="s">
        <v>433</v>
      </c>
      <c r="C194" s="38" t="s">
        <v>434</v>
      </c>
      <c r="D194" s="36" t="s">
        <v>38</v>
      </c>
      <c r="E194" s="43">
        <v>4</v>
      </c>
      <c r="F194" s="26"/>
      <c r="G194" s="26">
        <f t="shared" si="7"/>
        <v>0</v>
      </c>
      <c r="H194" s="26"/>
      <c r="I194" s="26">
        <f t="shared" si="8"/>
        <v>0</v>
      </c>
      <c r="J194" s="26">
        <f t="shared" si="9"/>
        <v>0</v>
      </c>
    </row>
    <row r="195" spans="1:10" s="17" customFormat="1" ht="30.6" x14ac:dyDescent="0.3">
      <c r="A195" s="117" t="s">
        <v>435</v>
      </c>
      <c r="B195" s="118" t="s">
        <v>436</v>
      </c>
      <c r="C195" s="119" t="s">
        <v>437</v>
      </c>
      <c r="D195" s="120" t="s">
        <v>73</v>
      </c>
      <c r="E195" s="121">
        <v>4</v>
      </c>
      <c r="F195" s="123">
        <v>14921.51</v>
      </c>
      <c r="G195" s="122">
        <f t="shared" si="7"/>
        <v>59686.04</v>
      </c>
      <c r="H195" s="122"/>
      <c r="I195" s="122">
        <f t="shared" si="8"/>
        <v>0</v>
      </c>
      <c r="J195" s="122">
        <f t="shared" si="9"/>
        <v>59686.04</v>
      </c>
    </row>
    <row r="196" spans="1:10" s="17" customFormat="1" ht="14.4" x14ac:dyDescent="0.3">
      <c r="A196" s="117" t="s">
        <v>438</v>
      </c>
      <c r="B196" s="118" t="s">
        <v>439</v>
      </c>
      <c r="C196" s="119" t="s">
        <v>440</v>
      </c>
      <c r="D196" s="120" t="s">
        <v>226</v>
      </c>
      <c r="E196" s="121">
        <v>5</v>
      </c>
      <c r="F196" s="123">
        <v>129.37</v>
      </c>
      <c r="G196" s="122">
        <f t="shared" si="7"/>
        <v>646.85</v>
      </c>
      <c r="H196" s="122"/>
      <c r="I196" s="122">
        <f t="shared" si="8"/>
        <v>0</v>
      </c>
      <c r="J196" s="122">
        <f t="shared" si="9"/>
        <v>646.85</v>
      </c>
    </row>
    <row r="197" spans="1:10" s="17" customFormat="1" ht="14.4" x14ac:dyDescent="0.3">
      <c r="A197" s="124" t="s">
        <v>441</v>
      </c>
      <c r="B197" s="125"/>
      <c r="C197" s="125"/>
      <c r="D197" s="125"/>
      <c r="E197" s="126"/>
      <c r="F197" s="122"/>
      <c r="G197" s="122">
        <f t="shared" si="7"/>
        <v>0</v>
      </c>
      <c r="H197" s="122"/>
      <c r="I197" s="122">
        <f t="shared" si="8"/>
        <v>0</v>
      </c>
      <c r="J197" s="122">
        <f t="shared" si="9"/>
        <v>0</v>
      </c>
    </row>
    <row r="198" spans="1:10" s="32" customFormat="1" ht="20.399999999999999" x14ac:dyDescent="0.3">
      <c r="A198" s="41" t="s">
        <v>442</v>
      </c>
      <c r="B198" s="37" t="s">
        <v>443</v>
      </c>
      <c r="C198" s="38" t="s">
        <v>444</v>
      </c>
      <c r="D198" s="36" t="s">
        <v>109</v>
      </c>
      <c r="E198" s="42">
        <v>1.8</v>
      </c>
      <c r="F198" s="26"/>
      <c r="G198" s="26">
        <f t="shared" si="7"/>
        <v>0</v>
      </c>
      <c r="H198" s="26"/>
      <c r="I198" s="26">
        <f t="shared" si="8"/>
        <v>0</v>
      </c>
      <c r="J198" s="26">
        <f t="shared" si="9"/>
        <v>0</v>
      </c>
    </row>
    <row r="199" spans="1:10" s="17" customFormat="1" ht="14.4" x14ac:dyDescent="0.3">
      <c r="A199" s="117" t="s">
        <v>445</v>
      </c>
      <c r="B199" s="118" t="s">
        <v>446</v>
      </c>
      <c r="C199" s="119" t="s">
        <v>447</v>
      </c>
      <c r="D199" s="120" t="s">
        <v>134</v>
      </c>
      <c r="E199" s="127">
        <v>7.1099999999999997E-2</v>
      </c>
      <c r="F199" s="123">
        <v>78186.14</v>
      </c>
      <c r="G199" s="122">
        <f t="shared" si="7"/>
        <v>5559.0345539999998</v>
      </c>
      <c r="H199" s="122"/>
      <c r="I199" s="122">
        <f t="shared" si="8"/>
        <v>0</v>
      </c>
      <c r="J199" s="122">
        <f t="shared" si="9"/>
        <v>5559.0345539999998</v>
      </c>
    </row>
    <row r="200" spans="1:10" s="17" customFormat="1" ht="20.399999999999999" x14ac:dyDescent="0.3">
      <c r="A200" s="117" t="s">
        <v>448</v>
      </c>
      <c r="B200" s="118" t="s">
        <v>174</v>
      </c>
      <c r="C200" s="119" t="s">
        <v>449</v>
      </c>
      <c r="D200" s="120" t="s">
        <v>73</v>
      </c>
      <c r="E200" s="121">
        <v>30</v>
      </c>
      <c r="F200" s="123">
        <v>114.98</v>
      </c>
      <c r="G200" s="122">
        <f t="shared" si="7"/>
        <v>3449.4</v>
      </c>
      <c r="H200" s="122"/>
      <c r="I200" s="122">
        <f t="shared" si="8"/>
        <v>0</v>
      </c>
      <c r="J200" s="122">
        <f t="shared" si="9"/>
        <v>3449.4</v>
      </c>
    </row>
    <row r="201" spans="1:10" s="17" customFormat="1" ht="20.399999999999999" x14ac:dyDescent="0.3">
      <c r="A201" s="117" t="s">
        <v>450</v>
      </c>
      <c r="B201" s="118" t="s">
        <v>174</v>
      </c>
      <c r="C201" s="119" t="s">
        <v>451</v>
      </c>
      <c r="D201" s="120" t="s">
        <v>73</v>
      </c>
      <c r="E201" s="121">
        <v>20</v>
      </c>
      <c r="F201" s="123">
        <v>192.94</v>
      </c>
      <c r="G201" s="122">
        <f t="shared" si="7"/>
        <v>3858.8</v>
      </c>
      <c r="H201" s="122"/>
      <c r="I201" s="122">
        <f t="shared" si="8"/>
        <v>0</v>
      </c>
      <c r="J201" s="122">
        <f t="shared" si="9"/>
        <v>3858.8</v>
      </c>
    </row>
    <row r="202" spans="1:10" s="17" customFormat="1" ht="20.399999999999999" x14ac:dyDescent="0.3">
      <c r="A202" s="117" t="s">
        <v>452</v>
      </c>
      <c r="B202" s="118" t="s">
        <v>174</v>
      </c>
      <c r="C202" s="119" t="s">
        <v>453</v>
      </c>
      <c r="D202" s="120" t="s">
        <v>73</v>
      </c>
      <c r="E202" s="121">
        <v>5</v>
      </c>
      <c r="F202" s="123">
        <v>755.9</v>
      </c>
      <c r="G202" s="122">
        <f t="shared" si="7"/>
        <v>3779.5</v>
      </c>
      <c r="H202" s="122"/>
      <c r="I202" s="122">
        <f t="shared" si="8"/>
        <v>0</v>
      </c>
      <c r="J202" s="122">
        <f t="shared" si="9"/>
        <v>3779.5</v>
      </c>
    </row>
    <row r="203" spans="1:10" s="17" customFormat="1" ht="20.399999999999999" x14ac:dyDescent="0.3">
      <c r="A203" s="117" t="s">
        <v>454</v>
      </c>
      <c r="B203" s="118" t="s">
        <v>174</v>
      </c>
      <c r="C203" s="119" t="s">
        <v>455</v>
      </c>
      <c r="D203" s="120" t="s">
        <v>73</v>
      </c>
      <c r="E203" s="121">
        <v>26</v>
      </c>
      <c r="F203" s="123">
        <v>514.01</v>
      </c>
      <c r="G203" s="122">
        <f t="shared" si="7"/>
        <v>13364.26</v>
      </c>
      <c r="H203" s="122"/>
      <c r="I203" s="122">
        <f t="shared" si="8"/>
        <v>0</v>
      </c>
      <c r="J203" s="122">
        <f t="shared" si="9"/>
        <v>13364.26</v>
      </c>
    </row>
    <row r="204" spans="1:10" s="17" customFormat="1" ht="20.399999999999999" x14ac:dyDescent="0.3">
      <c r="A204" s="117" t="s">
        <v>456</v>
      </c>
      <c r="B204" s="118" t="s">
        <v>174</v>
      </c>
      <c r="C204" s="119" t="s">
        <v>457</v>
      </c>
      <c r="D204" s="120" t="s">
        <v>73</v>
      </c>
      <c r="E204" s="121">
        <v>125</v>
      </c>
      <c r="F204" s="123">
        <v>335.83</v>
      </c>
      <c r="G204" s="122">
        <f t="shared" si="7"/>
        <v>41978.75</v>
      </c>
      <c r="H204" s="122"/>
      <c r="I204" s="122">
        <f t="shared" si="8"/>
        <v>0</v>
      </c>
      <c r="J204" s="122">
        <f t="shared" si="9"/>
        <v>41978.75</v>
      </c>
    </row>
    <row r="205" spans="1:10" s="32" customFormat="1" ht="30.6" x14ac:dyDescent="0.3">
      <c r="A205" s="41" t="s">
        <v>458</v>
      </c>
      <c r="B205" s="37" t="s">
        <v>124</v>
      </c>
      <c r="C205" s="38" t="s">
        <v>125</v>
      </c>
      <c r="D205" s="36" t="s">
        <v>109</v>
      </c>
      <c r="E205" s="44">
        <v>0.25</v>
      </c>
      <c r="F205" s="26"/>
      <c r="G205" s="26">
        <f t="shared" si="7"/>
        <v>0</v>
      </c>
      <c r="H205" s="26"/>
      <c r="I205" s="26">
        <f t="shared" si="8"/>
        <v>0</v>
      </c>
      <c r="J205" s="26">
        <f t="shared" si="9"/>
        <v>0</v>
      </c>
    </row>
    <row r="206" spans="1:10" s="17" customFormat="1" ht="20.399999999999999" x14ac:dyDescent="0.3">
      <c r="A206" s="117" t="s">
        <v>459</v>
      </c>
      <c r="B206" s="118" t="s">
        <v>174</v>
      </c>
      <c r="C206" s="119" t="s">
        <v>460</v>
      </c>
      <c r="D206" s="120" t="s">
        <v>116</v>
      </c>
      <c r="E206" s="121">
        <v>25</v>
      </c>
      <c r="F206" s="123">
        <v>10767.47</v>
      </c>
      <c r="G206" s="122">
        <f t="shared" si="7"/>
        <v>269186.75</v>
      </c>
      <c r="H206" s="122"/>
      <c r="I206" s="122">
        <f t="shared" si="8"/>
        <v>0</v>
      </c>
      <c r="J206" s="122">
        <f t="shared" si="9"/>
        <v>269186.75</v>
      </c>
    </row>
    <row r="207" spans="1:10" s="17" customFormat="1" ht="20.399999999999999" x14ac:dyDescent="0.3">
      <c r="A207" s="117" t="s">
        <v>461</v>
      </c>
      <c r="B207" s="118" t="s">
        <v>174</v>
      </c>
      <c r="C207" s="119" t="s">
        <v>462</v>
      </c>
      <c r="D207" s="120" t="s">
        <v>213</v>
      </c>
      <c r="E207" s="121">
        <v>10</v>
      </c>
      <c r="F207" s="123">
        <v>9429.19</v>
      </c>
      <c r="G207" s="122">
        <f t="shared" si="7"/>
        <v>94291.900000000009</v>
      </c>
      <c r="H207" s="122"/>
      <c r="I207" s="122">
        <f t="shared" si="8"/>
        <v>0</v>
      </c>
      <c r="J207" s="122">
        <f t="shared" si="9"/>
        <v>94291.900000000009</v>
      </c>
    </row>
    <row r="208" spans="1:10" s="32" customFormat="1" ht="20.399999999999999" x14ac:dyDescent="0.3">
      <c r="A208" s="41" t="s">
        <v>463</v>
      </c>
      <c r="B208" s="37" t="s">
        <v>464</v>
      </c>
      <c r="C208" s="38" t="s">
        <v>465</v>
      </c>
      <c r="D208" s="36" t="s">
        <v>109</v>
      </c>
      <c r="E208" s="42">
        <v>1.3</v>
      </c>
      <c r="F208" s="26"/>
      <c r="G208" s="26">
        <f t="shared" si="7"/>
        <v>0</v>
      </c>
      <c r="H208" s="26"/>
      <c r="I208" s="26">
        <f t="shared" si="8"/>
        <v>0</v>
      </c>
      <c r="J208" s="26">
        <f t="shared" si="9"/>
        <v>0</v>
      </c>
    </row>
    <row r="209" spans="1:10" s="17" customFormat="1" ht="20.399999999999999" x14ac:dyDescent="0.3">
      <c r="A209" s="117" t="s">
        <v>466</v>
      </c>
      <c r="B209" s="118" t="s">
        <v>467</v>
      </c>
      <c r="C209" s="119" t="s">
        <v>468</v>
      </c>
      <c r="D209" s="120" t="s">
        <v>116</v>
      </c>
      <c r="E209" s="121">
        <v>130</v>
      </c>
      <c r="F209" s="123">
        <v>565.41</v>
      </c>
      <c r="G209" s="122">
        <f t="shared" si="7"/>
        <v>73503.3</v>
      </c>
      <c r="H209" s="122"/>
      <c r="I209" s="122">
        <f t="shared" si="8"/>
        <v>0</v>
      </c>
      <c r="J209" s="122">
        <f t="shared" si="9"/>
        <v>73503.3</v>
      </c>
    </row>
    <row r="210" spans="1:10" s="17" customFormat="1" ht="20.399999999999999" x14ac:dyDescent="0.3">
      <c r="A210" s="117" t="s">
        <v>469</v>
      </c>
      <c r="B210" s="118" t="s">
        <v>467</v>
      </c>
      <c r="C210" s="119" t="s">
        <v>470</v>
      </c>
      <c r="D210" s="120" t="s">
        <v>73</v>
      </c>
      <c r="E210" s="121">
        <v>4</v>
      </c>
      <c r="F210" s="123">
        <v>506.99</v>
      </c>
      <c r="G210" s="122">
        <f t="shared" si="7"/>
        <v>2027.96</v>
      </c>
      <c r="H210" s="122"/>
      <c r="I210" s="122">
        <f t="shared" si="8"/>
        <v>0</v>
      </c>
      <c r="J210" s="122">
        <f t="shared" si="9"/>
        <v>2027.96</v>
      </c>
    </row>
    <row r="211" spans="1:10" s="17" customFormat="1" ht="20.399999999999999" x14ac:dyDescent="0.3">
      <c r="A211" s="117" t="s">
        <v>471</v>
      </c>
      <c r="B211" s="118" t="s">
        <v>467</v>
      </c>
      <c r="C211" s="119" t="s">
        <v>472</v>
      </c>
      <c r="D211" s="120" t="s">
        <v>73</v>
      </c>
      <c r="E211" s="121">
        <v>1</v>
      </c>
      <c r="F211" s="123">
        <v>2058.77</v>
      </c>
      <c r="G211" s="122">
        <f t="shared" ref="G211:G237" si="10">E211*F211</f>
        <v>2058.77</v>
      </c>
      <c r="H211" s="122"/>
      <c r="I211" s="122">
        <f t="shared" ref="I211:I237" si="11">E211*H211</f>
        <v>0</v>
      </c>
      <c r="J211" s="122">
        <f t="shared" si="9"/>
        <v>2058.77</v>
      </c>
    </row>
    <row r="212" spans="1:10" s="32" customFormat="1" ht="40.799999999999997" x14ac:dyDescent="0.3">
      <c r="A212" s="41" t="s">
        <v>473</v>
      </c>
      <c r="B212" s="37" t="s">
        <v>433</v>
      </c>
      <c r="C212" s="38" t="s">
        <v>434</v>
      </c>
      <c r="D212" s="36" t="s">
        <v>38</v>
      </c>
      <c r="E212" s="43">
        <v>6</v>
      </c>
      <c r="F212" s="26"/>
      <c r="G212" s="26">
        <f t="shared" si="10"/>
        <v>0</v>
      </c>
      <c r="H212" s="26"/>
      <c r="I212" s="26">
        <f t="shared" si="11"/>
        <v>0</v>
      </c>
      <c r="J212" s="26">
        <f t="shared" ref="J212:J237" si="12">G212+I212</f>
        <v>0</v>
      </c>
    </row>
    <row r="213" spans="1:10" s="17" customFormat="1" ht="20.399999999999999" x14ac:dyDescent="0.3">
      <c r="A213" s="117" t="s">
        <v>474</v>
      </c>
      <c r="B213" s="118" t="s">
        <v>475</v>
      </c>
      <c r="C213" s="119" t="s">
        <v>476</v>
      </c>
      <c r="D213" s="120" t="s">
        <v>73</v>
      </c>
      <c r="E213" s="121">
        <v>5</v>
      </c>
      <c r="F213" s="122">
        <v>5000</v>
      </c>
      <c r="G213" s="122">
        <f t="shared" si="10"/>
        <v>25000</v>
      </c>
      <c r="H213" s="122"/>
      <c r="I213" s="122">
        <f t="shared" si="11"/>
        <v>0</v>
      </c>
      <c r="J213" s="122">
        <f t="shared" si="12"/>
        <v>25000</v>
      </c>
    </row>
    <row r="214" spans="1:10" s="17" customFormat="1" ht="20.399999999999999" x14ac:dyDescent="0.3">
      <c r="A214" s="117" t="s">
        <v>477</v>
      </c>
      <c r="B214" s="118" t="s">
        <v>475</v>
      </c>
      <c r="C214" s="119" t="s">
        <v>478</v>
      </c>
      <c r="D214" s="120" t="s">
        <v>73</v>
      </c>
      <c r="E214" s="121">
        <v>1</v>
      </c>
      <c r="F214" s="122">
        <v>4800</v>
      </c>
      <c r="G214" s="122">
        <f t="shared" si="10"/>
        <v>4800</v>
      </c>
      <c r="H214" s="122"/>
      <c r="I214" s="122">
        <f t="shared" si="11"/>
        <v>0</v>
      </c>
      <c r="J214" s="122">
        <f t="shared" si="12"/>
        <v>4800</v>
      </c>
    </row>
    <row r="215" spans="1:10" s="32" customFormat="1" ht="20.399999999999999" x14ac:dyDescent="0.3">
      <c r="A215" s="41" t="s">
        <v>479</v>
      </c>
      <c r="B215" s="37" t="s">
        <v>480</v>
      </c>
      <c r="C215" s="38" t="s">
        <v>481</v>
      </c>
      <c r="D215" s="36" t="s">
        <v>109</v>
      </c>
      <c r="E215" s="45">
        <v>7.0000000000000001E-3</v>
      </c>
      <c r="F215" s="26"/>
      <c r="G215" s="26">
        <f t="shared" si="10"/>
        <v>0</v>
      </c>
      <c r="H215" s="26"/>
      <c r="I215" s="26">
        <f t="shared" si="11"/>
        <v>0</v>
      </c>
      <c r="J215" s="26">
        <f t="shared" si="12"/>
        <v>0</v>
      </c>
    </row>
    <row r="216" spans="1:10" s="17" customFormat="1" ht="20.399999999999999" x14ac:dyDescent="0.3">
      <c r="A216" s="117" t="s">
        <v>482</v>
      </c>
      <c r="B216" s="118" t="s">
        <v>475</v>
      </c>
      <c r="C216" s="119" t="s">
        <v>483</v>
      </c>
      <c r="D216" s="120" t="s">
        <v>14</v>
      </c>
      <c r="E216" s="121">
        <v>1</v>
      </c>
      <c r="F216" s="123">
        <v>5061.3100000000004</v>
      </c>
      <c r="G216" s="122">
        <f t="shared" si="10"/>
        <v>5061.3100000000004</v>
      </c>
      <c r="H216" s="122"/>
      <c r="I216" s="122">
        <f t="shared" si="11"/>
        <v>0</v>
      </c>
      <c r="J216" s="122">
        <f t="shared" si="12"/>
        <v>5061.3100000000004</v>
      </c>
    </row>
    <row r="217" spans="1:10" s="32" customFormat="1" ht="20.399999999999999" x14ac:dyDescent="0.3">
      <c r="A217" s="41" t="s">
        <v>484</v>
      </c>
      <c r="B217" s="37" t="s">
        <v>485</v>
      </c>
      <c r="C217" s="38" t="s">
        <v>486</v>
      </c>
      <c r="D217" s="36" t="s">
        <v>278</v>
      </c>
      <c r="E217" s="43">
        <v>2</v>
      </c>
      <c r="F217" s="26"/>
      <c r="G217" s="26">
        <f t="shared" si="10"/>
        <v>0</v>
      </c>
      <c r="H217" s="26"/>
      <c r="I217" s="26">
        <f t="shared" si="11"/>
        <v>0</v>
      </c>
      <c r="J217" s="26">
        <f t="shared" si="12"/>
        <v>0</v>
      </c>
    </row>
    <row r="218" spans="1:10" s="17" customFormat="1" ht="14.4" x14ac:dyDescent="0.3">
      <c r="A218" s="117" t="s">
        <v>487</v>
      </c>
      <c r="B218" s="118" t="s">
        <v>488</v>
      </c>
      <c r="C218" s="119" t="s">
        <v>489</v>
      </c>
      <c r="D218" s="120" t="s">
        <v>134</v>
      </c>
      <c r="E218" s="127">
        <v>0.22620000000000001</v>
      </c>
      <c r="F218" s="123">
        <v>59187.75</v>
      </c>
      <c r="G218" s="122">
        <f t="shared" si="10"/>
        <v>13388.269050000001</v>
      </c>
      <c r="H218" s="122"/>
      <c r="I218" s="122">
        <f t="shared" si="11"/>
        <v>0</v>
      </c>
      <c r="J218" s="122">
        <f t="shared" si="12"/>
        <v>13388.269050000001</v>
      </c>
    </row>
    <row r="219" spans="1:10" s="17" customFormat="1" ht="20.399999999999999" x14ac:dyDescent="0.3">
      <c r="A219" s="117" t="s">
        <v>490</v>
      </c>
      <c r="B219" s="118" t="s">
        <v>491</v>
      </c>
      <c r="C219" s="119" t="s">
        <v>492</v>
      </c>
      <c r="D219" s="120" t="s">
        <v>134</v>
      </c>
      <c r="E219" s="129">
        <v>3.0000000000000001E-3</v>
      </c>
      <c r="F219" s="123">
        <v>218122.77</v>
      </c>
      <c r="G219" s="122">
        <f t="shared" si="10"/>
        <v>654.36830999999995</v>
      </c>
      <c r="H219" s="122"/>
      <c r="I219" s="122">
        <f t="shared" si="11"/>
        <v>0</v>
      </c>
      <c r="J219" s="122">
        <f t="shared" si="12"/>
        <v>654.36830999999995</v>
      </c>
    </row>
    <row r="220" spans="1:10" s="17" customFormat="1" ht="14.4" x14ac:dyDescent="0.3">
      <c r="A220" s="117" t="s">
        <v>493</v>
      </c>
      <c r="B220" s="118" t="s">
        <v>494</v>
      </c>
      <c r="C220" s="119" t="s">
        <v>495</v>
      </c>
      <c r="D220" s="120" t="s">
        <v>278</v>
      </c>
      <c r="E220" s="121">
        <v>30</v>
      </c>
      <c r="F220" s="123">
        <v>83.25</v>
      </c>
      <c r="G220" s="122">
        <f t="shared" si="10"/>
        <v>2497.5</v>
      </c>
      <c r="H220" s="122"/>
      <c r="I220" s="122">
        <f t="shared" si="11"/>
        <v>0</v>
      </c>
      <c r="J220" s="122">
        <f t="shared" si="12"/>
        <v>2497.5</v>
      </c>
    </row>
    <row r="221" spans="1:10" s="17" customFormat="1" ht="14.4" x14ac:dyDescent="0.3">
      <c r="A221" s="124" t="s">
        <v>496</v>
      </c>
      <c r="B221" s="125"/>
      <c r="C221" s="125"/>
      <c r="D221" s="125"/>
      <c r="E221" s="126"/>
      <c r="F221" s="122"/>
      <c r="G221" s="122">
        <f t="shared" si="10"/>
        <v>0</v>
      </c>
      <c r="H221" s="122"/>
      <c r="I221" s="122">
        <f t="shared" si="11"/>
        <v>0</v>
      </c>
      <c r="J221" s="122">
        <f t="shared" si="12"/>
        <v>0</v>
      </c>
    </row>
    <row r="222" spans="1:10" s="32" customFormat="1" ht="30.6" x14ac:dyDescent="0.3">
      <c r="A222" s="41" t="s">
        <v>497</v>
      </c>
      <c r="B222" s="37" t="s">
        <v>498</v>
      </c>
      <c r="C222" s="38" t="s">
        <v>499</v>
      </c>
      <c r="D222" s="36" t="s">
        <v>109</v>
      </c>
      <c r="E222" s="44">
        <v>0.18</v>
      </c>
      <c r="F222" s="26"/>
      <c r="G222" s="26">
        <f t="shared" si="10"/>
        <v>0</v>
      </c>
      <c r="H222" s="26"/>
      <c r="I222" s="26">
        <f t="shared" si="11"/>
        <v>0</v>
      </c>
      <c r="J222" s="26">
        <f t="shared" si="12"/>
        <v>0</v>
      </c>
    </row>
    <row r="223" spans="1:10" s="17" customFormat="1" ht="30.6" x14ac:dyDescent="0.3">
      <c r="A223" s="117" t="s">
        <v>500</v>
      </c>
      <c r="B223" s="118" t="s">
        <v>218</v>
      </c>
      <c r="C223" s="119" t="s">
        <v>219</v>
      </c>
      <c r="D223" s="120" t="s">
        <v>116</v>
      </c>
      <c r="E223" s="128">
        <v>18.54</v>
      </c>
      <c r="F223" s="123">
        <v>346.28</v>
      </c>
      <c r="G223" s="122">
        <f t="shared" si="10"/>
        <v>6420.0311999999994</v>
      </c>
      <c r="H223" s="122"/>
      <c r="I223" s="122">
        <f t="shared" si="11"/>
        <v>0</v>
      </c>
      <c r="J223" s="122">
        <f t="shared" si="12"/>
        <v>6420.0311999999994</v>
      </c>
    </row>
    <row r="224" spans="1:10" s="32" customFormat="1" ht="30.6" x14ac:dyDescent="0.3">
      <c r="A224" s="41" t="s">
        <v>501</v>
      </c>
      <c r="B224" s="37" t="s">
        <v>502</v>
      </c>
      <c r="C224" s="38" t="s">
        <v>503</v>
      </c>
      <c r="D224" s="36" t="s">
        <v>109</v>
      </c>
      <c r="E224" s="42">
        <v>2.4</v>
      </c>
      <c r="F224" s="26"/>
      <c r="G224" s="26">
        <f t="shared" si="10"/>
        <v>0</v>
      </c>
      <c r="H224" s="26"/>
      <c r="I224" s="26">
        <f t="shared" si="11"/>
        <v>0</v>
      </c>
      <c r="J224" s="26">
        <f t="shared" si="12"/>
        <v>0</v>
      </c>
    </row>
    <row r="225" spans="1:10" s="17" customFormat="1" ht="20.399999999999999" x14ac:dyDescent="0.3">
      <c r="A225" s="117" t="s">
        <v>504</v>
      </c>
      <c r="B225" s="118" t="s">
        <v>505</v>
      </c>
      <c r="C225" s="119" t="s">
        <v>506</v>
      </c>
      <c r="D225" s="120" t="s">
        <v>226</v>
      </c>
      <c r="E225" s="128">
        <v>24.48</v>
      </c>
      <c r="F225" s="123">
        <v>612.87</v>
      </c>
      <c r="G225" s="122">
        <f t="shared" si="10"/>
        <v>15003.0576</v>
      </c>
      <c r="H225" s="122"/>
      <c r="I225" s="122">
        <f t="shared" si="11"/>
        <v>0</v>
      </c>
      <c r="J225" s="122">
        <f t="shared" si="12"/>
        <v>15003.0576</v>
      </c>
    </row>
    <row r="226" spans="1:10" s="32" customFormat="1" ht="20.399999999999999" x14ac:dyDescent="0.3">
      <c r="A226" s="41" t="s">
        <v>507</v>
      </c>
      <c r="B226" s="37" t="s">
        <v>508</v>
      </c>
      <c r="C226" s="38" t="s">
        <v>509</v>
      </c>
      <c r="D226" s="36" t="s">
        <v>109</v>
      </c>
      <c r="E226" s="42">
        <v>5.6</v>
      </c>
      <c r="F226" s="26"/>
      <c r="G226" s="26">
        <f t="shared" si="10"/>
        <v>0</v>
      </c>
      <c r="H226" s="26"/>
      <c r="I226" s="26">
        <f t="shared" si="11"/>
        <v>0</v>
      </c>
      <c r="J226" s="26">
        <f t="shared" si="12"/>
        <v>0</v>
      </c>
    </row>
    <row r="227" spans="1:10" s="17" customFormat="1" ht="20.399999999999999" x14ac:dyDescent="0.3">
      <c r="A227" s="117" t="s">
        <v>510</v>
      </c>
      <c r="B227" s="118" t="s">
        <v>511</v>
      </c>
      <c r="C227" s="119" t="s">
        <v>512</v>
      </c>
      <c r="D227" s="120" t="s">
        <v>226</v>
      </c>
      <c r="E227" s="130">
        <v>566.70000000000005</v>
      </c>
      <c r="F227" s="122">
        <v>420</v>
      </c>
      <c r="G227" s="122">
        <f t="shared" si="10"/>
        <v>238014.00000000003</v>
      </c>
      <c r="H227" s="122"/>
      <c r="I227" s="122">
        <f t="shared" si="11"/>
        <v>0</v>
      </c>
      <c r="J227" s="122">
        <f t="shared" si="12"/>
        <v>238014.00000000003</v>
      </c>
    </row>
    <row r="228" spans="1:10" s="17" customFormat="1" ht="30.6" x14ac:dyDescent="0.3">
      <c r="A228" s="117" t="s">
        <v>513</v>
      </c>
      <c r="B228" s="118" t="s">
        <v>514</v>
      </c>
      <c r="C228" s="119" t="s">
        <v>515</v>
      </c>
      <c r="D228" s="120" t="s">
        <v>278</v>
      </c>
      <c r="E228" s="121">
        <v>150</v>
      </c>
      <c r="F228" s="123">
        <v>399.64</v>
      </c>
      <c r="G228" s="122">
        <f t="shared" si="10"/>
        <v>59946</v>
      </c>
      <c r="H228" s="122"/>
      <c r="I228" s="122">
        <f t="shared" si="11"/>
        <v>0</v>
      </c>
      <c r="J228" s="122">
        <f t="shared" si="12"/>
        <v>59946</v>
      </c>
    </row>
    <row r="229" spans="1:10" s="32" customFormat="1" ht="30.6" x14ac:dyDescent="0.3">
      <c r="A229" s="41" t="s">
        <v>516</v>
      </c>
      <c r="B229" s="37" t="s">
        <v>517</v>
      </c>
      <c r="C229" s="38" t="s">
        <v>518</v>
      </c>
      <c r="D229" s="36" t="s">
        <v>109</v>
      </c>
      <c r="E229" s="44">
        <v>0.45</v>
      </c>
      <c r="F229" s="26"/>
      <c r="G229" s="26">
        <f t="shared" si="10"/>
        <v>0</v>
      </c>
      <c r="H229" s="26"/>
      <c r="I229" s="26">
        <f t="shared" si="11"/>
        <v>0</v>
      </c>
      <c r="J229" s="26">
        <f t="shared" si="12"/>
        <v>0</v>
      </c>
    </row>
    <row r="230" spans="1:10" s="17" customFormat="1" ht="20.399999999999999" x14ac:dyDescent="0.3">
      <c r="A230" s="117" t="s">
        <v>519</v>
      </c>
      <c r="B230" s="118" t="s">
        <v>520</v>
      </c>
      <c r="C230" s="119" t="s">
        <v>521</v>
      </c>
      <c r="D230" s="120" t="s">
        <v>226</v>
      </c>
      <c r="E230" s="128">
        <v>4.59</v>
      </c>
      <c r="F230" s="123">
        <v>935.51</v>
      </c>
      <c r="G230" s="122">
        <f t="shared" si="10"/>
        <v>4293.9908999999998</v>
      </c>
      <c r="H230" s="122"/>
      <c r="I230" s="122">
        <f t="shared" si="11"/>
        <v>0</v>
      </c>
      <c r="J230" s="122">
        <f t="shared" si="12"/>
        <v>4293.9908999999998</v>
      </c>
    </row>
    <row r="231" spans="1:10" s="32" customFormat="1" ht="20.399999999999999" x14ac:dyDescent="0.3">
      <c r="A231" s="41" t="s">
        <v>522</v>
      </c>
      <c r="B231" s="37" t="s">
        <v>508</v>
      </c>
      <c r="C231" s="38" t="s">
        <v>509</v>
      </c>
      <c r="D231" s="36" t="s">
        <v>109</v>
      </c>
      <c r="E231" s="44">
        <v>1.05</v>
      </c>
      <c r="F231" s="26"/>
      <c r="G231" s="26">
        <f t="shared" si="10"/>
        <v>0</v>
      </c>
      <c r="H231" s="26"/>
      <c r="I231" s="26">
        <f t="shared" si="11"/>
        <v>0</v>
      </c>
      <c r="J231" s="26">
        <f t="shared" si="12"/>
        <v>0</v>
      </c>
    </row>
    <row r="232" spans="1:10" s="17" customFormat="1" ht="20.399999999999999" x14ac:dyDescent="0.3">
      <c r="A232" s="117" t="s">
        <v>523</v>
      </c>
      <c r="B232" s="118" t="s">
        <v>524</v>
      </c>
      <c r="C232" s="119" t="s">
        <v>525</v>
      </c>
      <c r="D232" s="120" t="s">
        <v>226</v>
      </c>
      <c r="E232" s="130">
        <v>106.3</v>
      </c>
      <c r="F232" s="123">
        <v>336.94</v>
      </c>
      <c r="G232" s="122">
        <f t="shared" si="10"/>
        <v>35816.722000000002</v>
      </c>
      <c r="H232" s="122"/>
      <c r="I232" s="122">
        <f t="shared" si="11"/>
        <v>0</v>
      </c>
      <c r="J232" s="122">
        <f t="shared" si="12"/>
        <v>35816.722000000002</v>
      </c>
    </row>
    <row r="233" spans="1:10" s="17" customFormat="1" ht="30.6" x14ac:dyDescent="0.3">
      <c r="A233" s="117" t="s">
        <v>526</v>
      </c>
      <c r="B233" s="118" t="s">
        <v>527</v>
      </c>
      <c r="C233" s="119" t="s">
        <v>528</v>
      </c>
      <c r="D233" s="120" t="s">
        <v>278</v>
      </c>
      <c r="E233" s="121">
        <v>20</v>
      </c>
      <c r="F233" s="123">
        <v>405.03</v>
      </c>
      <c r="G233" s="122">
        <f t="shared" si="10"/>
        <v>8100.5999999999995</v>
      </c>
      <c r="H233" s="122"/>
      <c r="I233" s="122">
        <f t="shared" si="11"/>
        <v>0</v>
      </c>
      <c r="J233" s="122">
        <f t="shared" si="12"/>
        <v>8100.5999999999995</v>
      </c>
    </row>
    <row r="234" spans="1:10" s="17" customFormat="1" ht="20.399999999999999" x14ac:dyDescent="0.3">
      <c r="A234" s="117" t="s">
        <v>529</v>
      </c>
      <c r="B234" s="118" t="s">
        <v>174</v>
      </c>
      <c r="C234" s="119" t="s">
        <v>530</v>
      </c>
      <c r="D234" s="120" t="s">
        <v>73</v>
      </c>
      <c r="E234" s="121">
        <v>600</v>
      </c>
      <c r="F234" s="123">
        <v>5.9</v>
      </c>
      <c r="G234" s="122">
        <f t="shared" si="10"/>
        <v>3540</v>
      </c>
      <c r="H234" s="122"/>
      <c r="I234" s="122">
        <f t="shared" si="11"/>
        <v>0</v>
      </c>
      <c r="J234" s="122">
        <f t="shared" si="12"/>
        <v>3540</v>
      </c>
    </row>
    <row r="235" spans="1:10" s="17" customFormat="1" ht="20.399999999999999" x14ac:dyDescent="0.3">
      <c r="A235" s="117" t="s">
        <v>531</v>
      </c>
      <c r="B235" s="118" t="s">
        <v>174</v>
      </c>
      <c r="C235" s="119" t="s">
        <v>532</v>
      </c>
      <c r="D235" s="120" t="s">
        <v>73</v>
      </c>
      <c r="E235" s="121">
        <v>300</v>
      </c>
      <c r="F235" s="123">
        <v>18.57</v>
      </c>
      <c r="G235" s="122">
        <f t="shared" si="10"/>
        <v>5571</v>
      </c>
      <c r="H235" s="122"/>
      <c r="I235" s="122">
        <f t="shared" si="11"/>
        <v>0</v>
      </c>
      <c r="J235" s="122">
        <f t="shared" si="12"/>
        <v>5571</v>
      </c>
    </row>
    <row r="236" spans="1:10" s="17" customFormat="1" ht="20.399999999999999" x14ac:dyDescent="0.3">
      <c r="A236" s="117" t="s">
        <v>533</v>
      </c>
      <c r="B236" s="118" t="s">
        <v>174</v>
      </c>
      <c r="C236" s="119" t="s">
        <v>534</v>
      </c>
      <c r="D236" s="120" t="s">
        <v>73</v>
      </c>
      <c r="E236" s="121">
        <v>50</v>
      </c>
      <c r="F236" s="123">
        <v>41.44</v>
      </c>
      <c r="G236" s="122">
        <f t="shared" si="10"/>
        <v>2072</v>
      </c>
      <c r="H236" s="122"/>
      <c r="I236" s="122">
        <f t="shared" si="11"/>
        <v>0</v>
      </c>
      <c r="J236" s="122">
        <f t="shared" si="12"/>
        <v>2072</v>
      </c>
    </row>
    <row r="237" spans="1:10" s="17" customFormat="1" ht="20.399999999999999" x14ac:dyDescent="0.3">
      <c r="A237" s="117" t="s">
        <v>535</v>
      </c>
      <c r="B237" s="118" t="s">
        <v>174</v>
      </c>
      <c r="C237" s="119" t="s">
        <v>536</v>
      </c>
      <c r="D237" s="120" t="s">
        <v>73</v>
      </c>
      <c r="E237" s="121">
        <v>50</v>
      </c>
      <c r="F237" s="123">
        <v>70.34</v>
      </c>
      <c r="G237" s="122">
        <f t="shared" si="10"/>
        <v>3517</v>
      </c>
      <c r="H237" s="122"/>
      <c r="I237" s="122">
        <f t="shared" si="11"/>
        <v>0</v>
      </c>
      <c r="J237" s="122">
        <f t="shared" si="12"/>
        <v>3517</v>
      </c>
    </row>
    <row r="238" spans="1:10" x14ac:dyDescent="0.3">
      <c r="G238" s="26">
        <f>SUM(G3:G237)</f>
        <v>14131183.490799576</v>
      </c>
      <c r="H238" s="26"/>
      <c r="I238" s="26">
        <f t="shared" ref="I238" si="13">SUM(I3:I237)</f>
        <v>0</v>
      </c>
      <c r="J238" s="26">
        <f>SUM(J3:J237)</f>
        <v>14131183.490799576</v>
      </c>
    </row>
  </sheetData>
  <autoFilter ref="A1:K238" xr:uid="{00000000-0001-0000-0000-000000000000}"/>
  <mergeCells count="2">
    <mergeCell ref="L1:Q1"/>
    <mergeCell ref="K43:K5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5">
    <tabColor theme="5"/>
    <pageSetUpPr fitToPage="1"/>
  </sheetPr>
  <dimension ref="A1:Q128"/>
  <sheetViews>
    <sheetView workbookViewId="0">
      <pane ySplit="1" topLeftCell="A2" activePane="bottomLeft" state="frozen"/>
      <selection pane="bottomLeft" activeCell="L1" sqref="L1:Q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7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62" t="s">
        <v>2058</v>
      </c>
      <c r="M1" s="162"/>
      <c r="N1" s="162"/>
      <c r="O1" s="162"/>
      <c r="P1" s="162"/>
      <c r="Q1" s="162"/>
    </row>
    <row r="2" spans="1:17" s="17" customFormat="1" ht="14.4" x14ac:dyDescent="0.3">
      <c r="A2" s="14" t="s">
        <v>1639</v>
      </c>
      <c r="B2" s="16"/>
      <c r="C2" s="16"/>
      <c r="D2" s="16"/>
      <c r="E2" s="15"/>
    </row>
    <row r="3" spans="1:17" s="32" customFormat="1" ht="30.6" x14ac:dyDescent="0.3">
      <c r="A3" s="41" t="s">
        <v>7</v>
      </c>
      <c r="B3" s="37" t="s">
        <v>86</v>
      </c>
      <c r="C3" s="38" t="s">
        <v>87</v>
      </c>
      <c r="D3" s="36" t="s">
        <v>69</v>
      </c>
      <c r="E3" s="44">
        <v>0.38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7" s="17" customFormat="1" ht="40.799999999999997" x14ac:dyDescent="0.3">
      <c r="A4" s="19" t="s">
        <v>539</v>
      </c>
      <c r="B4" s="9" t="s">
        <v>978</v>
      </c>
      <c r="C4" s="10" t="s">
        <v>1640</v>
      </c>
      <c r="D4" s="8" t="s">
        <v>213</v>
      </c>
      <c r="E4" s="22">
        <v>34</v>
      </c>
      <c r="F4" s="21">
        <v>38200</v>
      </c>
      <c r="G4" s="21">
        <f t="shared" si="0"/>
        <v>1298800</v>
      </c>
      <c r="H4" s="21"/>
      <c r="I4" s="21">
        <f t="shared" si="1"/>
        <v>0</v>
      </c>
      <c r="J4" s="21">
        <f t="shared" ref="J4:J67" si="3">G4+I4</f>
        <v>1298800</v>
      </c>
    </row>
    <row r="5" spans="1:17" s="17" customFormat="1" ht="40.799999999999997" x14ac:dyDescent="0.3">
      <c r="A5" s="19" t="s">
        <v>15</v>
      </c>
      <c r="B5" s="9" t="s">
        <v>978</v>
      </c>
      <c r="C5" s="10" t="s">
        <v>1569</v>
      </c>
      <c r="D5" s="8" t="s">
        <v>213</v>
      </c>
      <c r="E5" s="22">
        <v>4</v>
      </c>
      <c r="F5" s="21">
        <v>28850</v>
      </c>
      <c r="G5" s="21">
        <f t="shared" si="0"/>
        <v>115400</v>
      </c>
      <c r="H5" s="21"/>
      <c r="I5" s="21">
        <f t="shared" si="1"/>
        <v>0</v>
      </c>
      <c r="J5" s="21">
        <f t="shared" si="3"/>
        <v>115400</v>
      </c>
    </row>
    <row r="6" spans="1:17" s="17" customFormat="1" ht="30.6" x14ac:dyDescent="0.3">
      <c r="A6" s="19" t="s">
        <v>19</v>
      </c>
      <c r="B6" s="9" t="s">
        <v>1248</v>
      </c>
      <c r="C6" s="10" t="s">
        <v>1249</v>
      </c>
      <c r="D6" s="8" t="s">
        <v>69</v>
      </c>
      <c r="E6" s="23">
        <v>0.17</v>
      </c>
      <c r="F6" s="50">
        <v>32424.05</v>
      </c>
      <c r="G6" s="21">
        <f t="shared" si="0"/>
        <v>5512.0884999999998</v>
      </c>
      <c r="H6" s="21"/>
      <c r="I6" s="21">
        <f t="shared" si="1"/>
        <v>0</v>
      </c>
      <c r="J6" s="21">
        <f t="shared" si="3"/>
        <v>5512.0884999999998</v>
      </c>
    </row>
    <row r="7" spans="1:17" s="17" customFormat="1" ht="14.4" x14ac:dyDescent="0.3">
      <c r="A7" s="14" t="s">
        <v>1641</v>
      </c>
      <c r="B7" s="16"/>
      <c r="C7" s="16"/>
      <c r="D7" s="16"/>
      <c r="E7" s="15"/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7" s="32" customFormat="1" ht="40.799999999999997" x14ac:dyDescent="0.3">
      <c r="A8" s="41" t="s">
        <v>25</v>
      </c>
      <c r="B8" s="37" t="s">
        <v>114</v>
      </c>
      <c r="C8" s="38" t="s">
        <v>115</v>
      </c>
      <c r="D8" s="36" t="s">
        <v>109</v>
      </c>
      <c r="E8" s="44">
        <v>14.55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7" s="32" customFormat="1" ht="40.799999999999997" x14ac:dyDescent="0.3">
      <c r="A9" s="41" t="s">
        <v>28</v>
      </c>
      <c r="B9" s="37" t="s">
        <v>111</v>
      </c>
      <c r="C9" s="38" t="s">
        <v>112</v>
      </c>
      <c r="D9" s="36" t="s">
        <v>109</v>
      </c>
      <c r="E9" s="42">
        <v>2.2999999999999998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7" s="32" customFormat="1" ht="20.399999999999999" x14ac:dyDescent="0.3">
      <c r="A10" s="41" t="s">
        <v>552</v>
      </c>
      <c r="B10" s="37" t="s">
        <v>23</v>
      </c>
      <c r="C10" s="38" t="s">
        <v>24</v>
      </c>
      <c r="D10" s="36" t="s">
        <v>18</v>
      </c>
      <c r="E10" s="42">
        <v>0.7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7" s="32" customFormat="1" ht="20.399999999999999" x14ac:dyDescent="0.3">
      <c r="A11" s="41" t="s">
        <v>34</v>
      </c>
      <c r="B11" s="37" t="s">
        <v>20</v>
      </c>
      <c r="C11" s="38" t="s">
        <v>21</v>
      </c>
      <c r="D11" s="36" t="s">
        <v>18</v>
      </c>
      <c r="E11" s="42">
        <v>0.1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7" s="32" customFormat="1" ht="20.399999999999999" x14ac:dyDescent="0.3">
      <c r="A12" s="41" t="s">
        <v>35</v>
      </c>
      <c r="B12" s="37" t="s">
        <v>16</v>
      </c>
      <c r="C12" s="38" t="s">
        <v>17</v>
      </c>
      <c r="D12" s="36" t="s">
        <v>18</v>
      </c>
      <c r="E12" s="44">
        <v>0.57999999999999996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7" s="17" customFormat="1" ht="40.799999999999997" x14ac:dyDescent="0.3">
      <c r="A13" s="19" t="s">
        <v>556</v>
      </c>
      <c r="B13" s="9" t="s">
        <v>720</v>
      </c>
      <c r="C13" s="10" t="s">
        <v>1498</v>
      </c>
      <c r="D13" s="8" t="s">
        <v>116</v>
      </c>
      <c r="E13" s="20">
        <v>387.6</v>
      </c>
      <c r="F13" s="21">
        <v>1579.11</v>
      </c>
      <c r="G13" s="21">
        <f t="shared" si="0"/>
        <v>612063.03599999996</v>
      </c>
      <c r="H13" s="21"/>
      <c r="I13" s="21">
        <f t="shared" si="1"/>
        <v>0</v>
      </c>
      <c r="J13" s="21">
        <f t="shared" si="3"/>
        <v>612063.03599999996</v>
      </c>
    </row>
    <row r="14" spans="1:17" s="17" customFormat="1" ht="40.799999999999997" x14ac:dyDescent="0.3">
      <c r="A14" s="19" t="s">
        <v>42</v>
      </c>
      <c r="B14" s="9" t="s">
        <v>1252</v>
      </c>
      <c r="C14" s="10" t="s">
        <v>1499</v>
      </c>
      <c r="D14" s="8" t="s">
        <v>116</v>
      </c>
      <c r="E14" s="20">
        <v>321.3</v>
      </c>
      <c r="F14" s="21">
        <v>1155.51</v>
      </c>
      <c r="G14" s="21">
        <f t="shared" si="0"/>
        <v>371265.36300000001</v>
      </c>
      <c r="H14" s="21"/>
      <c r="I14" s="21">
        <f t="shared" si="1"/>
        <v>0</v>
      </c>
      <c r="J14" s="21">
        <f t="shared" si="3"/>
        <v>371265.36300000001</v>
      </c>
    </row>
    <row r="15" spans="1:17" s="17" customFormat="1" ht="40.799999999999997" x14ac:dyDescent="0.3">
      <c r="A15" s="19" t="s">
        <v>558</v>
      </c>
      <c r="B15" s="9" t="s">
        <v>728</v>
      </c>
      <c r="C15" s="10" t="s">
        <v>1500</v>
      </c>
      <c r="D15" s="8" t="s">
        <v>116</v>
      </c>
      <c r="E15" s="20">
        <v>15.3</v>
      </c>
      <c r="F15" s="21">
        <v>760.35</v>
      </c>
      <c r="G15" s="21">
        <f t="shared" si="0"/>
        <v>11633.355000000001</v>
      </c>
      <c r="H15" s="21"/>
      <c r="I15" s="21">
        <f t="shared" si="1"/>
        <v>0</v>
      </c>
      <c r="J15" s="21">
        <f t="shared" si="3"/>
        <v>11633.355000000001</v>
      </c>
    </row>
    <row r="16" spans="1:17" s="17" customFormat="1" ht="40.799999999999997" x14ac:dyDescent="0.3">
      <c r="A16" s="19" t="s">
        <v>45</v>
      </c>
      <c r="B16" s="9" t="s">
        <v>1255</v>
      </c>
      <c r="C16" s="10" t="s">
        <v>1350</v>
      </c>
      <c r="D16" s="8" t="s">
        <v>116</v>
      </c>
      <c r="E16" s="20">
        <v>132.6</v>
      </c>
      <c r="F16" s="21">
        <v>495.42</v>
      </c>
      <c r="G16" s="21">
        <f t="shared" si="0"/>
        <v>65692.691999999995</v>
      </c>
      <c r="H16" s="21"/>
      <c r="I16" s="21">
        <f t="shared" si="1"/>
        <v>0</v>
      </c>
      <c r="J16" s="21">
        <f t="shared" si="3"/>
        <v>65692.691999999995</v>
      </c>
    </row>
    <row r="17" spans="1:10" s="17" customFormat="1" ht="40.799999999999997" x14ac:dyDescent="0.3">
      <c r="A17" s="19" t="s">
        <v>46</v>
      </c>
      <c r="B17" s="9" t="s">
        <v>733</v>
      </c>
      <c r="C17" s="10" t="s">
        <v>1351</v>
      </c>
      <c r="D17" s="8" t="s">
        <v>116</v>
      </c>
      <c r="E17" s="20">
        <v>260.10000000000002</v>
      </c>
      <c r="F17" s="21">
        <v>380.34</v>
      </c>
      <c r="G17" s="21">
        <f t="shared" si="0"/>
        <v>98926.434000000008</v>
      </c>
      <c r="H17" s="21"/>
      <c r="I17" s="21">
        <f t="shared" si="1"/>
        <v>0</v>
      </c>
      <c r="J17" s="21">
        <f t="shared" si="3"/>
        <v>98926.434000000008</v>
      </c>
    </row>
    <row r="18" spans="1:10" s="17" customFormat="1" ht="40.799999999999997" x14ac:dyDescent="0.3">
      <c r="A18" s="19" t="s">
        <v>563</v>
      </c>
      <c r="B18" s="9" t="s">
        <v>733</v>
      </c>
      <c r="C18" s="10" t="s">
        <v>1502</v>
      </c>
      <c r="D18" s="8" t="s">
        <v>116</v>
      </c>
      <c r="E18" s="20">
        <v>147.9</v>
      </c>
      <c r="F18" s="21">
        <v>1394.14</v>
      </c>
      <c r="G18" s="21">
        <f t="shared" si="0"/>
        <v>206193.30600000001</v>
      </c>
      <c r="H18" s="21"/>
      <c r="I18" s="21">
        <f t="shared" si="1"/>
        <v>0</v>
      </c>
      <c r="J18" s="21">
        <f t="shared" si="3"/>
        <v>206193.30600000001</v>
      </c>
    </row>
    <row r="19" spans="1:10" s="17" customFormat="1" ht="40.799999999999997" x14ac:dyDescent="0.3">
      <c r="A19" s="19" t="s">
        <v>51</v>
      </c>
      <c r="B19" s="9" t="s">
        <v>733</v>
      </c>
      <c r="C19" s="10" t="s">
        <v>1357</v>
      </c>
      <c r="D19" s="8" t="s">
        <v>116</v>
      </c>
      <c r="E19" s="20">
        <v>249.9</v>
      </c>
      <c r="F19" s="21">
        <v>466.17</v>
      </c>
      <c r="G19" s="21">
        <f t="shared" si="0"/>
        <v>116495.883</v>
      </c>
      <c r="H19" s="21"/>
      <c r="I19" s="21">
        <f t="shared" si="1"/>
        <v>0</v>
      </c>
      <c r="J19" s="21">
        <f t="shared" si="3"/>
        <v>116495.883</v>
      </c>
    </row>
    <row r="20" spans="1:10" s="17" customFormat="1" ht="40.799999999999997" x14ac:dyDescent="0.3">
      <c r="A20" s="19" t="s">
        <v>565</v>
      </c>
      <c r="B20" s="9" t="s">
        <v>733</v>
      </c>
      <c r="C20" s="10" t="s">
        <v>1356</v>
      </c>
      <c r="D20" s="8" t="s">
        <v>116</v>
      </c>
      <c r="E20" s="22">
        <v>153</v>
      </c>
      <c r="F20" s="21">
        <v>586.29</v>
      </c>
      <c r="G20" s="21">
        <f t="shared" si="0"/>
        <v>89702.37</v>
      </c>
      <c r="H20" s="21"/>
      <c r="I20" s="21">
        <f t="shared" si="1"/>
        <v>0</v>
      </c>
      <c r="J20" s="21">
        <f t="shared" si="3"/>
        <v>89702.37</v>
      </c>
    </row>
    <row r="21" spans="1:10" s="17" customFormat="1" ht="40.799999999999997" x14ac:dyDescent="0.3">
      <c r="A21" s="19" t="s">
        <v>567</v>
      </c>
      <c r="B21" s="9" t="s">
        <v>1503</v>
      </c>
      <c r="C21" s="10" t="s">
        <v>1358</v>
      </c>
      <c r="D21" s="8" t="s">
        <v>116</v>
      </c>
      <c r="E21" s="22">
        <v>51</v>
      </c>
      <c r="F21" s="50">
        <v>663.8</v>
      </c>
      <c r="G21" s="21">
        <f t="shared" si="0"/>
        <v>33853.799999999996</v>
      </c>
      <c r="H21" s="21"/>
      <c r="I21" s="21">
        <f t="shared" si="1"/>
        <v>0</v>
      </c>
      <c r="J21" s="21">
        <f t="shared" si="3"/>
        <v>33853.799999999996</v>
      </c>
    </row>
    <row r="22" spans="1:10" s="32" customFormat="1" ht="30.6" x14ac:dyDescent="0.3">
      <c r="A22" s="41" t="s">
        <v>56</v>
      </c>
      <c r="B22" s="37" t="s">
        <v>124</v>
      </c>
      <c r="C22" s="38" t="s">
        <v>125</v>
      </c>
      <c r="D22" s="36" t="s">
        <v>109</v>
      </c>
      <c r="E22" s="44">
        <v>0.65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40.799999999999997" x14ac:dyDescent="0.3">
      <c r="A23" s="19" t="s">
        <v>57</v>
      </c>
      <c r="B23" s="9" t="s">
        <v>741</v>
      </c>
      <c r="C23" s="10" t="s">
        <v>984</v>
      </c>
      <c r="D23" s="8" t="s">
        <v>116</v>
      </c>
      <c r="E23" s="20">
        <v>15.3</v>
      </c>
      <c r="F23" s="50">
        <v>366.46</v>
      </c>
      <c r="G23" s="21">
        <f t="shared" si="0"/>
        <v>5606.8379999999997</v>
      </c>
      <c r="H23" s="21"/>
      <c r="I23" s="21">
        <f t="shared" si="1"/>
        <v>0</v>
      </c>
      <c r="J23" s="21">
        <f t="shared" si="3"/>
        <v>5606.8379999999997</v>
      </c>
    </row>
    <row r="24" spans="1:10" s="17" customFormat="1" ht="40.799999999999997" x14ac:dyDescent="0.3">
      <c r="A24" s="19" t="s">
        <v>576</v>
      </c>
      <c r="B24" s="9" t="s">
        <v>745</v>
      </c>
      <c r="C24" s="10" t="s">
        <v>985</v>
      </c>
      <c r="D24" s="8" t="s">
        <v>116</v>
      </c>
      <c r="E24" s="20">
        <v>51.5</v>
      </c>
      <c r="F24" s="50">
        <v>91.13</v>
      </c>
      <c r="G24" s="21">
        <f t="shared" si="0"/>
        <v>4693.1949999999997</v>
      </c>
      <c r="H24" s="21"/>
      <c r="I24" s="21">
        <f t="shared" si="1"/>
        <v>0</v>
      </c>
      <c r="J24" s="21">
        <f t="shared" si="3"/>
        <v>4693.1949999999997</v>
      </c>
    </row>
    <row r="25" spans="1:10" s="17" customFormat="1" ht="14.4" x14ac:dyDescent="0.3">
      <c r="A25" s="14" t="s">
        <v>1642</v>
      </c>
      <c r="B25" s="16"/>
      <c r="C25" s="16"/>
      <c r="D25" s="16"/>
      <c r="E25" s="15"/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32" customFormat="1" ht="30.6" x14ac:dyDescent="0.3">
      <c r="A26" s="41" t="s">
        <v>580</v>
      </c>
      <c r="B26" s="37" t="s">
        <v>758</v>
      </c>
      <c r="C26" s="38" t="s">
        <v>759</v>
      </c>
      <c r="D26" s="36" t="s">
        <v>38</v>
      </c>
      <c r="E26" s="43">
        <v>16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30.6" x14ac:dyDescent="0.3">
      <c r="A27" s="19" t="s">
        <v>1233</v>
      </c>
      <c r="B27" s="9" t="s">
        <v>996</v>
      </c>
      <c r="C27" s="10" t="s">
        <v>1275</v>
      </c>
      <c r="D27" s="8" t="s">
        <v>213</v>
      </c>
      <c r="E27" s="22">
        <v>16</v>
      </c>
      <c r="F27" s="50">
        <v>17651.080000000002</v>
      </c>
      <c r="G27" s="21">
        <f t="shared" si="0"/>
        <v>282417.28000000003</v>
      </c>
      <c r="H27" s="21"/>
      <c r="I27" s="21">
        <f t="shared" si="1"/>
        <v>0</v>
      </c>
      <c r="J27" s="21">
        <f t="shared" si="3"/>
        <v>282417.28000000003</v>
      </c>
    </row>
    <row r="28" spans="1:10" s="32" customFormat="1" ht="20.399999999999999" x14ac:dyDescent="0.3">
      <c r="A28" s="41" t="s">
        <v>70</v>
      </c>
      <c r="B28" s="37" t="s">
        <v>47</v>
      </c>
      <c r="C28" s="38" t="s">
        <v>48</v>
      </c>
      <c r="D28" s="36" t="s">
        <v>38</v>
      </c>
      <c r="E28" s="43">
        <v>3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20.399999999999999" x14ac:dyDescent="0.3">
      <c r="A29" s="19" t="s">
        <v>1643</v>
      </c>
      <c r="B29" s="9" t="s">
        <v>1644</v>
      </c>
      <c r="C29" s="10" t="s">
        <v>776</v>
      </c>
      <c r="D29" s="8" t="s">
        <v>213</v>
      </c>
      <c r="E29" s="22">
        <v>3</v>
      </c>
      <c r="F29" s="50">
        <v>25232.94</v>
      </c>
      <c r="G29" s="21">
        <f t="shared" si="0"/>
        <v>75698.819999999992</v>
      </c>
      <c r="H29" s="21"/>
      <c r="I29" s="21">
        <f t="shared" si="1"/>
        <v>0</v>
      </c>
      <c r="J29" s="21">
        <f t="shared" si="3"/>
        <v>75698.819999999992</v>
      </c>
    </row>
    <row r="30" spans="1:10" s="32" customFormat="1" ht="20.399999999999999" x14ac:dyDescent="0.3">
      <c r="A30" s="41" t="s">
        <v>76</v>
      </c>
      <c r="B30" s="37" t="s">
        <v>208</v>
      </c>
      <c r="C30" s="38" t="s">
        <v>209</v>
      </c>
      <c r="D30" s="36" t="s">
        <v>38</v>
      </c>
      <c r="E30" s="43">
        <v>35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0.799999999999997" x14ac:dyDescent="0.3">
      <c r="A31" s="19" t="s">
        <v>79</v>
      </c>
      <c r="B31" s="9" t="s">
        <v>764</v>
      </c>
      <c r="C31" s="10" t="s">
        <v>1002</v>
      </c>
      <c r="D31" s="8" t="s">
        <v>213</v>
      </c>
      <c r="E31" s="22">
        <v>35</v>
      </c>
      <c r="F31" s="50">
        <v>31497.68</v>
      </c>
      <c r="G31" s="21">
        <f t="shared" si="0"/>
        <v>1102418.8</v>
      </c>
      <c r="H31" s="21"/>
      <c r="I31" s="21">
        <f t="shared" si="1"/>
        <v>0</v>
      </c>
      <c r="J31" s="21">
        <f t="shared" si="3"/>
        <v>1102418.8</v>
      </c>
    </row>
    <row r="32" spans="1:10" s="17" customFormat="1" ht="14.4" x14ac:dyDescent="0.3">
      <c r="A32" s="14" t="s">
        <v>1645</v>
      </c>
      <c r="B32" s="16"/>
      <c r="C32" s="16"/>
      <c r="D32" s="16"/>
      <c r="E32" s="15"/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32" customFormat="1" ht="20.399999999999999" x14ac:dyDescent="0.3">
      <c r="A33" s="41" t="s">
        <v>83</v>
      </c>
      <c r="B33" s="37" t="s">
        <v>928</v>
      </c>
      <c r="C33" s="38" t="s">
        <v>929</v>
      </c>
      <c r="D33" s="36" t="s">
        <v>930</v>
      </c>
      <c r="E33" s="45">
        <v>0.42499999999999999</v>
      </c>
      <c r="F33" s="26"/>
      <c r="G33" s="26">
        <f t="shared" si="0"/>
        <v>0</v>
      </c>
      <c r="H33" s="26"/>
      <c r="I33" s="26">
        <f t="shared" si="1"/>
        <v>0</v>
      </c>
      <c r="J33" s="26">
        <f t="shared" si="3"/>
        <v>0</v>
      </c>
    </row>
    <row r="34" spans="1:10" s="32" customFormat="1" ht="20.399999999999999" x14ac:dyDescent="0.3">
      <c r="A34" s="41" t="s">
        <v>85</v>
      </c>
      <c r="B34" s="37" t="s">
        <v>931</v>
      </c>
      <c r="C34" s="38" t="s">
        <v>932</v>
      </c>
      <c r="D34" s="36" t="s">
        <v>930</v>
      </c>
      <c r="E34" s="45">
        <v>0.42499999999999999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32" customFormat="1" ht="20.399999999999999" x14ac:dyDescent="0.3">
      <c r="A35" s="41" t="s">
        <v>88</v>
      </c>
      <c r="B35" s="37" t="s">
        <v>550</v>
      </c>
      <c r="C35" s="38" t="s">
        <v>934</v>
      </c>
      <c r="D35" s="36" t="s">
        <v>109</v>
      </c>
      <c r="E35" s="42">
        <v>1.7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2" customFormat="1" ht="20.399999999999999" x14ac:dyDescent="0.3">
      <c r="A36" s="41" t="s">
        <v>90</v>
      </c>
      <c r="B36" s="37" t="s">
        <v>464</v>
      </c>
      <c r="C36" s="38" t="s">
        <v>465</v>
      </c>
      <c r="D36" s="36" t="s">
        <v>109</v>
      </c>
      <c r="E36" s="42">
        <v>2.2999999999999998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0.799999999999997" x14ac:dyDescent="0.3">
      <c r="A37" s="19" t="s">
        <v>92</v>
      </c>
      <c r="B37" s="9" t="s">
        <v>935</v>
      </c>
      <c r="C37" s="10" t="s">
        <v>468</v>
      </c>
      <c r="D37" s="8" t="s">
        <v>116</v>
      </c>
      <c r="E37" s="22">
        <v>400</v>
      </c>
      <c r="F37" s="50">
        <v>437.16</v>
      </c>
      <c r="G37" s="21">
        <f t="shared" si="4"/>
        <v>174864</v>
      </c>
      <c r="H37" s="21"/>
      <c r="I37" s="21">
        <f t="shared" si="5"/>
        <v>0</v>
      </c>
      <c r="J37" s="21">
        <f t="shared" si="3"/>
        <v>174864</v>
      </c>
    </row>
    <row r="38" spans="1:10" s="32" customFormat="1" ht="20.399999999999999" x14ac:dyDescent="0.3">
      <c r="A38" s="41" t="s">
        <v>94</v>
      </c>
      <c r="B38" s="37" t="s">
        <v>485</v>
      </c>
      <c r="C38" s="38" t="s">
        <v>486</v>
      </c>
      <c r="D38" s="36" t="s">
        <v>278</v>
      </c>
      <c r="E38" s="42">
        <v>0.8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32" customFormat="1" ht="30.6" x14ac:dyDescent="0.3">
      <c r="A39" s="41" t="s">
        <v>96</v>
      </c>
      <c r="B39" s="37" t="s">
        <v>957</v>
      </c>
      <c r="C39" s="38" t="s">
        <v>958</v>
      </c>
      <c r="D39" s="36" t="s">
        <v>959</v>
      </c>
      <c r="E39" s="43">
        <v>8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0" s="17" customFormat="1" ht="40.799999999999997" x14ac:dyDescent="0.3">
      <c r="A40" s="19" t="s">
        <v>98</v>
      </c>
      <c r="B40" s="9" t="s">
        <v>964</v>
      </c>
      <c r="C40" s="10" t="s">
        <v>1646</v>
      </c>
      <c r="D40" s="8" t="s">
        <v>213</v>
      </c>
      <c r="E40" s="22">
        <v>8</v>
      </c>
      <c r="F40" s="50">
        <v>1831.62</v>
      </c>
      <c r="G40" s="21">
        <f t="shared" si="4"/>
        <v>14652.96</v>
      </c>
      <c r="H40" s="21"/>
      <c r="I40" s="21">
        <f t="shared" si="5"/>
        <v>0</v>
      </c>
      <c r="J40" s="21">
        <f t="shared" si="3"/>
        <v>14652.96</v>
      </c>
    </row>
    <row r="41" spans="1:10" s="17" customFormat="1" ht="40.799999999999997" x14ac:dyDescent="0.3">
      <c r="A41" s="19" t="s">
        <v>101</v>
      </c>
      <c r="B41" s="9" t="s">
        <v>936</v>
      </c>
      <c r="C41" s="10" t="s">
        <v>470</v>
      </c>
      <c r="D41" s="8" t="s">
        <v>213</v>
      </c>
      <c r="E41" s="22">
        <v>350</v>
      </c>
      <c r="F41" s="50">
        <v>595.91</v>
      </c>
      <c r="G41" s="21">
        <f t="shared" si="4"/>
        <v>208568.5</v>
      </c>
      <c r="H41" s="21"/>
      <c r="I41" s="21">
        <f t="shared" si="5"/>
        <v>0</v>
      </c>
      <c r="J41" s="21">
        <f t="shared" si="3"/>
        <v>208568.5</v>
      </c>
    </row>
    <row r="42" spans="1:10" s="17" customFormat="1" ht="40.799999999999997" x14ac:dyDescent="0.3">
      <c r="A42" s="19" t="s">
        <v>103</v>
      </c>
      <c r="B42" s="9" t="s">
        <v>951</v>
      </c>
      <c r="C42" s="10" t="s">
        <v>952</v>
      </c>
      <c r="D42" s="8" t="s">
        <v>213</v>
      </c>
      <c r="E42" s="22">
        <v>5</v>
      </c>
      <c r="F42" s="50">
        <v>4787.7700000000004</v>
      </c>
      <c r="G42" s="21">
        <f t="shared" si="4"/>
        <v>23938.850000000002</v>
      </c>
      <c r="H42" s="21"/>
      <c r="I42" s="21">
        <f t="shared" si="5"/>
        <v>0</v>
      </c>
      <c r="J42" s="21">
        <f t="shared" si="3"/>
        <v>23938.850000000002</v>
      </c>
    </row>
    <row r="43" spans="1:10" s="17" customFormat="1" ht="40.799999999999997" x14ac:dyDescent="0.3">
      <c r="A43" s="19" t="s">
        <v>106</v>
      </c>
      <c r="B43" s="9" t="s">
        <v>848</v>
      </c>
      <c r="C43" s="10" t="s">
        <v>849</v>
      </c>
      <c r="D43" s="8" t="s">
        <v>213</v>
      </c>
      <c r="E43" s="22">
        <v>350</v>
      </c>
      <c r="F43" s="50">
        <v>37.01</v>
      </c>
      <c r="G43" s="21">
        <f t="shared" si="4"/>
        <v>12953.5</v>
      </c>
      <c r="H43" s="21"/>
      <c r="I43" s="21">
        <f t="shared" si="5"/>
        <v>0</v>
      </c>
      <c r="J43" s="21">
        <f t="shared" si="3"/>
        <v>12953.5</v>
      </c>
    </row>
    <row r="44" spans="1:10" s="17" customFormat="1" ht="14.4" x14ac:dyDescent="0.3">
      <c r="A44" s="14" t="s">
        <v>1270</v>
      </c>
      <c r="B44" s="16"/>
      <c r="C44" s="16"/>
      <c r="D44" s="16"/>
      <c r="E44" s="15"/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2" customFormat="1" ht="20.399999999999999" x14ac:dyDescent="0.3">
      <c r="A45" s="41" t="s">
        <v>110</v>
      </c>
      <c r="B45" s="37" t="s">
        <v>128</v>
      </c>
      <c r="C45" s="38" t="s">
        <v>129</v>
      </c>
      <c r="D45" s="36" t="s">
        <v>130</v>
      </c>
      <c r="E45" s="43">
        <v>10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40.799999999999997" x14ac:dyDescent="0.3">
      <c r="A46" s="19" t="s">
        <v>113</v>
      </c>
      <c r="B46" s="9" t="s">
        <v>782</v>
      </c>
      <c r="C46" s="10" t="s">
        <v>1015</v>
      </c>
      <c r="D46" s="8" t="s">
        <v>213</v>
      </c>
      <c r="E46" s="22">
        <v>1</v>
      </c>
      <c r="F46" s="50">
        <v>10012.83</v>
      </c>
      <c r="G46" s="21">
        <f t="shared" si="4"/>
        <v>10012.83</v>
      </c>
      <c r="H46" s="21"/>
      <c r="I46" s="21">
        <f t="shared" si="5"/>
        <v>0</v>
      </c>
      <c r="J46" s="21">
        <f t="shared" si="3"/>
        <v>10012.83</v>
      </c>
    </row>
    <row r="47" spans="1:10" s="17" customFormat="1" ht="40.799999999999997" x14ac:dyDescent="0.3">
      <c r="A47" s="19" t="s">
        <v>117</v>
      </c>
      <c r="B47" s="9" t="s">
        <v>1647</v>
      </c>
      <c r="C47" s="10" t="s">
        <v>1016</v>
      </c>
      <c r="D47" s="8" t="s">
        <v>213</v>
      </c>
      <c r="E47" s="22">
        <v>1</v>
      </c>
      <c r="F47" s="50">
        <v>2233.85</v>
      </c>
      <c r="G47" s="21">
        <f t="shared" si="4"/>
        <v>2233.85</v>
      </c>
      <c r="H47" s="21"/>
      <c r="I47" s="21">
        <f t="shared" si="5"/>
        <v>0</v>
      </c>
      <c r="J47" s="21">
        <f t="shared" si="3"/>
        <v>2233.85</v>
      </c>
    </row>
    <row r="48" spans="1:10" s="17" customFormat="1" ht="40.799999999999997" x14ac:dyDescent="0.3">
      <c r="A48" s="19" t="s">
        <v>120</v>
      </c>
      <c r="B48" s="9" t="s">
        <v>786</v>
      </c>
      <c r="C48" s="10" t="s">
        <v>1017</v>
      </c>
      <c r="D48" s="8" t="s">
        <v>213</v>
      </c>
      <c r="E48" s="22">
        <v>1</v>
      </c>
      <c r="F48" s="50">
        <v>27232.9</v>
      </c>
      <c r="G48" s="21">
        <f t="shared" si="4"/>
        <v>27232.9</v>
      </c>
      <c r="H48" s="21"/>
      <c r="I48" s="21">
        <f t="shared" si="5"/>
        <v>0</v>
      </c>
      <c r="J48" s="21">
        <f t="shared" si="3"/>
        <v>27232.9</v>
      </c>
    </row>
    <row r="49" spans="1:10" s="17" customFormat="1" ht="14.4" x14ac:dyDescent="0.3">
      <c r="A49" s="14" t="s">
        <v>1648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2" customFormat="1" ht="20.399999999999999" x14ac:dyDescent="0.3">
      <c r="A50" s="41" t="s">
        <v>123</v>
      </c>
      <c r="B50" s="37" t="s">
        <v>413</v>
      </c>
      <c r="C50" s="38" t="s">
        <v>414</v>
      </c>
      <c r="D50" s="36" t="s">
        <v>415</v>
      </c>
      <c r="E50" s="42">
        <v>3.8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0.799999999999997" x14ac:dyDescent="0.3">
      <c r="A51" s="19" t="s">
        <v>127</v>
      </c>
      <c r="B51" s="9" t="s">
        <v>1373</v>
      </c>
      <c r="C51" s="10" t="s">
        <v>1079</v>
      </c>
      <c r="D51" s="8" t="s">
        <v>116</v>
      </c>
      <c r="E51" s="22">
        <v>459</v>
      </c>
      <c r="F51" s="50">
        <v>283.32</v>
      </c>
      <c r="G51" s="21">
        <f t="shared" si="4"/>
        <v>130043.87999999999</v>
      </c>
      <c r="H51" s="21"/>
      <c r="I51" s="21">
        <f t="shared" si="5"/>
        <v>0</v>
      </c>
      <c r="J51" s="21">
        <f t="shared" si="3"/>
        <v>130043.87999999999</v>
      </c>
    </row>
    <row r="52" spans="1:10" s="17" customFormat="1" ht="40.799999999999997" x14ac:dyDescent="0.3">
      <c r="A52" s="19" t="s">
        <v>131</v>
      </c>
      <c r="B52" s="9" t="s">
        <v>1098</v>
      </c>
      <c r="C52" s="10" t="s">
        <v>1111</v>
      </c>
      <c r="D52" s="8" t="s">
        <v>213</v>
      </c>
      <c r="E52" s="22">
        <v>24</v>
      </c>
      <c r="F52" s="50">
        <v>830.27</v>
      </c>
      <c r="G52" s="21">
        <f t="shared" si="4"/>
        <v>19926.48</v>
      </c>
      <c r="H52" s="21"/>
      <c r="I52" s="21">
        <f t="shared" si="5"/>
        <v>0</v>
      </c>
      <c r="J52" s="21">
        <f t="shared" si="3"/>
        <v>19926.48</v>
      </c>
    </row>
    <row r="53" spans="1:10" s="32" customFormat="1" ht="20.399999999999999" x14ac:dyDescent="0.3">
      <c r="A53" s="41" t="s">
        <v>135</v>
      </c>
      <c r="B53" s="37" t="s">
        <v>1161</v>
      </c>
      <c r="C53" s="38" t="s">
        <v>1162</v>
      </c>
      <c r="D53" s="36" t="s">
        <v>415</v>
      </c>
      <c r="E53" s="42">
        <v>0.7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0.799999999999997" x14ac:dyDescent="0.3">
      <c r="A54" s="19" t="s">
        <v>139</v>
      </c>
      <c r="B54" s="9" t="s">
        <v>1164</v>
      </c>
      <c r="C54" s="10" t="s">
        <v>1375</v>
      </c>
      <c r="D54" s="8" t="s">
        <v>116</v>
      </c>
      <c r="E54" s="20">
        <v>72.099999999999994</v>
      </c>
      <c r="F54" s="50">
        <v>15.24</v>
      </c>
      <c r="G54" s="21">
        <f t="shared" si="4"/>
        <v>1098.8039999999999</v>
      </c>
      <c r="H54" s="21"/>
      <c r="I54" s="21">
        <f t="shared" si="5"/>
        <v>0</v>
      </c>
      <c r="J54" s="21">
        <f t="shared" si="3"/>
        <v>1098.8039999999999</v>
      </c>
    </row>
    <row r="55" spans="1:10" s="17" customFormat="1" ht="40.799999999999997" x14ac:dyDescent="0.3">
      <c r="A55" s="19" t="s">
        <v>142</v>
      </c>
      <c r="B55" s="9" t="s">
        <v>1167</v>
      </c>
      <c r="C55" s="10" t="s">
        <v>1168</v>
      </c>
      <c r="D55" s="8" t="s">
        <v>213</v>
      </c>
      <c r="E55" s="22">
        <v>12</v>
      </c>
      <c r="F55" s="50">
        <v>5.0199999999999996</v>
      </c>
      <c r="G55" s="21">
        <f t="shared" si="4"/>
        <v>60.239999999999995</v>
      </c>
      <c r="H55" s="21"/>
      <c r="I55" s="21">
        <f t="shared" si="5"/>
        <v>0</v>
      </c>
      <c r="J55" s="21">
        <f t="shared" si="3"/>
        <v>60.239999999999995</v>
      </c>
    </row>
    <row r="56" spans="1:10" s="17" customFormat="1" ht="40.799999999999997" x14ac:dyDescent="0.3">
      <c r="A56" s="19" t="s">
        <v>146</v>
      </c>
      <c r="B56" s="9" t="s">
        <v>1167</v>
      </c>
      <c r="C56" s="10" t="s">
        <v>1170</v>
      </c>
      <c r="D56" s="8" t="s">
        <v>213</v>
      </c>
      <c r="E56" s="22">
        <v>12</v>
      </c>
      <c r="F56" s="50">
        <v>10.77</v>
      </c>
      <c r="G56" s="21">
        <f t="shared" si="4"/>
        <v>129.24</v>
      </c>
      <c r="H56" s="21"/>
      <c r="I56" s="21">
        <f t="shared" si="5"/>
        <v>0</v>
      </c>
      <c r="J56" s="21">
        <f t="shared" si="3"/>
        <v>129.24</v>
      </c>
    </row>
    <row r="57" spans="1:10" s="17" customFormat="1" ht="40.799999999999997" x14ac:dyDescent="0.3">
      <c r="A57" s="19" t="s">
        <v>149</v>
      </c>
      <c r="B57" s="9" t="s">
        <v>1141</v>
      </c>
      <c r="C57" s="10" t="s">
        <v>1142</v>
      </c>
      <c r="D57" s="8" t="s">
        <v>213</v>
      </c>
      <c r="E57" s="22">
        <v>140</v>
      </c>
      <c r="F57" s="50">
        <v>33.69</v>
      </c>
      <c r="G57" s="21">
        <f t="shared" si="4"/>
        <v>4716.5999999999995</v>
      </c>
      <c r="H57" s="21"/>
      <c r="I57" s="21">
        <f t="shared" si="5"/>
        <v>0</v>
      </c>
      <c r="J57" s="21">
        <f t="shared" si="3"/>
        <v>4716.5999999999995</v>
      </c>
    </row>
    <row r="58" spans="1:10" s="17" customFormat="1" ht="40.799999999999997" x14ac:dyDescent="0.3">
      <c r="A58" s="19" t="s">
        <v>151</v>
      </c>
      <c r="B58" s="9" t="s">
        <v>1141</v>
      </c>
      <c r="C58" s="10" t="s">
        <v>1144</v>
      </c>
      <c r="D58" s="8" t="s">
        <v>213</v>
      </c>
      <c r="E58" s="22">
        <v>24</v>
      </c>
      <c r="F58" s="50">
        <v>43.27</v>
      </c>
      <c r="G58" s="21">
        <f t="shared" si="4"/>
        <v>1038.48</v>
      </c>
      <c r="H58" s="21"/>
      <c r="I58" s="21">
        <f t="shared" si="5"/>
        <v>0</v>
      </c>
      <c r="J58" s="21">
        <f t="shared" si="3"/>
        <v>1038.48</v>
      </c>
    </row>
    <row r="59" spans="1:10" s="17" customFormat="1" ht="40.799999999999997" x14ac:dyDescent="0.3">
      <c r="A59" s="19" t="s">
        <v>155</v>
      </c>
      <c r="B59" s="9" t="s">
        <v>1154</v>
      </c>
      <c r="C59" s="10" t="s">
        <v>1155</v>
      </c>
      <c r="D59" s="8" t="s">
        <v>116</v>
      </c>
      <c r="E59" s="22">
        <v>340</v>
      </c>
      <c r="F59" s="50">
        <v>313.82</v>
      </c>
      <c r="G59" s="21">
        <f t="shared" si="4"/>
        <v>106698.8</v>
      </c>
      <c r="H59" s="21"/>
      <c r="I59" s="21">
        <f t="shared" si="5"/>
        <v>0</v>
      </c>
      <c r="J59" s="21">
        <f t="shared" si="3"/>
        <v>106698.8</v>
      </c>
    </row>
    <row r="60" spans="1:10" s="17" customFormat="1" ht="40.799999999999997" x14ac:dyDescent="0.3">
      <c r="A60" s="19" t="s">
        <v>678</v>
      </c>
      <c r="B60" s="9" t="s">
        <v>1151</v>
      </c>
      <c r="C60" s="10" t="s">
        <v>1152</v>
      </c>
      <c r="D60" s="8" t="s">
        <v>213</v>
      </c>
      <c r="E60" s="22">
        <v>680</v>
      </c>
      <c r="F60" s="50">
        <v>2.46</v>
      </c>
      <c r="G60" s="21">
        <f t="shared" si="4"/>
        <v>1672.8</v>
      </c>
      <c r="H60" s="21"/>
      <c r="I60" s="21">
        <f t="shared" si="5"/>
        <v>0</v>
      </c>
      <c r="J60" s="21">
        <f t="shared" si="3"/>
        <v>1672.8</v>
      </c>
    </row>
    <row r="61" spans="1:10" s="32" customFormat="1" ht="20.399999999999999" x14ac:dyDescent="0.3">
      <c r="A61" s="41" t="s">
        <v>162</v>
      </c>
      <c r="B61" s="37" t="s">
        <v>128</v>
      </c>
      <c r="C61" s="38" t="s">
        <v>129</v>
      </c>
      <c r="D61" s="36" t="s">
        <v>130</v>
      </c>
      <c r="E61" s="43">
        <v>4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0.799999999999997" x14ac:dyDescent="0.3">
      <c r="A62" s="19" t="s">
        <v>166</v>
      </c>
      <c r="B62" s="9" t="s">
        <v>1284</v>
      </c>
      <c r="C62" s="10" t="s">
        <v>1285</v>
      </c>
      <c r="D62" s="8" t="s">
        <v>213</v>
      </c>
      <c r="E62" s="22">
        <v>4</v>
      </c>
      <c r="F62" s="50">
        <v>696.01</v>
      </c>
      <c r="G62" s="21">
        <f t="shared" si="4"/>
        <v>2784.04</v>
      </c>
      <c r="H62" s="21"/>
      <c r="I62" s="21">
        <f t="shared" si="5"/>
        <v>0</v>
      </c>
      <c r="J62" s="21">
        <f t="shared" si="3"/>
        <v>2784.04</v>
      </c>
    </row>
    <row r="63" spans="1:10" s="17" customFormat="1" ht="14.4" x14ac:dyDescent="0.3">
      <c r="A63" s="14" t="s">
        <v>1018</v>
      </c>
      <c r="B63" s="16"/>
      <c r="C63" s="16"/>
      <c r="D63" s="16"/>
      <c r="E63" s="15"/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32" customFormat="1" ht="30.6" x14ac:dyDescent="0.3">
      <c r="A64" s="41" t="s">
        <v>169</v>
      </c>
      <c r="B64" s="37" t="s">
        <v>163</v>
      </c>
      <c r="C64" s="38" t="s">
        <v>164</v>
      </c>
      <c r="D64" s="36" t="s">
        <v>165</v>
      </c>
      <c r="E64" s="47">
        <v>1.137694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0.799999999999997" x14ac:dyDescent="0.3">
      <c r="A65" s="19" t="s">
        <v>171</v>
      </c>
      <c r="B65" s="9" t="s">
        <v>793</v>
      </c>
      <c r="C65" s="10" t="s">
        <v>1649</v>
      </c>
      <c r="D65" s="8" t="s">
        <v>116</v>
      </c>
      <c r="E65" s="22">
        <v>27</v>
      </c>
      <c r="F65" s="21">
        <v>18192.38</v>
      </c>
      <c r="G65" s="21">
        <f t="shared" si="4"/>
        <v>491194.26</v>
      </c>
      <c r="H65" s="21"/>
      <c r="I65" s="21">
        <f t="shared" si="5"/>
        <v>0</v>
      </c>
      <c r="J65" s="21">
        <f t="shared" si="3"/>
        <v>491194.26</v>
      </c>
    </row>
    <row r="66" spans="1:10" s="17" customFormat="1" ht="40.799999999999997" x14ac:dyDescent="0.3">
      <c r="A66" s="19" t="s">
        <v>173</v>
      </c>
      <c r="B66" s="9" t="s">
        <v>793</v>
      </c>
      <c r="C66" s="10" t="s">
        <v>1650</v>
      </c>
      <c r="D66" s="8" t="s">
        <v>213</v>
      </c>
      <c r="E66" s="22">
        <v>55</v>
      </c>
      <c r="F66" s="21">
        <v>241.32</v>
      </c>
      <c r="G66" s="21">
        <f t="shared" si="4"/>
        <v>13272.6</v>
      </c>
      <c r="H66" s="21"/>
      <c r="I66" s="21">
        <f t="shared" si="5"/>
        <v>0</v>
      </c>
      <c r="J66" s="21">
        <f t="shared" si="3"/>
        <v>13272.6</v>
      </c>
    </row>
    <row r="67" spans="1:10" s="17" customFormat="1" ht="40.799999999999997" x14ac:dyDescent="0.3">
      <c r="A67" s="19" t="s">
        <v>176</v>
      </c>
      <c r="B67" s="9" t="s">
        <v>793</v>
      </c>
      <c r="C67" s="10" t="s">
        <v>1651</v>
      </c>
      <c r="D67" s="8" t="s">
        <v>213</v>
      </c>
      <c r="E67" s="22">
        <v>5</v>
      </c>
      <c r="F67" s="21">
        <v>3507.84</v>
      </c>
      <c r="G67" s="21">
        <f t="shared" ref="G67:G98" si="6">E67*F67</f>
        <v>17539.2</v>
      </c>
      <c r="H67" s="21"/>
      <c r="I67" s="21">
        <f t="shared" ref="I67:I98" si="7">E67*H67</f>
        <v>0</v>
      </c>
      <c r="J67" s="21">
        <f t="shared" si="3"/>
        <v>17539.2</v>
      </c>
    </row>
    <row r="68" spans="1:10" s="17" customFormat="1" ht="40.799999999999997" x14ac:dyDescent="0.3">
      <c r="A68" s="19" t="s">
        <v>178</v>
      </c>
      <c r="B68" s="9" t="s">
        <v>793</v>
      </c>
      <c r="C68" s="10" t="s">
        <v>1652</v>
      </c>
      <c r="D68" s="8" t="s">
        <v>213</v>
      </c>
      <c r="E68" s="22">
        <v>5</v>
      </c>
      <c r="F68" s="21">
        <v>212.89</v>
      </c>
      <c r="G68" s="21">
        <f t="shared" si="6"/>
        <v>1064.4499999999998</v>
      </c>
      <c r="H68" s="21"/>
      <c r="I68" s="21">
        <f t="shared" si="7"/>
        <v>0</v>
      </c>
      <c r="J68" s="21">
        <f t="shared" ref="J68:J127" si="8">G68+I68</f>
        <v>1064.4499999999998</v>
      </c>
    </row>
    <row r="69" spans="1:10" s="17" customFormat="1" ht="40.799999999999997" x14ac:dyDescent="0.3">
      <c r="A69" s="19" t="s">
        <v>180</v>
      </c>
      <c r="B69" s="9" t="s">
        <v>801</v>
      </c>
      <c r="C69" s="10" t="s">
        <v>1653</v>
      </c>
      <c r="D69" s="8" t="s">
        <v>213</v>
      </c>
      <c r="E69" s="22">
        <v>54</v>
      </c>
      <c r="F69" s="21">
        <v>2196.4</v>
      </c>
      <c r="G69" s="21">
        <f t="shared" si="6"/>
        <v>118605.6</v>
      </c>
      <c r="H69" s="21"/>
      <c r="I69" s="21">
        <f t="shared" si="7"/>
        <v>0</v>
      </c>
      <c r="J69" s="21">
        <f t="shared" si="8"/>
        <v>118605.6</v>
      </c>
    </row>
    <row r="70" spans="1:10" s="17" customFormat="1" ht="40.799999999999997" x14ac:dyDescent="0.3">
      <c r="A70" s="19" t="s">
        <v>182</v>
      </c>
      <c r="B70" s="9" t="s">
        <v>853</v>
      </c>
      <c r="C70" s="10" t="s">
        <v>1654</v>
      </c>
      <c r="D70" s="8" t="s">
        <v>213</v>
      </c>
      <c r="E70" s="22">
        <v>108</v>
      </c>
      <c r="F70" s="21">
        <v>49.59</v>
      </c>
      <c r="G70" s="21">
        <f t="shared" si="6"/>
        <v>5355.72</v>
      </c>
      <c r="H70" s="21"/>
      <c r="I70" s="21">
        <f t="shared" si="7"/>
        <v>0</v>
      </c>
      <c r="J70" s="21">
        <f t="shared" si="8"/>
        <v>5355.72</v>
      </c>
    </row>
    <row r="71" spans="1:10" s="17" customFormat="1" ht="40.799999999999997" x14ac:dyDescent="0.3">
      <c r="A71" s="19" t="s">
        <v>184</v>
      </c>
      <c r="B71" s="9" t="s">
        <v>838</v>
      </c>
      <c r="C71" s="10" t="s">
        <v>1447</v>
      </c>
      <c r="D71" s="8" t="s">
        <v>213</v>
      </c>
      <c r="E71" s="22">
        <v>733</v>
      </c>
      <c r="F71" s="21">
        <v>97.98</v>
      </c>
      <c r="G71" s="21">
        <f t="shared" si="6"/>
        <v>71819.34</v>
      </c>
      <c r="H71" s="21"/>
      <c r="I71" s="21">
        <f t="shared" si="7"/>
        <v>0</v>
      </c>
      <c r="J71" s="21">
        <f t="shared" si="8"/>
        <v>71819.34</v>
      </c>
    </row>
    <row r="72" spans="1:10" s="17" customFormat="1" ht="40.799999999999997" x14ac:dyDescent="0.3">
      <c r="A72" s="19" t="s">
        <v>186</v>
      </c>
      <c r="B72" s="9" t="s">
        <v>840</v>
      </c>
      <c r="C72" s="10" t="s">
        <v>1479</v>
      </c>
      <c r="D72" s="8" t="s">
        <v>213</v>
      </c>
      <c r="E72" s="22">
        <v>733</v>
      </c>
      <c r="F72" s="21">
        <v>15.12</v>
      </c>
      <c r="G72" s="21">
        <f t="shared" si="6"/>
        <v>11082.96</v>
      </c>
      <c r="H72" s="21"/>
      <c r="I72" s="21">
        <f t="shared" si="7"/>
        <v>0</v>
      </c>
      <c r="J72" s="21">
        <f t="shared" si="8"/>
        <v>11082.96</v>
      </c>
    </row>
    <row r="73" spans="1:10" s="17" customFormat="1" ht="40.799999999999997" x14ac:dyDescent="0.3">
      <c r="A73" s="19" t="s">
        <v>188</v>
      </c>
      <c r="B73" s="9" t="s">
        <v>842</v>
      </c>
      <c r="C73" s="10" t="s">
        <v>1449</v>
      </c>
      <c r="D73" s="8" t="s">
        <v>213</v>
      </c>
      <c r="E73" s="22">
        <v>733</v>
      </c>
      <c r="F73" s="21">
        <v>12.69</v>
      </c>
      <c r="G73" s="21">
        <f t="shared" si="6"/>
        <v>9301.77</v>
      </c>
      <c r="H73" s="21"/>
      <c r="I73" s="21">
        <f t="shared" si="7"/>
        <v>0</v>
      </c>
      <c r="J73" s="21">
        <f t="shared" si="8"/>
        <v>9301.77</v>
      </c>
    </row>
    <row r="74" spans="1:10" s="17" customFormat="1" ht="40.799999999999997" x14ac:dyDescent="0.3">
      <c r="A74" s="19" t="s">
        <v>190</v>
      </c>
      <c r="B74" s="9" t="s">
        <v>838</v>
      </c>
      <c r="C74" s="10" t="s">
        <v>1450</v>
      </c>
      <c r="D74" s="8" t="s">
        <v>213</v>
      </c>
      <c r="E74" s="22">
        <v>108</v>
      </c>
      <c r="F74" s="21">
        <v>3902.77</v>
      </c>
      <c r="G74" s="21">
        <f t="shared" si="6"/>
        <v>421499.16</v>
      </c>
      <c r="H74" s="21"/>
      <c r="I74" s="21">
        <f t="shared" si="7"/>
        <v>0</v>
      </c>
      <c r="J74" s="21">
        <f t="shared" si="8"/>
        <v>421499.16</v>
      </c>
    </row>
    <row r="75" spans="1:10" s="17" customFormat="1" ht="40.799999999999997" x14ac:dyDescent="0.3">
      <c r="A75" s="19" t="s">
        <v>192</v>
      </c>
      <c r="B75" s="9" t="s">
        <v>840</v>
      </c>
      <c r="C75" s="10" t="s">
        <v>1451</v>
      </c>
      <c r="D75" s="8" t="s">
        <v>213</v>
      </c>
      <c r="E75" s="22">
        <v>108</v>
      </c>
      <c r="F75" s="21">
        <v>65.92</v>
      </c>
      <c r="G75" s="21">
        <f t="shared" si="6"/>
        <v>7119.3600000000006</v>
      </c>
      <c r="H75" s="21"/>
      <c r="I75" s="21">
        <f t="shared" si="7"/>
        <v>0</v>
      </c>
      <c r="J75" s="21">
        <f t="shared" si="8"/>
        <v>7119.3600000000006</v>
      </c>
    </row>
    <row r="76" spans="1:10" s="32" customFormat="1" ht="20.399999999999999" x14ac:dyDescent="0.3">
      <c r="A76" s="41" t="s">
        <v>194</v>
      </c>
      <c r="B76" s="37" t="s">
        <v>806</v>
      </c>
      <c r="C76" s="38" t="s">
        <v>807</v>
      </c>
      <c r="D76" s="36" t="s">
        <v>69</v>
      </c>
      <c r="E76" s="44">
        <v>0.13</v>
      </c>
      <c r="F76" s="26"/>
      <c r="G76" s="26">
        <f t="shared" si="6"/>
        <v>0</v>
      </c>
      <c r="H76" s="26"/>
      <c r="I76" s="26">
        <f t="shared" si="7"/>
        <v>0</v>
      </c>
      <c r="J76" s="26">
        <f t="shared" si="8"/>
        <v>0</v>
      </c>
    </row>
    <row r="77" spans="1:10" s="17" customFormat="1" ht="40.799999999999997" x14ac:dyDescent="0.3">
      <c r="A77" s="19" t="s">
        <v>196</v>
      </c>
      <c r="B77" s="9" t="s">
        <v>808</v>
      </c>
      <c r="C77" s="10" t="s">
        <v>1455</v>
      </c>
      <c r="D77" s="8" t="s">
        <v>213</v>
      </c>
      <c r="E77" s="22">
        <v>13</v>
      </c>
      <c r="F77" s="50">
        <v>7867.39</v>
      </c>
      <c r="G77" s="21">
        <f t="shared" si="6"/>
        <v>102276.07</v>
      </c>
      <c r="H77" s="21"/>
      <c r="I77" s="21">
        <f t="shared" si="7"/>
        <v>0</v>
      </c>
      <c r="J77" s="21">
        <f t="shared" si="8"/>
        <v>102276.07</v>
      </c>
    </row>
    <row r="78" spans="1:10" s="17" customFormat="1" ht="40.799999999999997" x14ac:dyDescent="0.3">
      <c r="A78" s="19" t="s">
        <v>198</v>
      </c>
      <c r="B78" s="9" t="s">
        <v>831</v>
      </c>
      <c r="C78" s="10" t="s">
        <v>1457</v>
      </c>
      <c r="D78" s="8" t="s">
        <v>213</v>
      </c>
      <c r="E78" s="22">
        <v>26</v>
      </c>
      <c r="F78" s="21">
        <v>407.64</v>
      </c>
      <c r="G78" s="21">
        <f t="shared" si="6"/>
        <v>10598.64</v>
      </c>
      <c r="H78" s="21"/>
      <c r="I78" s="21">
        <f t="shared" si="7"/>
        <v>0</v>
      </c>
      <c r="J78" s="21">
        <f t="shared" si="8"/>
        <v>10598.64</v>
      </c>
    </row>
    <row r="79" spans="1:10" s="17" customFormat="1" ht="40.799999999999997" x14ac:dyDescent="0.3">
      <c r="A79" s="19" t="s">
        <v>200</v>
      </c>
      <c r="B79" s="9" t="s">
        <v>840</v>
      </c>
      <c r="C79" s="10" t="s">
        <v>1458</v>
      </c>
      <c r="D79" s="8" t="s">
        <v>213</v>
      </c>
      <c r="E79" s="22">
        <v>26</v>
      </c>
      <c r="F79" s="21">
        <v>1123.3499999999999</v>
      </c>
      <c r="G79" s="21">
        <f t="shared" si="6"/>
        <v>29207.1</v>
      </c>
      <c r="H79" s="21"/>
      <c r="I79" s="21">
        <f t="shared" si="7"/>
        <v>0</v>
      </c>
      <c r="J79" s="21">
        <f t="shared" si="8"/>
        <v>29207.1</v>
      </c>
    </row>
    <row r="80" spans="1:10" s="17" customFormat="1" ht="40.799999999999997" x14ac:dyDescent="0.3">
      <c r="A80" s="19" t="s">
        <v>202</v>
      </c>
      <c r="B80" s="9" t="s">
        <v>859</v>
      </c>
      <c r="C80" s="10" t="s">
        <v>1459</v>
      </c>
      <c r="D80" s="8" t="s">
        <v>213</v>
      </c>
      <c r="E80" s="22">
        <v>26</v>
      </c>
      <c r="F80" s="21">
        <v>396.14</v>
      </c>
      <c r="G80" s="21">
        <f t="shared" si="6"/>
        <v>10299.64</v>
      </c>
      <c r="H80" s="21"/>
      <c r="I80" s="21">
        <f t="shared" si="7"/>
        <v>0</v>
      </c>
      <c r="J80" s="21">
        <f t="shared" si="8"/>
        <v>10299.64</v>
      </c>
    </row>
    <row r="81" spans="1:10" s="17" customFormat="1" ht="40.799999999999997" x14ac:dyDescent="0.3">
      <c r="A81" s="19" t="s">
        <v>205</v>
      </c>
      <c r="B81" s="9" t="s">
        <v>840</v>
      </c>
      <c r="C81" s="10" t="s">
        <v>876</v>
      </c>
      <c r="D81" s="8" t="s">
        <v>213</v>
      </c>
      <c r="E81" s="22">
        <v>26</v>
      </c>
      <c r="F81" s="21">
        <v>65.92</v>
      </c>
      <c r="G81" s="21">
        <f t="shared" si="6"/>
        <v>1713.92</v>
      </c>
      <c r="H81" s="21"/>
      <c r="I81" s="21">
        <f t="shared" si="7"/>
        <v>0</v>
      </c>
      <c r="J81" s="21">
        <f t="shared" si="8"/>
        <v>1713.92</v>
      </c>
    </row>
    <row r="82" spans="1:10" s="17" customFormat="1" ht="40.799999999999997" x14ac:dyDescent="0.3">
      <c r="A82" s="19" t="s">
        <v>207</v>
      </c>
      <c r="B82" s="9" t="s">
        <v>829</v>
      </c>
      <c r="C82" s="10" t="s">
        <v>830</v>
      </c>
      <c r="D82" s="8" t="s">
        <v>213</v>
      </c>
      <c r="E82" s="22">
        <v>20</v>
      </c>
      <c r="F82" s="50">
        <v>12024.24</v>
      </c>
      <c r="G82" s="21">
        <f t="shared" si="6"/>
        <v>240484.8</v>
      </c>
      <c r="H82" s="21"/>
      <c r="I82" s="21">
        <f t="shared" si="7"/>
        <v>0</v>
      </c>
      <c r="J82" s="21">
        <f t="shared" si="8"/>
        <v>240484.8</v>
      </c>
    </row>
    <row r="83" spans="1:10" s="32" customFormat="1" ht="20.399999999999999" x14ac:dyDescent="0.3">
      <c r="A83" s="41" t="s">
        <v>210</v>
      </c>
      <c r="B83" s="37" t="s">
        <v>825</v>
      </c>
      <c r="C83" s="38" t="s">
        <v>826</v>
      </c>
      <c r="D83" s="36" t="s">
        <v>109</v>
      </c>
      <c r="E83" s="42">
        <v>0.8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0.799999999999997" x14ac:dyDescent="0.3">
      <c r="A84" s="19" t="s">
        <v>214</v>
      </c>
      <c r="B84" s="9" t="s">
        <v>827</v>
      </c>
      <c r="C84" s="10" t="s">
        <v>1655</v>
      </c>
      <c r="D84" s="8" t="s">
        <v>116</v>
      </c>
      <c r="E84" s="20">
        <v>82.4</v>
      </c>
      <c r="F84" s="50">
        <v>6411.88</v>
      </c>
      <c r="G84" s="21">
        <f t="shared" si="6"/>
        <v>528338.91200000001</v>
      </c>
      <c r="H84" s="21"/>
      <c r="I84" s="21">
        <f t="shared" si="7"/>
        <v>0</v>
      </c>
      <c r="J84" s="21">
        <f t="shared" si="8"/>
        <v>528338.91200000001</v>
      </c>
    </row>
    <row r="85" spans="1:10" s="17" customFormat="1" ht="40.799999999999997" x14ac:dyDescent="0.3">
      <c r="A85" s="19" t="s">
        <v>698</v>
      </c>
      <c r="B85" s="9" t="s">
        <v>835</v>
      </c>
      <c r="C85" s="10" t="s">
        <v>836</v>
      </c>
      <c r="D85" s="8" t="s">
        <v>837</v>
      </c>
      <c r="E85" s="22">
        <v>7</v>
      </c>
      <c r="F85" s="21">
        <v>2100</v>
      </c>
      <c r="G85" s="21">
        <f t="shared" si="6"/>
        <v>14700</v>
      </c>
      <c r="H85" s="21"/>
      <c r="I85" s="21">
        <f t="shared" si="7"/>
        <v>0</v>
      </c>
      <c r="J85" s="21">
        <f t="shared" si="8"/>
        <v>14700</v>
      </c>
    </row>
    <row r="86" spans="1:10" s="17" customFormat="1" ht="40.799999999999997" x14ac:dyDescent="0.3">
      <c r="A86" s="19" t="s">
        <v>220</v>
      </c>
      <c r="B86" s="9" t="s">
        <v>833</v>
      </c>
      <c r="C86" s="10" t="s">
        <v>1308</v>
      </c>
      <c r="D86" s="8" t="s">
        <v>213</v>
      </c>
      <c r="E86" s="22">
        <v>80</v>
      </c>
      <c r="F86" s="21">
        <v>16.32</v>
      </c>
      <c r="G86" s="21">
        <f t="shared" si="6"/>
        <v>1305.5999999999999</v>
      </c>
      <c r="H86" s="21"/>
      <c r="I86" s="21">
        <f t="shared" si="7"/>
        <v>0</v>
      </c>
      <c r="J86" s="21">
        <f t="shared" si="8"/>
        <v>1305.5999999999999</v>
      </c>
    </row>
    <row r="87" spans="1:10" s="17" customFormat="1" ht="40.799999999999997" x14ac:dyDescent="0.3">
      <c r="A87" s="19" t="s">
        <v>798</v>
      </c>
      <c r="B87" s="9" t="s">
        <v>815</v>
      </c>
      <c r="C87" s="10" t="s">
        <v>1656</v>
      </c>
      <c r="D87" s="8" t="s">
        <v>213</v>
      </c>
      <c r="E87" s="22">
        <v>80</v>
      </c>
      <c r="F87" s="21">
        <v>19.95</v>
      </c>
      <c r="G87" s="21">
        <f t="shared" si="6"/>
        <v>1596</v>
      </c>
      <c r="H87" s="21"/>
      <c r="I87" s="21">
        <f t="shared" si="7"/>
        <v>0</v>
      </c>
      <c r="J87" s="21">
        <f t="shared" si="8"/>
        <v>1596</v>
      </c>
    </row>
    <row r="88" spans="1:10" s="17" customFormat="1" ht="40.799999999999997" x14ac:dyDescent="0.3">
      <c r="A88" s="19" t="s">
        <v>227</v>
      </c>
      <c r="B88" s="9" t="s">
        <v>817</v>
      </c>
      <c r="C88" s="10" t="s">
        <v>1464</v>
      </c>
      <c r="D88" s="8" t="s">
        <v>213</v>
      </c>
      <c r="E88" s="22">
        <v>80</v>
      </c>
      <c r="F88" s="21">
        <v>908.41</v>
      </c>
      <c r="G88" s="21">
        <f t="shared" si="6"/>
        <v>72672.800000000003</v>
      </c>
      <c r="H88" s="21"/>
      <c r="I88" s="21">
        <f t="shared" si="7"/>
        <v>0</v>
      </c>
      <c r="J88" s="21">
        <f t="shared" si="8"/>
        <v>72672.800000000003</v>
      </c>
    </row>
    <row r="89" spans="1:10" s="17" customFormat="1" ht="40.799999999999997" x14ac:dyDescent="0.3">
      <c r="A89" s="19" t="s">
        <v>229</v>
      </c>
      <c r="B89" s="9" t="s">
        <v>811</v>
      </c>
      <c r="C89" s="10" t="s">
        <v>1465</v>
      </c>
      <c r="D89" s="8" t="s">
        <v>213</v>
      </c>
      <c r="E89" s="22">
        <v>80</v>
      </c>
      <c r="F89" s="21">
        <v>2143.41</v>
      </c>
      <c r="G89" s="21">
        <f t="shared" si="6"/>
        <v>171472.8</v>
      </c>
      <c r="H89" s="21"/>
      <c r="I89" s="21">
        <f t="shared" si="7"/>
        <v>0</v>
      </c>
      <c r="J89" s="21">
        <f t="shared" si="8"/>
        <v>171472.8</v>
      </c>
    </row>
    <row r="90" spans="1:10" s="17" customFormat="1" ht="40.799999999999997" x14ac:dyDescent="0.3">
      <c r="A90" s="19" t="s">
        <v>231</v>
      </c>
      <c r="B90" s="9" t="s">
        <v>1657</v>
      </c>
      <c r="C90" s="10" t="s">
        <v>1332</v>
      </c>
      <c r="D90" s="8" t="s">
        <v>213</v>
      </c>
      <c r="E90" s="22">
        <v>80</v>
      </c>
      <c r="F90" s="21">
        <v>637.71</v>
      </c>
      <c r="G90" s="21">
        <f t="shared" si="6"/>
        <v>51016.800000000003</v>
      </c>
      <c r="H90" s="21"/>
      <c r="I90" s="21">
        <f t="shared" si="7"/>
        <v>0</v>
      </c>
      <c r="J90" s="21">
        <f t="shared" si="8"/>
        <v>51016.800000000003</v>
      </c>
    </row>
    <row r="91" spans="1:10" s="17" customFormat="1" ht="40.799999999999997" x14ac:dyDescent="0.3">
      <c r="A91" s="19" t="s">
        <v>234</v>
      </c>
      <c r="B91" s="9" t="s">
        <v>1657</v>
      </c>
      <c r="C91" s="10" t="s">
        <v>1467</v>
      </c>
      <c r="D91" s="8" t="s">
        <v>213</v>
      </c>
      <c r="E91" s="22">
        <v>160</v>
      </c>
      <c r="F91" s="21">
        <v>637.71</v>
      </c>
      <c r="G91" s="21">
        <f t="shared" si="6"/>
        <v>102033.60000000001</v>
      </c>
      <c r="H91" s="21"/>
      <c r="I91" s="21">
        <f t="shared" si="7"/>
        <v>0</v>
      </c>
      <c r="J91" s="21">
        <f t="shared" si="8"/>
        <v>102033.60000000001</v>
      </c>
    </row>
    <row r="92" spans="1:10" s="17" customFormat="1" ht="40.799999999999997" x14ac:dyDescent="0.3">
      <c r="A92" s="19" t="s">
        <v>237</v>
      </c>
      <c r="B92" s="9" t="s">
        <v>1657</v>
      </c>
      <c r="C92" s="10" t="s">
        <v>1468</v>
      </c>
      <c r="D92" s="8" t="s">
        <v>213</v>
      </c>
      <c r="E92" s="22">
        <v>160</v>
      </c>
      <c r="F92" s="21">
        <v>103.68</v>
      </c>
      <c r="G92" s="21">
        <f t="shared" si="6"/>
        <v>16588.800000000003</v>
      </c>
      <c r="H92" s="21"/>
      <c r="I92" s="21">
        <f t="shared" si="7"/>
        <v>0</v>
      </c>
      <c r="J92" s="21">
        <f t="shared" si="8"/>
        <v>16588.800000000003</v>
      </c>
    </row>
    <row r="93" spans="1:10" s="17" customFormat="1" ht="40.799999999999997" x14ac:dyDescent="0.3">
      <c r="A93" s="19" t="s">
        <v>239</v>
      </c>
      <c r="B93" s="9" t="s">
        <v>840</v>
      </c>
      <c r="C93" s="10" t="s">
        <v>912</v>
      </c>
      <c r="D93" s="8" t="s">
        <v>213</v>
      </c>
      <c r="E93" s="22">
        <v>160</v>
      </c>
      <c r="F93" s="21">
        <v>15.12</v>
      </c>
      <c r="G93" s="21">
        <f t="shared" si="6"/>
        <v>2419.1999999999998</v>
      </c>
      <c r="H93" s="21"/>
      <c r="I93" s="21">
        <f t="shared" si="7"/>
        <v>0</v>
      </c>
      <c r="J93" s="21">
        <f t="shared" si="8"/>
        <v>2419.1999999999998</v>
      </c>
    </row>
    <row r="94" spans="1:10" s="17" customFormat="1" ht="14.4" x14ac:dyDescent="0.3">
      <c r="A94" s="14" t="s">
        <v>1658</v>
      </c>
      <c r="B94" s="16"/>
      <c r="C94" s="16"/>
      <c r="D94" s="16"/>
      <c r="E94" s="15"/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32" customFormat="1" ht="30.6" x14ac:dyDescent="0.3">
      <c r="A95" s="41" t="s">
        <v>241</v>
      </c>
      <c r="B95" s="37" t="s">
        <v>163</v>
      </c>
      <c r="C95" s="38" t="s">
        <v>164</v>
      </c>
      <c r="D95" s="36" t="s">
        <v>165</v>
      </c>
      <c r="E95" s="47">
        <v>1.0738939999999999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0.799999999999997" x14ac:dyDescent="0.3">
      <c r="A96" s="19" t="s">
        <v>243</v>
      </c>
      <c r="B96" s="9" t="s">
        <v>793</v>
      </c>
      <c r="C96" s="10" t="s">
        <v>1659</v>
      </c>
      <c r="D96" s="8" t="s">
        <v>116</v>
      </c>
      <c r="E96" s="22">
        <v>27</v>
      </c>
      <c r="F96" s="21">
        <v>12148</v>
      </c>
      <c r="G96" s="21">
        <f t="shared" si="6"/>
        <v>327996</v>
      </c>
      <c r="H96" s="21"/>
      <c r="I96" s="21">
        <f t="shared" si="7"/>
        <v>0</v>
      </c>
      <c r="J96" s="21">
        <f t="shared" si="8"/>
        <v>327996</v>
      </c>
    </row>
    <row r="97" spans="1:10" s="17" customFormat="1" ht="40.799999999999997" x14ac:dyDescent="0.3">
      <c r="A97" s="19" t="s">
        <v>245</v>
      </c>
      <c r="B97" s="9" t="s">
        <v>793</v>
      </c>
      <c r="C97" s="10" t="s">
        <v>1660</v>
      </c>
      <c r="D97" s="8" t="s">
        <v>213</v>
      </c>
      <c r="E97" s="22">
        <v>55</v>
      </c>
      <c r="F97" s="21">
        <v>241.32</v>
      </c>
      <c r="G97" s="21">
        <f t="shared" si="6"/>
        <v>13272.6</v>
      </c>
      <c r="H97" s="21"/>
      <c r="I97" s="21">
        <f t="shared" si="7"/>
        <v>0</v>
      </c>
      <c r="J97" s="21">
        <f t="shared" si="8"/>
        <v>13272.6</v>
      </c>
    </row>
    <row r="98" spans="1:10" s="17" customFormat="1" ht="40.799999999999997" x14ac:dyDescent="0.3">
      <c r="A98" s="19" t="s">
        <v>246</v>
      </c>
      <c r="B98" s="9" t="s">
        <v>793</v>
      </c>
      <c r="C98" s="10" t="s">
        <v>1294</v>
      </c>
      <c r="D98" s="8" t="s">
        <v>213</v>
      </c>
      <c r="E98" s="22">
        <v>5</v>
      </c>
      <c r="F98" s="21">
        <v>3507.84</v>
      </c>
      <c r="G98" s="21">
        <f t="shared" si="6"/>
        <v>17539.2</v>
      </c>
      <c r="H98" s="21"/>
      <c r="I98" s="21">
        <f t="shared" si="7"/>
        <v>0</v>
      </c>
      <c r="J98" s="21">
        <f t="shared" si="8"/>
        <v>17539.2</v>
      </c>
    </row>
    <row r="99" spans="1:10" s="17" customFormat="1" ht="40.799999999999997" x14ac:dyDescent="0.3">
      <c r="A99" s="19" t="s">
        <v>247</v>
      </c>
      <c r="B99" s="9" t="s">
        <v>793</v>
      </c>
      <c r="C99" s="10" t="s">
        <v>1652</v>
      </c>
      <c r="D99" s="8" t="s">
        <v>213</v>
      </c>
      <c r="E99" s="22">
        <v>5</v>
      </c>
      <c r="F99" s="21">
        <v>212.89</v>
      </c>
      <c r="G99" s="21">
        <f t="shared" ref="G99:G127" si="9">E99*F99</f>
        <v>1064.4499999999998</v>
      </c>
      <c r="H99" s="21"/>
      <c r="I99" s="21">
        <f t="shared" ref="I99:I127" si="10">E99*H99</f>
        <v>0</v>
      </c>
      <c r="J99" s="21">
        <f t="shared" si="8"/>
        <v>1064.4499999999998</v>
      </c>
    </row>
    <row r="100" spans="1:10" s="17" customFormat="1" ht="40.799999999999997" x14ac:dyDescent="0.3">
      <c r="A100" s="19" t="s">
        <v>249</v>
      </c>
      <c r="B100" s="9" t="s">
        <v>801</v>
      </c>
      <c r="C100" s="10" t="s">
        <v>1661</v>
      </c>
      <c r="D100" s="8" t="s">
        <v>213</v>
      </c>
      <c r="E100" s="22">
        <v>54</v>
      </c>
      <c r="F100" s="21">
        <v>2196.4</v>
      </c>
      <c r="G100" s="21">
        <f t="shared" si="9"/>
        <v>118605.6</v>
      </c>
      <c r="H100" s="21"/>
      <c r="I100" s="21">
        <f t="shared" si="10"/>
        <v>0</v>
      </c>
      <c r="J100" s="21">
        <f t="shared" si="8"/>
        <v>118605.6</v>
      </c>
    </row>
    <row r="101" spans="1:10" s="17" customFormat="1" ht="40.799999999999997" x14ac:dyDescent="0.3">
      <c r="A101" s="19" t="s">
        <v>251</v>
      </c>
      <c r="B101" s="9" t="s">
        <v>853</v>
      </c>
      <c r="C101" s="10" t="s">
        <v>1654</v>
      </c>
      <c r="D101" s="8" t="s">
        <v>213</v>
      </c>
      <c r="E101" s="22">
        <v>108</v>
      </c>
      <c r="F101" s="21">
        <v>49.59</v>
      </c>
      <c r="G101" s="21">
        <f t="shared" si="9"/>
        <v>5355.72</v>
      </c>
      <c r="H101" s="21"/>
      <c r="I101" s="21">
        <f t="shared" si="10"/>
        <v>0</v>
      </c>
      <c r="J101" s="21">
        <f t="shared" si="8"/>
        <v>5355.72</v>
      </c>
    </row>
    <row r="102" spans="1:10" s="17" customFormat="1" ht="40.799999999999997" x14ac:dyDescent="0.3">
      <c r="A102" s="19" t="s">
        <v>252</v>
      </c>
      <c r="B102" s="9" t="s">
        <v>838</v>
      </c>
      <c r="C102" s="10" t="s">
        <v>1447</v>
      </c>
      <c r="D102" s="8" t="s">
        <v>213</v>
      </c>
      <c r="E102" s="22">
        <v>733</v>
      </c>
      <c r="F102" s="21">
        <v>97.94</v>
      </c>
      <c r="G102" s="21">
        <f t="shared" si="9"/>
        <v>71790.02</v>
      </c>
      <c r="H102" s="21"/>
      <c r="I102" s="21">
        <f t="shared" si="10"/>
        <v>0</v>
      </c>
      <c r="J102" s="21">
        <f t="shared" si="8"/>
        <v>71790.02</v>
      </c>
    </row>
    <row r="103" spans="1:10" s="17" customFormat="1" ht="40.799999999999997" x14ac:dyDescent="0.3">
      <c r="A103" s="19" t="s">
        <v>253</v>
      </c>
      <c r="B103" s="9" t="s">
        <v>840</v>
      </c>
      <c r="C103" s="10" t="s">
        <v>1479</v>
      </c>
      <c r="D103" s="8" t="s">
        <v>213</v>
      </c>
      <c r="E103" s="22">
        <v>733</v>
      </c>
      <c r="F103" s="21">
        <v>15.12</v>
      </c>
      <c r="G103" s="21">
        <f t="shared" si="9"/>
        <v>11082.96</v>
      </c>
      <c r="H103" s="21"/>
      <c r="I103" s="21">
        <f t="shared" si="10"/>
        <v>0</v>
      </c>
      <c r="J103" s="21">
        <f t="shared" si="8"/>
        <v>11082.96</v>
      </c>
    </row>
    <row r="104" spans="1:10" s="17" customFormat="1" ht="40.799999999999997" x14ac:dyDescent="0.3">
      <c r="A104" s="19" t="s">
        <v>254</v>
      </c>
      <c r="B104" s="9" t="s">
        <v>842</v>
      </c>
      <c r="C104" s="10" t="s">
        <v>1662</v>
      </c>
      <c r="D104" s="8" t="s">
        <v>213</v>
      </c>
      <c r="E104" s="22">
        <v>733</v>
      </c>
      <c r="F104" s="21">
        <v>12.69</v>
      </c>
      <c r="G104" s="21">
        <f t="shared" si="9"/>
        <v>9301.77</v>
      </c>
      <c r="H104" s="21"/>
      <c r="I104" s="21">
        <f t="shared" si="10"/>
        <v>0</v>
      </c>
      <c r="J104" s="21">
        <f t="shared" si="8"/>
        <v>9301.77</v>
      </c>
    </row>
    <row r="105" spans="1:10" s="32" customFormat="1" ht="20.399999999999999" x14ac:dyDescent="0.3">
      <c r="A105" s="41" t="s">
        <v>255</v>
      </c>
      <c r="B105" s="37" t="s">
        <v>806</v>
      </c>
      <c r="C105" s="38" t="s">
        <v>807</v>
      </c>
      <c r="D105" s="36" t="s">
        <v>69</v>
      </c>
      <c r="E105" s="44">
        <v>0.54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0.799999999999997" x14ac:dyDescent="0.3">
      <c r="A106" s="19" t="s">
        <v>257</v>
      </c>
      <c r="B106" s="9" t="s">
        <v>808</v>
      </c>
      <c r="C106" s="10" t="s">
        <v>1663</v>
      </c>
      <c r="D106" s="8" t="s">
        <v>213</v>
      </c>
      <c r="E106" s="22">
        <v>54</v>
      </c>
      <c r="F106" s="21">
        <v>5288.37</v>
      </c>
      <c r="G106" s="21">
        <f t="shared" si="9"/>
        <v>285571.98</v>
      </c>
      <c r="H106" s="21"/>
      <c r="I106" s="21">
        <f t="shared" si="10"/>
        <v>0</v>
      </c>
      <c r="J106" s="21">
        <f t="shared" si="8"/>
        <v>285571.98</v>
      </c>
    </row>
    <row r="107" spans="1:10" s="17" customFormat="1" ht="40.799999999999997" x14ac:dyDescent="0.3">
      <c r="A107" s="19" t="s">
        <v>259</v>
      </c>
      <c r="B107" s="9" t="s">
        <v>870</v>
      </c>
      <c r="C107" s="10" t="s">
        <v>1486</v>
      </c>
      <c r="D107" s="8" t="s">
        <v>213</v>
      </c>
      <c r="E107" s="22">
        <v>108</v>
      </c>
      <c r="F107" s="21">
        <v>919.89</v>
      </c>
      <c r="G107" s="21">
        <f t="shared" si="9"/>
        <v>99348.12</v>
      </c>
      <c r="H107" s="21"/>
      <c r="I107" s="21">
        <f t="shared" si="10"/>
        <v>0</v>
      </c>
      <c r="J107" s="21">
        <f t="shared" si="8"/>
        <v>99348.12</v>
      </c>
    </row>
    <row r="108" spans="1:10" s="17" customFormat="1" ht="40.799999999999997" x14ac:dyDescent="0.3">
      <c r="A108" s="19" t="s">
        <v>261</v>
      </c>
      <c r="B108" s="9" t="s">
        <v>838</v>
      </c>
      <c r="C108" s="10" t="s">
        <v>914</v>
      </c>
      <c r="D108" s="8" t="s">
        <v>213</v>
      </c>
      <c r="E108" s="22">
        <v>216</v>
      </c>
      <c r="F108" s="21">
        <v>3902.77</v>
      </c>
      <c r="G108" s="21">
        <f t="shared" si="9"/>
        <v>842998.32</v>
      </c>
      <c r="H108" s="21"/>
      <c r="I108" s="21">
        <f t="shared" si="10"/>
        <v>0</v>
      </c>
      <c r="J108" s="21">
        <f t="shared" si="8"/>
        <v>842998.32</v>
      </c>
    </row>
    <row r="109" spans="1:10" s="17" customFormat="1" ht="40.799999999999997" x14ac:dyDescent="0.3">
      <c r="A109" s="19" t="s">
        <v>263</v>
      </c>
      <c r="B109" s="9" t="s">
        <v>859</v>
      </c>
      <c r="C109" s="10" t="s">
        <v>1487</v>
      </c>
      <c r="D109" s="8" t="s">
        <v>213</v>
      </c>
      <c r="E109" s="22">
        <v>216</v>
      </c>
      <c r="F109" s="21">
        <v>330.82</v>
      </c>
      <c r="G109" s="21">
        <f t="shared" si="9"/>
        <v>71457.119999999995</v>
      </c>
      <c r="H109" s="21"/>
      <c r="I109" s="21">
        <f t="shared" si="10"/>
        <v>0</v>
      </c>
      <c r="J109" s="21">
        <f t="shared" si="8"/>
        <v>71457.119999999995</v>
      </c>
    </row>
    <row r="110" spans="1:10" s="17" customFormat="1" ht="40.799999999999997" x14ac:dyDescent="0.3">
      <c r="A110" s="19" t="s">
        <v>265</v>
      </c>
      <c r="B110" s="9" t="s">
        <v>840</v>
      </c>
      <c r="C110" s="10" t="s">
        <v>876</v>
      </c>
      <c r="D110" s="8" t="s">
        <v>213</v>
      </c>
      <c r="E110" s="22">
        <v>432</v>
      </c>
      <c r="F110" s="21">
        <v>65.92</v>
      </c>
      <c r="G110" s="21">
        <f t="shared" si="9"/>
        <v>28477.440000000002</v>
      </c>
      <c r="H110" s="21"/>
      <c r="I110" s="21">
        <f t="shared" si="10"/>
        <v>0</v>
      </c>
      <c r="J110" s="21">
        <f t="shared" si="8"/>
        <v>28477.440000000002</v>
      </c>
    </row>
    <row r="111" spans="1:10" s="17" customFormat="1" ht="40.799999999999997" x14ac:dyDescent="0.3">
      <c r="A111" s="19" t="s">
        <v>267</v>
      </c>
      <c r="B111" s="9" t="s">
        <v>842</v>
      </c>
      <c r="C111" s="10" t="s">
        <v>1401</v>
      </c>
      <c r="D111" s="8" t="s">
        <v>213</v>
      </c>
      <c r="E111" s="22">
        <v>216</v>
      </c>
      <c r="F111" s="21">
        <v>15.72</v>
      </c>
      <c r="G111" s="21">
        <f t="shared" si="9"/>
        <v>3395.52</v>
      </c>
      <c r="H111" s="21"/>
      <c r="I111" s="21">
        <f t="shared" si="10"/>
        <v>0</v>
      </c>
      <c r="J111" s="21">
        <f t="shared" si="8"/>
        <v>3395.52</v>
      </c>
    </row>
    <row r="112" spans="1:10" s="17" customFormat="1" ht="40.799999999999997" x14ac:dyDescent="0.3">
      <c r="A112" s="19" t="s">
        <v>269</v>
      </c>
      <c r="B112" s="9" t="s">
        <v>808</v>
      </c>
      <c r="C112" s="10" t="s">
        <v>1455</v>
      </c>
      <c r="D112" s="8" t="s">
        <v>213</v>
      </c>
      <c r="E112" s="22">
        <v>21</v>
      </c>
      <c r="F112" s="21">
        <v>3377.2</v>
      </c>
      <c r="G112" s="21">
        <f t="shared" si="9"/>
        <v>70921.2</v>
      </c>
      <c r="H112" s="21"/>
      <c r="I112" s="21">
        <f t="shared" si="10"/>
        <v>0</v>
      </c>
      <c r="J112" s="21">
        <f t="shared" si="8"/>
        <v>70921.2</v>
      </c>
    </row>
    <row r="113" spans="1:10" s="17" customFormat="1" ht="40.799999999999997" x14ac:dyDescent="0.3">
      <c r="A113" s="19" t="s">
        <v>270</v>
      </c>
      <c r="B113" s="9" t="s">
        <v>831</v>
      </c>
      <c r="C113" s="10" t="s">
        <v>1457</v>
      </c>
      <c r="D113" s="8" t="s">
        <v>213</v>
      </c>
      <c r="E113" s="22">
        <v>42</v>
      </c>
      <c r="F113" s="21">
        <v>407.64</v>
      </c>
      <c r="G113" s="21">
        <f t="shared" si="9"/>
        <v>17120.88</v>
      </c>
      <c r="H113" s="21"/>
      <c r="I113" s="21">
        <f t="shared" si="10"/>
        <v>0</v>
      </c>
      <c r="J113" s="21">
        <f t="shared" si="8"/>
        <v>17120.88</v>
      </c>
    </row>
    <row r="114" spans="1:10" s="17" customFormat="1" ht="40.799999999999997" x14ac:dyDescent="0.3">
      <c r="A114" s="19" t="s">
        <v>273</v>
      </c>
      <c r="B114" s="9" t="s">
        <v>840</v>
      </c>
      <c r="C114" s="10" t="s">
        <v>1458</v>
      </c>
      <c r="D114" s="8" t="s">
        <v>213</v>
      </c>
      <c r="E114" s="22">
        <v>42</v>
      </c>
      <c r="F114" s="21">
        <v>1123.3499999999999</v>
      </c>
      <c r="G114" s="21">
        <f t="shared" si="9"/>
        <v>47180.7</v>
      </c>
      <c r="H114" s="21"/>
      <c r="I114" s="21">
        <f t="shared" si="10"/>
        <v>0</v>
      </c>
      <c r="J114" s="21">
        <f t="shared" si="8"/>
        <v>47180.7</v>
      </c>
    </row>
    <row r="115" spans="1:10" s="17" customFormat="1" ht="40.799999999999997" x14ac:dyDescent="0.3">
      <c r="A115" s="19" t="s">
        <v>275</v>
      </c>
      <c r="B115" s="9" t="s">
        <v>859</v>
      </c>
      <c r="C115" s="10" t="s">
        <v>1459</v>
      </c>
      <c r="D115" s="8" t="s">
        <v>213</v>
      </c>
      <c r="E115" s="22">
        <v>42</v>
      </c>
      <c r="F115" s="21">
        <v>396.14</v>
      </c>
      <c r="G115" s="21">
        <f t="shared" si="9"/>
        <v>16637.88</v>
      </c>
      <c r="H115" s="21"/>
      <c r="I115" s="21">
        <f t="shared" si="10"/>
        <v>0</v>
      </c>
      <c r="J115" s="21">
        <f t="shared" si="8"/>
        <v>16637.88</v>
      </c>
    </row>
    <row r="116" spans="1:10" s="17" customFormat="1" ht="40.799999999999997" x14ac:dyDescent="0.3">
      <c r="A116" s="19" t="s">
        <v>279</v>
      </c>
      <c r="B116" s="9" t="s">
        <v>840</v>
      </c>
      <c r="C116" s="10" t="s">
        <v>876</v>
      </c>
      <c r="D116" s="8" t="s">
        <v>213</v>
      </c>
      <c r="E116" s="22">
        <v>42</v>
      </c>
      <c r="F116" s="21">
        <v>65.92</v>
      </c>
      <c r="G116" s="21">
        <f t="shared" si="9"/>
        <v>2768.64</v>
      </c>
      <c r="H116" s="21"/>
      <c r="I116" s="21">
        <f t="shared" si="10"/>
        <v>0</v>
      </c>
      <c r="J116" s="21">
        <f t="shared" si="8"/>
        <v>2768.64</v>
      </c>
    </row>
    <row r="117" spans="1:10" s="32" customFormat="1" ht="20.399999999999999" x14ac:dyDescent="0.3">
      <c r="A117" s="41" t="s">
        <v>847</v>
      </c>
      <c r="B117" s="37" t="s">
        <v>825</v>
      </c>
      <c r="C117" s="38" t="s">
        <v>826</v>
      </c>
      <c r="D117" s="36" t="s">
        <v>109</v>
      </c>
      <c r="E117" s="42">
        <v>1.5</v>
      </c>
      <c r="F117" s="26"/>
      <c r="G117" s="26">
        <f t="shared" si="9"/>
        <v>0</v>
      </c>
      <c r="H117" s="26"/>
      <c r="I117" s="26">
        <f t="shared" si="10"/>
        <v>0</v>
      </c>
      <c r="J117" s="26">
        <f t="shared" si="8"/>
        <v>0</v>
      </c>
    </row>
    <row r="118" spans="1:10" s="17" customFormat="1" ht="40.799999999999997" x14ac:dyDescent="0.3">
      <c r="A118" s="19" t="s">
        <v>282</v>
      </c>
      <c r="B118" s="9" t="s">
        <v>1066</v>
      </c>
      <c r="C118" s="10" t="s">
        <v>1664</v>
      </c>
      <c r="D118" s="8" t="s">
        <v>116</v>
      </c>
      <c r="E118" s="20">
        <v>154.5</v>
      </c>
      <c r="F118" s="21">
        <v>4801.72</v>
      </c>
      <c r="G118" s="21">
        <f t="shared" si="9"/>
        <v>741865.74</v>
      </c>
      <c r="H118" s="21"/>
      <c r="I118" s="21">
        <f t="shared" si="10"/>
        <v>0</v>
      </c>
      <c r="J118" s="21">
        <f t="shared" si="8"/>
        <v>741865.74</v>
      </c>
    </row>
    <row r="119" spans="1:10" s="17" customFormat="1" ht="40.799999999999997" x14ac:dyDescent="0.3">
      <c r="A119" s="19" t="s">
        <v>284</v>
      </c>
      <c r="B119" s="9" t="s">
        <v>1070</v>
      </c>
      <c r="C119" s="10" t="s">
        <v>836</v>
      </c>
      <c r="D119" s="8" t="s">
        <v>213</v>
      </c>
      <c r="E119" s="22">
        <v>10</v>
      </c>
      <c r="F119" s="21">
        <v>21.74</v>
      </c>
      <c r="G119" s="21">
        <f t="shared" si="9"/>
        <v>217.39999999999998</v>
      </c>
      <c r="H119" s="21"/>
      <c r="I119" s="21">
        <f t="shared" si="10"/>
        <v>0</v>
      </c>
      <c r="J119" s="21">
        <f t="shared" si="8"/>
        <v>217.39999999999998</v>
      </c>
    </row>
    <row r="120" spans="1:10" s="17" customFormat="1" ht="40.799999999999997" x14ac:dyDescent="0.3">
      <c r="A120" s="19" t="s">
        <v>286</v>
      </c>
      <c r="B120" s="9" t="s">
        <v>833</v>
      </c>
      <c r="C120" s="10" t="s">
        <v>1308</v>
      </c>
      <c r="D120" s="8" t="s">
        <v>213</v>
      </c>
      <c r="E120" s="22">
        <v>80</v>
      </c>
      <c r="F120" s="21">
        <v>16.32</v>
      </c>
      <c r="G120" s="21">
        <f t="shared" si="9"/>
        <v>1305.5999999999999</v>
      </c>
      <c r="H120" s="21"/>
      <c r="I120" s="21">
        <f t="shared" si="10"/>
        <v>0</v>
      </c>
      <c r="J120" s="21">
        <f t="shared" si="8"/>
        <v>1305.5999999999999</v>
      </c>
    </row>
    <row r="121" spans="1:10" s="17" customFormat="1" ht="40.799999999999997" x14ac:dyDescent="0.3">
      <c r="A121" s="19" t="s">
        <v>289</v>
      </c>
      <c r="B121" s="9" t="s">
        <v>815</v>
      </c>
      <c r="C121" s="10" t="s">
        <v>1656</v>
      </c>
      <c r="D121" s="8" t="s">
        <v>213</v>
      </c>
      <c r="E121" s="22">
        <v>80</v>
      </c>
      <c r="F121" s="21">
        <v>20</v>
      </c>
      <c r="G121" s="21">
        <f t="shared" si="9"/>
        <v>1600</v>
      </c>
      <c r="H121" s="21"/>
      <c r="I121" s="21">
        <f t="shared" si="10"/>
        <v>0</v>
      </c>
      <c r="J121" s="21">
        <f t="shared" si="8"/>
        <v>1600</v>
      </c>
    </row>
    <row r="122" spans="1:10" s="17" customFormat="1" ht="40.799999999999997" x14ac:dyDescent="0.3">
      <c r="A122" s="19" t="s">
        <v>291</v>
      </c>
      <c r="B122" s="9" t="s">
        <v>817</v>
      </c>
      <c r="C122" s="10" t="s">
        <v>1464</v>
      </c>
      <c r="D122" s="8" t="s">
        <v>213</v>
      </c>
      <c r="E122" s="22">
        <v>150</v>
      </c>
      <c r="F122" s="21">
        <v>908.41</v>
      </c>
      <c r="G122" s="21">
        <f t="shared" si="9"/>
        <v>136261.5</v>
      </c>
      <c r="H122" s="21"/>
      <c r="I122" s="21">
        <f t="shared" si="10"/>
        <v>0</v>
      </c>
      <c r="J122" s="21">
        <f t="shared" si="8"/>
        <v>136261.5</v>
      </c>
    </row>
    <row r="123" spans="1:10" s="17" customFormat="1" ht="40.799999999999997" x14ac:dyDescent="0.3">
      <c r="A123" s="19" t="s">
        <v>293</v>
      </c>
      <c r="B123" s="9" t="s">
        <v>811</v>
      </c>
      <c r="C123" s="10" t="s">
        <v>1465</v>
      </c>
      <c r="D123" s="8" t="s">
        <v>213</v>
      </c>
      <c r="E123" s="22">
        <v>150</v>
      </c>
      <c r="F123" s="21">
        <v>2143.16</v>
      </c>
      <c r="G123" s="21">
        <f t="shared" si="9"/>
        <v>321474</v>
      </c>
      <c r="H123" s="21"/>
      <c r="I123" s="21">
        <f t="shared" si="10"/>
        <v>0</v>
      </c>
      <c r="J123" s="21">
        <f t="shared" si="8"/>
        <v>321474</v>
      </c>
    </row>
    <row r="124" spans="1:10" s="17" customFormat="1" ht="40.799999999999997" x14ac:dyDescent="0.3">
      <c r="A124" s="19" t="s">
        <v>296</v>
      </c>
      <c r="B124" s="9" t="s">
        <v>1665</v>
      </c>
      <c r="C124" s="10" t="s">
        <v>1332</v>
      </c>
      <c r="D124" s="8" t="s">
        <v>213</v>
      </c>
      <c r="E124" s="22">
        <v>150</v>
      </c>
      <c r="F124" s="21">
        <v>637.71</v>
      </c>
      <c r="G124" s="21">
        <f t="shared" si="9"/>
        <v>95656.5</v>
      </c>
      <c r="H124" s="21"/>
      <c r="I124" s="21">
        <f t="shared" si="10"/>
        <v>0</v>
      </c>
      <c r="J124" s="21">
        <f t="shared" si="8"/>
        <v>95656.5</v>
      </c>
    </row>
    <row r="125" spans="1:10" s="17" customFormat="1" ht="40.799999999999997" x14ac:dyDescent="0.3">
      <c r="A125" s="19" t="s">
        <v>298</v>
      </c>
      <c r="B125" s="9" t="s">
        <v>1665</v>
      </c>
      <c r="C125" s="10" t="s">
        <v>1467</v>
      </c>
      <c r="D125" s="8" t="s">
        <v>213</v>
      </c>
      <c r="E125" s="22">
        <v>300</v>
      </c>
      <c r="F125" s="21">
        <v>637.71</v>
      </c>
      <c r="G125" s="21">
        <f t="shared" si="9"/>
        <v>191313</v>
      </c>
      <c r="H125" s="21"/>
      <c r="I125" s="21">
        <f t="shared" si="10"/>
        <v>0</v>
      </c>
      <c r="J125" s="21">
        <f t="shared" si="8"/>
        <v>191313</v>
      </c>
    </row>
    <row r="126" spans="1:10" s="17" customFormat="1" ht="40.799999999999997" x14ac:dyDescent="0.3">
      <c r="A126" s="19" t="s">
        <v>300</v>
      </c>
      <c r="B126" s="9" t="s">
        <v>1665</v>
      </c>
      <c r="C126" s="10" t="s">
        <v>1468</v>
      </c>
      <c r="D126" s="8" t="s">
        <v>213</v>
      </c>
      <c r="E126" s="22">
        <v>300</v>
      </c>
      <c r="F126" s="21">
        <v>103.68</v>
      </c>
      <c r="G126" s="21">
        <f t="shared" si="9"/>
        <v>31104.000000000004</v>
      </c>
      <c r="H126" s="21"/>
      <c r="I126" s="21">
        <f t="shared" si="10"/>
        <v>0</v>
      </c>
      <c r="J126" s="21">
        <f t="shared" si="8"/>
        <v>31104.000000000004</v>
      </c>
    </row>
    <row r="127" spans="1:10" s="17" customFormat="1" ht="40.799999999999997" x14ac:dyDescent="0.3">
      <c r="A127" s="19" t="s">
        <v>303</v>
      </c>
      <c r="B127" s="9" t="s">
        <v>840</v>
      </c>
      <c r="C127" s="10" t="s">
        <v>912</v>
      </c>
      <c r="D127" s="8" t="s">
        <v>213</v>
      </c>
      <c r="E127" s="22">
        <v>300</v>
      </c>
      <c r="F127" s="21">
        <v>15.12</v>
      </c>
      <c r="G127" s="21">
        <f t="shared" si="9"/>
        <v>4536</v>
      </c>
      <c r="H127" s="21"/>
      <c r="I127" s="21">
        <f t="shared" si="10"/>
        <v>0</v>
      </c>
      <c r="J127" s="21">
        <f t="shared" si="8"/>
        <v>4536</v>
      </c>
    </row>
    <row r="128" spans="1:10" x14ac:dyDescent="0.3">
      <c r="G128" s="26">
        <f t="shared" ref="G128:I128" si="11">SUM(G3:G127)</f>
        <v>11350798.976499991</v>
      </c>
      <c r="H128" s="26"/>
      <c r="I128" s="26">
        <f t="shared" si="11"/>
        <v>0</v>
      </c>
      <c r="J128" s="26">
        <f>SUM(J3:J127)</f>
        <v>11350798.976499991</v>
      </c>
    </row>
  </sheetData>
  <autoFilter ref="A1:J128" xr:uid="{00000000-0001-0000-0D00-000000000000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4">
    <tabColor theme="5"/>
    <pageSetUpPr fitToPage="1"/>
  </sheetPr>
  <dimension ref="A1:Q172"/>
  <sheetViews>
    <sheetView workbookViewId="0">
      <pane ySplit="1" topLeftCell="A2" activePane="bottomLeft" state="frozen"/>
      <selection pane="bottomLeft" activeCell="L1" sqref="L1:Q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7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62" t="s">
        <v>2058</v>
      </c>
      <c r="M1" s="162"/>
      <c r="N1" s="162"/>
      <c r="O1" s="162"/>
      <c r="P1" s="162"/>
      <c r="Q1" s="162"/>
    </row>
    <row r="2" spans="1:17" s="17" customFormat="1" ht="14.4" x14ac:dyDescent="0.3">
      <c r="A2" s="14" t="s">
        <v>1823</v>
      </c>
      <c r="B2" s="16"/>
      <c r="C2" s="16"/>
      <c r="D2" s="16"/>
      <c r="E2" s="15"/>
    </row>
    <row r="3" spans="1:17" s="32" customFormat="1" ht="30.6" x14ac:dyDescent="0.3">
      <c r="A3" s="41" t="s">
        <v>7</v>
      </c>
      <c r="B3" s="37" t="s">
        <v>616</v>
      </c>
      <c r="C3" s="38" t="s">
        <v>618</v>
      </c>
      <c r="D3" s="36" t="s">
        <v>10</v>
      </c>
      <c r="E3" s="42">
        <v>0.6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>G3+I3</f>
        <v>0</v>
      </c>
    </row>
    <row r="4" spans="1:17" s="17" customFormat="1" ht="20.399999999999999" x14ac:dyDescent="0.3">
      <c r="A4" s="19" t="s">
        <v>11</v>
      </c>
      <c r="B4" s="9" t="s">
        <v>1824</v>
      </c>
      <c r="C4" s="10" t="s">
        <v>1825</v>
      </c>
      <c r="D4" s="8" t="s">
        <v>14</v>
      </c>
      <c r="E4" s="22">
        <v>1</v>
      </c>
      <c r="F4" s="21">
        <v>5628308</v>
      </c>
      <c r="G4" s="21">
        <f t="shared" si="0"/>
        <v>5628308</v>
      </c>
      <c r="H4" s="21"/>
      <c r="I4" s="21">
        <f t="shared" si="1"/>
        <v>0</v>
      </c>
      <c r="J4" s="21">
        <f t="shared" ref="J4:J67" si="2">G4+I4</f>
        <v>5628308</v>
      </c>
    </row>
    <row r="5" spans="1:17" s="32" customFormat="1" ht="20.399999999999999" x14ac:dyDescent="0.3">
      <c r="A5" s="41" t="s">
        <v>15</v>
      </c>
      <c r="B5" s="37" t="s">
        <v>974</v>
      </c>
      <c r="C5" s="38" t="s">
        <v>975</v>
      </c>
      <c r="D5" s="36" t="s">
        <v>38</v>
      </c>
      <c r="E5" s="43">
        <v>4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2"/>
        <v>0</v>
      </c>
    </row>
    <row r="6" spans="1:17" s="17" customFormat="1" ht="20.399999999999999" x14ac:dyDescent="0.3">
      <c r="A6" s="19" t="s">
        <v>1337</v>
      </c>
      <c r="B6" s="9" t="s">
        <v>1338</v>
      </c>
      <c r="C6" s="10" t="s">
        <v>704</v>
      </c>
      <c r="D6" s="8" t="s">
        <v>14</v>
      </c>
      <c r="E6" s="22">
        <v>1</v>
      </c>
      <c r="F6" s="21">
        <v>225050</v>
      </c>
      <c r="G6" s="21">
        <f t="shared" si="0"/>
        <v>225050</v>
      </c>
      <c r="H6" s="21"/>
      <c r="I6" s="21">
        <f t="shared" si="1"/>
        <v>0</v>
      </c>
      <c r="J6" s="21">
        <f t="shared" si="2"/>
        <v>225050</v>
      </c>
    </row>
    <row r="7" spans="1:17" s="17" customFormat="1" ht="20.399999999999999" x14ac:dyDescent="0.3">
      <c r="A7" s="19" t="s">
        <v>976</v>
      </c>
      <c r="B7" s="9" t="s">
        <v>1338</v>
      </c>
      <c r="C7" s="10" t="s">
        <v>1340</v>
      </c>
      <c r="D7" s="8" t="s">
        <v>14</v>
      </c>
      <c r="E7" s="22">
        <v>1</v>
      </c>
      <c r="F7" s="21">
        <v>215957</v>
      </c>
      <c r="G7" s="21">
        <f t="shared" si="0"/>
        <v>215957</v>
      </c>
      <c r="H7" s="21"/>
      <c r="I7" s="21">
        <f t="shared" si="1"/>
        <v>0</v>
      </c>
      <c r="J7" s="21">
        <f t="shared" si="2"/>
        <v>215957</v>
      </c>
    </row>
    <row r="8" spans="1:17" s="17" customFormat="1" ht="20.399999999999999" x14ac:dyDescent="0.3">
      <c r="A8" s="19" t="s">
        <v>977</v>
      </c>
      <c r="B8" s="9" t="s">
        <v>1338</v>
      </c>
      <c r="C8" s="10" t="s">
        <v>703</v>
      </c>
      <c r="D8" s="8" t="s">
        <v>14</v>
      </c>
      <c r="E8" s="22">
        <v>1</v>
      </c>
      <c r="F8" s="21">
        <v>214467</v>
      </c>
      <c r="G8" s="21">
        <f t="shared" si="0"/>
        <v>214467</v>
      </c>
      <c r="H8" s="21"/>
      <c r="I8" s="21">
        <f t="shared" si="1"/>
        <v>0</v>
      </c>
      <c r="J8" s="21">
        <f t="shared" si="2"/>
        <v>214467</v>
      </c>
    </row>
    <row r="9" spans="1:17" s="17" customFormat="1" ht="20.399999999999999" x14ac:dyDescent="0.3">
      <c r="A9" s="19" t="s">
        <v>1341</v>
      </c>
      <c r="B9" s="9" t="s">
        <v>1338</v>
      </c>
      <c r="C9" s="10" t="s">
        <v>1339</v>
      </c>
      <c r="D9" s="8" t="s">
        <v>14</v>
      </c>
      <c r="E9" s="22">
        <v>1</v>
      </c>
      <c r="F9" s="21">
        <v>227134</v>
      </c>
      <c r="G9" s="21">
        <f t="shared" si="0"/>
        <v>227134</v>
      </c>
      <c r="H9" s="21"/>
      <c r="I9" s="21">
        <f t="shared" si="1"/>
        <v>0</v>
      </c>
      <c r="J9" s="21">
        <f t="shared" si="2"/>
        <v>227134</v>
      </c>
    </row>
    <row r="10" spans="1:17" s="32" customFormat="1" ht="20.399999999999999" x14ac:dyDescent="0.3">
      <c r="A10" s="41" t="s">
        <v>552</v>
      </c>
      <c r="B10" s="37" t="s">
        <v>47</v>
      </c>
      <c r="C10" s="38" t="s">
        <v>48</v>
      </c>
      <c r="D10" s="36" t="s">
        <v>38</v>
      </c>
      <c r="E10" s="43">
        <v>6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2"/>
        <v>0</v>
      </c>
    </row>
    <row r="11" spans="1:17" s="17" customFormat="1" ht="20.399999999999999" x14ac:dyDescent="0.3">
      <c r="A11" s="19" t="s">
        <v>1240</v>
      </c>
      <c r="B11" s="9" t="s">
        <v>1826</v>
      </c>
      <c r="C11" s="10" t="s">
        <v>1827</v>
      </c>
      <c r="D11" s="8" t="s">
        <v>14</v>
      </c>
      <c r="E11" s="22">
        <v>1</v>
      </c>
      <c r="F11" s="21">
        <v>260233</v>
      </c>
      <c r="G11" s="21">
        <f t="shared" si="0"/>
        <v>260233</v>
      </c>
      <c r="H11" s="21"/>
      <c r="I11" s="21">
        <f t="shared" si="1"/>
        <v>0</v>
      </c>
      <c r="J11" s="21">
        <f t="shared" si="2"/>
        <v>260233</v>
      </c>
    </row>
    <row r="12" spans="1:17" s="17" customFormat="1" ht="20.399999999999999" x14ac:dyDescent="0.3">
      <c r="A12" s="19" t="s">
        <v>1828</v>
      </c>
      <c r="B12" s="9" t="s">
        <v>1829</v>
      </c>
      <c r="C12" s="10" t="s">
        <v>1830</v>
      </c>
      <c r="D12" s="8" t="s">
        <v>14</v>
      </c>
      <c r="E12" s="22">
        <v>1</v>
      </c>
      <c r="F12" s="21">
        <v>449775</v>
      </c>
      <c r="G12" s="21">
        <f t="shared" si="0"/>
        <v>449775</v>
      </c>
      <c r="H12" s="21"/>
      <c r="I12" s="21">
        <f t="shared" si="1"/>
        <v>0</v>
      </c>
      <c r="J12" s="21">
        <f t="shared" si="2"/>
        <v>449775</v>
      </c>
    </row>
    <row r="13" spans="1:17" s="17" customFormat="1" ht="20.399999999999999" x14ac:dyDescent="0.3">
      <c r="A13" s="19" t="s">
        <v>39</v>
      </c>
      <c r="B13" s="9" t="s">
        <v>1831</v>
      </c>
      <c r="C13" s="10" t="s">
        <v>1832</v>
      </c>
      <c r="D13" s="8" t="s">
        <v>14</v>
      </c>
      <c r="E13" s="22">
        <v>1</v>
      </c>
      <c r="F13" s="21">
        <v>386187</v>
      </c>
      <c r="G13" s="21">
        <f t="shared" si="0"/>
        <v>386187</v>
      </c>
      <c r="H13" s="21"/>
      <c r="I13" s="21">
        <f t="shared" si="1"/>
        <v>0</v>
      </c>
      <c r="J13" s="21">
        <f t="shared" si="2"/>
        <v>386187</v>
      </c>
    </row>
    <row r="14" spans="1:17" s="17" customFormat="1" ht="20.399999999999999" x14ac:dyDescent="0.3">
      <c r="A14" s="19" t="s">
        <v>1833</v>
      </c>
      <c r="B14" s="9" t="s">
        <v>1826</v>
      </c>
      <c r="C14" s="10" t="s">
        <v>1834</v>
      </c>
      <c r="D14" s="8" t="s">
        <v>14</v>
      </c>
      <c r="E14" s="22">
        <v>1</v>
      </c>
      <c r="F14" s="21">
        <v>242805</v>
      </c>
      <c r="G14" s="21">
        <f t="shared" si="0"/>
        <v>242805</v>
      </c>
      <c r="H14" s="21"/>
      <c r="I14" s="21">
        <f t="shared" si="1"/>
        <v>0</v>
      </c>
      <c r="J14" s="21">
        <f t="shared" si="2"/>
        <v>242805</v>
      </c>
    </row>
    <row r="15" spans="1:17" s="17" customFormat="1" ht="20.399999999999999" x14ac:dyDescent="0.3">
      <c r="A15" s="19" t="s">
        <v>43</v>
      </c>
      <c r="B15" s="9" t="s">
        <v>1826</v>
      </c>
      <c r="C15" s="10" t="s">
        <v>1835</v>
      </c>
      <c r="D15" s="8" t="s">
        <v>14</v>
      </c>
      <c r="E15" s="22">
        <v>1</v>
      </c>
      <c r="F15" s="21">
        <v>444366</v>
      </c>
      <c r="G15" s="21">
        <f t="shared" si="0"/>
        <v>444366</v>
      </c>
      <c r="H15" s="21"/>
      <c r="I15" s="21">
        <f t="shared" si="1"/>
        <v>0</v>
      </c>
      <c r="J15" s="21">
        <f t="shared" si="2"/>
        <v>444366</v>
      </c>
    </row>
    <row r="16" spans="1:17" s="17" customFormat="1" ht="20.399999999999999" x14ac:dyDescent="0.3">
      <c r="A16" s="19" t="s">
        <v>1836</v>
      </c>
      <c r="B16" s="9" t="s">
        <v>1837</v>
      </c>
      <c r="C16" s="10" t="s">
        <v>1838</v>
      </c>
      <c r="D16" s="8" t="s">
        <v>14</v>
      </c>
      <c r="E16" s="22">
        <v>1</v>
      </c>
      <c r="F16" s="21">
        <v>730000</v>
      </c>
      <c r="G16" s="21">
        <f t="shared" si="0"/>
        <v>730000</v>
      </c>
      <c r="H16" s="21"/>
      <c r="I16" s="21">
        <f t="shared" si="1"/>
        <v>0</v>
      </c>
      <c r="J16" s="21">
        <f t="shared" si="2"/>
        <v>730000</v>
      </c>
    </row>
    <row r="17" spans="1:10" s="32" customFormat="1" ht="20.399999999999999" x14ac:dyDescent="0.3">
      <c r="A17" s="41" t="s">
        <v>46</v>
      </c>
      <c r="B17" s="37" t="s">
        <v>58</v>
      </c>
      <c r="C17" s="38" t="s">
        <v>59</v>
      </c>
      <c r="D17" s="36" t="s">
        <v>38</v>
      </c>
      <c r="E17" s="43">
        <v>4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2"/>
        <v>0</v>
      </c>
    </row>
    <row r="18" spans="1:10" s="17" customFormat="1" ht="30.6" x14ac:dyDescent="0.3">
      <c r="A18" s="19" t="s">
        <v>49</v>
      </c>
      <c r="B18" s="9" t="s">
        <v>1839</v>
      </c>
      <c r="C18" s="10" t="s">
        <v>1840</v>
      </c>
      <c r="D18" s="8" t="s">
        <v>14</v>
      </c>
      <c r="E18" s="22">
        <v>4</v>
      </c>
      <c r="F18" s="50">
        <v>36856.28</v>
      </c>
      <c r="G18" s="21">
        <f t="shared" si="0"/>
        <v>147425.12</v>
      </c>
      <c r="H18" s="21"/>
      <c r="I18" s="21">
        <f t="shared" si="1"/>
        <v>0</v>
      </c>
      <c r="J18" s="21">
        <f t="shared" si="2"/>
        <v>147425.12</v>
      </c>
    </row>
    <row r="19" spans="1:10" s="17" customFormat="1" ht="14.4" x14ac:dyDescent="0.3">
      <c r="A19" s="14" t="s">
        <v>1841</v>
      </c>
      <c r="B19" s="16"/>
      <c r="C19" s="16"/>
      <c r="D19" s="16"/>
      <c r="E19" s="15"/>
      <c r="F19" s="21"/>
      <c r="G19" s="21">
        <f t="shared" si="0"/>
        <v>0</v>
      </c>
      <c r="H19" s="21"/>
      <c r="I19" s="21">
        <f t="shared" si="1"/>
        <v>0</v>
      </c>
      <c r="J19" s="21">
        <f t="shared" si="2"/>
        <v>0</v>
      </c>
    </row>
    <row r="20" spans="1:10" s="32" customFormat="1" ht="30.6" x14ac:dyDescent="0.3">
      <c r="A20" s="41" t="s">
        <v>51</v>
      </c>
      <c r="B20" s="37" t="s">
        <v>86</v>
      </c>
      <c r="C20" s="38" t="s">
        <v>87</v>
      </c>
      <c r="D20" s="36" t="s">
        <v>69</v>
      </c>
      <c r="E20" s="44">
        <v>4.04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2"/>
        <v>0</v>
      </c>
    </row>
    <row r="21" spans="1:10" s="17" customFormat="1" ht="40.799999999999997" x14ac:dyDescent="0.3">
      <c r="A21" s="19" t="s">
        <v>565</v>
      </c>
      <c r="B21" s="9" t="s">
        <v>1842</v>
      </c>
      <c r="C21" s="10" t="s">
        <v>1569</v>
      </c>
      <c r="D21" s="8" t="s">
        <v>213</v>
      </c>
      <c r="E21" s="22">
        <v>51</v>
      </c>
      <c r="F21" s="21">
        <v>28850</v>
      </c>
      <c r="G21" s="21">
        <f t="shared" si="0"/>
        <v>1471350</v>
      </c>
      <c r="H21" s="21"/>
      <c r="I21" s="21">
        <f t="shared" si="1"/>
        <v>0</v>
      </c>
      <c r="J21" s="21">
        <f t="shared" si="2"/>
        <v>1471350</v>
      </c>
    </row>
    <row r="22" spans="1:10" s="17" customFormat="1" ht="40.799999999999997" x14ac:dyDescent="0.3">
      <c r="A22" s="19" t="s">
        <v>567</v>
      </c>
      <c r="B22" s="9" t="s">
        <v>1842</v>
      </c>
      <c r="C22" s="10" t="s">
        <v>1843</v>
      </c>
      <c r="D22" s="8" t="s">
        <v>213</v>
      </c>
      <c r="E22" s="22">
        <v>19</v>
      </c>
      <c r="F22" s="21">
        <v>46050</v>
      </c>
      <c r="G22" s="21">
        <f t="shared" si="0"/>
        <v>874950</v>
      </c>
      <c r="H22" s="21"/>
      <c r="I22" s="21">
        <f t="shared" si="1"/>
        <v>0</v>
      </c>
      <c r="J22" s="21">
        <f t="shared" si="2"/>
        <v>874950</v>
      </c>
    </row>
    <row r="23" spans="1:10" s="17" customFormat="1" ht="40.799999999999997" x14ac:dyDescent="0.3">
      <c r="A23" s="19" t="s">
        <v>56</v>
      </c>
      <c r="B23" s="9" t="s">
        <v>706</v>
      </c>
      <c r="C23" s="10" t="s">
        <v>1844</v>
      </c>
      <c r="D23" s="8" t="s">
        <v>213</v>
      </c>
      <c r="E23" s="22">
        <v>14</v>
      </c>
      <c r="F23" s="21">
        <v>4749</v>
      </c>
      <c r="G23" s="21">
        <f t="shared" si="0"/>
        <v>66486</v>
      </c>
      <c r="H23" s="21"/>
      <c r="I23" s="21">
        <f t="shared" si="1"/>
        <v>0</v>
      </c>
      <c r="J23" s="21">
        <f t="shared" si="2"/>
        <v>66486</v>
      </c>
    </row>
    <row r="24" spans="1:10" s="17" customFormat="1" ht="40.799999999999997" x14ac:dyDescent="0.3">
      <c r="A24" s="19" t="s">
        <v>57</v>
      </c>
      <c r="B24" s="9" t="s">
        <v>706</v>
      </c>
      <c r="C24" s="10" t="s">
        <v>1845</v>
      </c>
      <c r="D24" s="8" t="s">
        <v>213</v>
      </c>
      <c r="E24" s="22">
        <v>4</v>
      </c>
      <c r="F24" s="21">
        <v>10133</v>
      </c>
      <c r="G24" s="21">
        <f t="shared" si="0"/>
        <v>40532</v>
      </c>
      <c r="H24" s="21"/>
      <c r="I24" s="21">
        <f t="shared" si="1"/>
        <v>0</v>
      </c>
      <c r="J24" s="21">
        <f t="shared" si="2"/>
        <v>40532</v>
      </c>
    </row>
    <row r="25" spans="1:10" s="17" customFormat="1" ht="40.799999999999997" x14ac:dyDescent="0.3">
      <c r="A25" s="19" t="s">
        <v>576</v>
      </c>
      <c r="B25" s="9" t="s">
        <v>1842</v>
      </c>
      <c r="C25" s="10" t="s">
        <v>1846</v>
      </c>
      <c r="D25" s="8" t="s">
        <v>213</v>
      </c>
      <c r="E25" s="22">
        <v>52</v>
      </c>
      <c r="F25" s="21">
        <v>85800</v>
      </c>
      <c r="G25" s="21">
        <f t="shared" si="0"/>
        <v>4461600</v>
      </c>
      <c r="H25" s="21"/>
      <c r="I25" s="21">
        <f t="shared" si="1"/>
        <v>0</v>
      </c>
      <c r="J25" s="21">
        <f t="shared" si="2"/>
        <v>4461600</v>
      </c>
    </row>
    <row r="26" spans="1:10" s="17" customFormat="1" ht="40.799999999999997" x14ac:dyDescent="0.3">
      <c r="A26" s="19" t="s">
        <v>580</v>
      </c>
      <c r="B26" s="9" t="s">
        <v>1842</v>
      </c>
      <c r="C26" s="10" t="s">
        <v>1847</v>
      </c>
      <c r="D26" s="8" t="s">
        <v>213</v>
      </c>
      <c r="E26" s="22">
        <v>99</v>
      </c>
      <c r="F26" s="21">
        <v>190650</v>
      </c>
      <c r="G26" s="21">
        <f t="shared" si="0"/>
        <v>18874350</v>
      </c>
      <c r="H26" s="21"/>
      <c r="I26" s="21">
        <f t="shared" si="1"/>
        <v>0</v>
      </c>
      <c r="J26" s="21">
        <f t="shared" si="2"/>
        <v>18874350</v>
      </c>
    </row>
    <row r="27" spans="1:10" s="17" customFormat="1" ht="40.799999999999997" x14ac:dyDescent="0.3">
      <c r="A27" s="19" t="s">
        <v>66</v>
      </c>
      <c r="B27" s="9" t="s">
        <v>1842</v>
      </c>
      <c r="C27" s="10" t="s">
        <v>1640</v>
      </c>
      <c r="D27" s="8" t="s">
        <v>213</v>
      </c>
      <c r="E27" s="22">
        <v>135</v>
      </c>
      <c r="F27" s="21">
        <v>38200</v>
      </c>
      <c r="G27" s="21">
        <f t="shared" si="0"/>
        <v>5157000</v>
      </c>
      <c r="H27" s="21"/>
      <c r="I27" s="21">
        <f t="shared" si="1"/>
        <v>0</v>
      </c>
      <c r="J27" s="21">
        <f t="shared" si="2"/>
        <v>5157000</v>
      </c>
    </row>
    <row r="28" spans="1:10" s="17" customFormat="1" ht="40.799999999999997" x14ac:dyDescent="0.3">
      <c r="A28" s="19" t="s">
        <v>70</v>
      </c>
      <c r="B28" s="9" t="s">
        <v>1842</v>
      </c>
      <c r="C28" s="10" t="s">
        <v>1848</v>
      </c>
      <c r="D28" s="8" t="s">
        <v>213</v>
      </c>
      <c r="E28" s="22">
        <v>30</v>
      </c>
      <c r="F28" s="21">
        <v>76600</v>
      </c>
      <c r="G28" s="21">
        <f t="shared" si="0"/>
        <v>2298000</v>
      </c>
      <c r="H28" s="21"/>
      <c r="I28" s="21">
        <f t="shared" si="1"/>
        <v>0</v>
      </c>
      <c r="J28" s="21">
        <f t="shared" si="2"/>
        <v>2298000</v>
      </c>
    </row>
    <row r="29" spans="1:10" s="17" customFormat="1" ht="30.6" x14ac:dyDescent="0.3">
      <c r="A29" s="19" t="s">
        <v>74</v>
      </c>
      <c r="B29" s="9" t="s">
        <v>1248</v>
      </c>
      <c r="C29" s="10" t="s">
        <v>1249</v>
      </c>
      <c r="D29" s="8" t="s">
        <v>69</v>
      </c>
      <c r="E29" s="20">
        <v>1.6</v>
      </c>
      <c r="F29" s="50">
        <v>32426.79</v>
      </c>
      <c r="G29" s="21">
        <f t="shared" si="0"/>
        <v>51882.864000000001</v>
      </c>
      <c r="H29" s="21"/>
      <c r="I29" s="21">
        <f t="shared" si="1"/>
        <v>0</v>
      </c>
      <c r="J29" s="21">
        <f t="shared" si="2"/>
        <v>51882.864000000001</v>
      </c>
    </row>
    <row r="30" spans="1:10" s="17" customFormat="1" ht="14.4" x14ac:dyDescent="0.3">
      <c r="A30" s="14" t="s">
        <v>1849</v>
      </c>
      <c r="B30" s="16"/>
      <c r="C30" s="16"/>
      <c r="D30" s="16"/>
      <c r="E30" s="15"/>
      <c r="F30" s="21"/>
      <c r="G30" s="21">
        <f t="shared" si="0"/>
        <v>0</v>
      </c>
      <c r="H30" s="21"/>
      <c r="I30" s="21">
        <f t="shared" si="1"/>
        <v>0</v>
      </c>
      <c r="J30" s="21">
        <f t="shared" si="2"/>
        <v>0</v>
      </c>
    </row>
    <row r="31" spans="1:10" s="32" customFormat="1" ht="40.799999999999997" x14ac:dyDescent="0.3">
      <c r="A31" s="41" t="s">
        <v>76</v>
      </c>
      <c r="B31" s="37" t="s">
        <v>114</v>
      </c>
      <c r="C31" s="38" t="s">
        <v>115</v>
      </c>
      <c r="D31" s="36" t="s">
        <v>109</v>
      </c>
      <c r="E31" s="42">
        <v>123.8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2"/>
        <v>0</v>
      </c>
    </row>
    <row r="32" spans="1:10" s="32" customFormat="1" ht="40.799999999999997" x14ac:dyDescent="0.3">
      <c r="A32" s="41" t="s">
        <v>79</v>
      </c>
      <c r="B32" s="37" t="s">
        <v>111</v>
      </c>
      <c r="C32" s="38" t="s">
        <v>112</v>
      </c>
      <c r="D32" s="36" t="s">
        <v>109</v>
      </c>
      <c r="E32" s="42">
        <v>68.7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2"/>
        <v>0</v>
      </c>
    </row>
    <row r="33" spans="1:10" s="17" customFormat="1" ht="40.799999999999997" x14ac:dyDescent="0.3">
      <c r="A33" s="19" t="s">
        <v>81</v>
      </c>
      <c r="B33" s="9" t="s">
        <v>720</v>
      </c>
      <c r="C33" s="10" t="s">
        <v>1850</v>
      </c>
      <c r="D33" s="8" t="s">
        <v>116</v>
      </c>
      <c r="E33" s="20">
        <v>61.2</v>
      </c>
      <c r="F33" s="21">
        <v>10635.3</v>
      </c>
      <c r="G33" s="21">
        <f t="shared" si="0"/>
        <v>650880.36</v>
      </c>
      <c r="H33" s="21"/>
      <c r="I33" s="21">
        <f t="shared" si="1"/>
        <v>0</v>
      </c>
      <c r="J33" s="21">
        <f t="shared" si="2"/>
        <v>650880.36</v>
      </c>
    </row>
    <row r="34" spans="1:10" s="32" customFormat="1" ht="20.399999999999999" x14ac:dyDescent="0.3">
      <c r="A34" s="41" t="s">
        <v>83</v>
      </c>
      <c r="B34" s="37" t="s">
        <v>714</v>
      </c>
      <c r="C34" s="38" t="s">
        <v>715</v>
      </c>
      <c r="D34" s="36" t="s">
        <v>18</v>
      </c>
      <c r="E34" s="42">
        <v>0.5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2"/>
        <v>0</v>
      </c>
    </row>
    <row r="35" spans="1:10" s="32" customFormat="1" ht="20.399999999999999" x14ac:dyDescent="0.3">
      <c r="A35" s="41" t="s">
        <v>85</v>
      </c>
      <c r="B35" s="37" t="s">
        <v>26</v>
      </c>
      <c r="C35" s="38" t="s">
        <v>27</v>
      </c>
      <c r="D35" s="36" t="s">
        <v>18</v>
      </c>
      <c r="E35" s="42">
        <v>0.8</v>
      </c>
      <c r="F35" s="26"/>
      <c r="G35" s="26">
        <f t="shared" ref="G35:G66" si="3">E35*F35</f>
        <v>0</v>
      </c>
      <c r="H35" s="26"/>
      <c r="I35" s="26">
        <f t="shared" ref="I35:I66" si="4">E35*H35</f>
        <v>0</v>
      </c>
      <c r="J35" s="26">
        <f t="shared" si="2"/>
        <v>0</v>
      </c>
    </row>
    <row r="36" spans="1:10" s="32" customFormat="1" ht="20.399999999999999" x14ac:dyDescent="0.3">
      <c r="A36" s="41" t="s">
        <v>88</v>
      </c>
      <c r="B36" s="37" t="s">
        <v>716</v>
      </c>
      <c r="C36" s="38" t="s">
        <v>717</v>
      </c>
      <c r="D36" s="36" t="s">
        <v>18</v>
      </c>
      <c r="E36" s="42">
        <v>0.3</v>
      </c>
      <c r="F36" s="26"/>
      <c r="G36" s="26">
        <f t="shared" si="3"/>
        <v>0</v>
      </c>
      <c r="H36" s="26"/>
      <c r="I36" s="26">
        <f t="shared" si="4"/>
        <v>0</v>
      </c>
      <c r="J36" s="26">
        <f t="shared" si="2"/>
        <v>0</v>
      </c>
    </row>
    <row r="37" spans="1:10" s="32" customFormat="1" ht="20.399999999999999" x14ac:dyDescent="0.3">
      <c r="A37" s="41" t="s">
        <v>90</v>
      </c>
      <c r="B37" s="37" t="s">
        <v>718</v>
      </c>
      <c r="C37" s="38" t="s">
        <v>719</v>
      </c>
      <c r="D37" s="36" t="s">
        <v>18</v>
      </c>
      <c r="E37" s="42">
        <v>0.6</v>
      </c>
      <c r="F37" s="26"/>
      <c r="G37" s="26">
        <f t="shared" si="3"/>
        <v>0</v>
      </c>
      <c r="H37" s="26"/>
      <c r="I37" s="26">
        <f t="shared" si="4"/>
        <v>0</v>
      </c>
      <c r="J37" s="26">
        <f t="shared" si="2"/>
        <v>0</v>
      </c>
    </row>
    <row r="38" spans="1:10" s="32" customFormat="1" ht="20.399999999999999" x14ac:dyDescent="0.3">
      <c r="A38" s="41" t="s">
        <v>92</v>
      </c>
      <c r="B38" s="37" t="s">
        <v>23</v>
      </c>
      <c r="C38" s="38" t="s">
        <v>24</v>
      </c>
      <c r="D38" s="36" t="s">
        <v>18</v>
      </c>
      <c r="E38" s="42">
        <v>4.9000000000000004</v>
      </c>
      <c r="F38" s="26"/>
      <c r="G38" s="26">
        <f t="shared" si="3"/>
        <v>0</v>
      </c>
      <c r="H38" s="26"/>
      <c r="I38" s="26">
        <f t="shared" si="4"/>
        <v>0</v>
      </c>
      <c r="J38" s="26">
        <f t="shared" si="2"/>
        <v>0</v>
      </c>
    </row>
    <row r="39" spans="1:10" s="32" customFormat="1" ht="20.399999999999999" x14ac:dyDescent="0.3">
      <c r="A39" s="41" t="s">
        <v>94</v>
      </c>
      <c r="B39" s="37" t="s">
        <v>20</v>
      </c>
      <c r="C39" s="38" t="s">
        <v>21</v>
      </c>
      <c r="D39" s="36" t="s">
        <v>18</v>
      </c>
      <c r="E39" s="44">
        <v>2.74</v>
      </c>
      <c r="F39" s="26"/>
      <c r="G39" s="26">
        <f t="shared" si="3"/>
        <v>0</v>
      </c>
      <c r="H39" s="26"/>
      <c r="I39" s="26">
        <f t="shared" si="4"/>
        <v>0</v>
      </c>
      <c r="J39" s="26">
        <f t="shared" si="2"/>
        <v>0</v>
      </c>
    </row>
    <row r="40" spans="1:10" s="32" customFormat="1" ht="20.399999999999999" x14ac:dyDescent="0.3">
      <c r="A40" s="41" t="s">
        <v>96</v>
      </c>
      <c r="B40" s="37" t="s">
        <v>16</v>
      </c>
      <c r="C40" s="38" t="s">
        <v>17</v>
      </c>
      <c r="D40" s="36" t="s">
        <v>18</v>
      </c>
      <c r="E40" s="44">
        <v>5.04</v>
      </c>
      <c r="F40" s="26"/>
      <c r="G40" s="26">
        <f t="shared" si="3"/>
        <v>0</v>
      </c>
      <c r="H40" s="26"/>
      <c r="I40" s="26">
        <f t="shared" si="4"/>
        <v>0</v>
      </c>
      <c r="J40" s="26">
        <f t="shared" si="2"/>
        <v>0</v>
      </c>
    </row>
    <row r="41" spans="1:10" s="17" customFormat="1" ht="40.799999999999997" x14ac:dyDescent="0.3">
      <c r="A41" s="19" t="s">
        <v>98</v>
      </c>
      <c r="B41" s="9" t="s">
        <v>720</v>
      </c>
      <c r="C41" s="10" t="s">
        <v>1851</v>
      </c>
      <c r="D41" s="8" t="s">
        <v>116</v>
      </c>
      <c r="E41" s="22">
        <v>204</v>
      </c>
      <c r="F41" s="21">
        <v>5564.94</v>
      </c>
      <c r="G41" s="21">
        <f t="shared" si="3"/>
        <v>1135247.76</v>
      </c>
      <c r="H41" s="21"/>
      <c r="I41" s="21">
        <f t="shared" si="4"/>
        <v>0</v>
      </c>
      <c r="J41" s="21">
        <f t="shared" si="2"/>
        <v>1135247.76</v>
      </c>
    </row>
    <row r="42" spans="1:10" s="17" customFormat="1" ht="40.799999999999997" x14ac:dyDescent="0.3">
      <c r="A42" s="19" t="s">
        <v>101</v>
      </c>
      <c r="B42" s="9" t="s">
        <v>720</v>
      </c>
      <c r="C42" s="10" t="s">
        <v>1852</v>
      </c>
      <c r="D42" s="8" t="s">
        <v>116</v>
      </c>
      <c r="E42" s="22">
        <v>1122</v>
      </c>
      <c r="F42" s="21">
        <v>4625.45</v>
      </c>
      <c r="G42" s="21">
        <f t="shared" si="3"/>
        <v>5189754.8999999994</v>
      </c>
      <c r="H42" s="21"/>
      <c r="I42" s="21">
        <f t="shared" si="4"/>
        <v>0</v>
      </c>
      <c r="J42" s="21">
        <f t="shared" si="2"/>
        <v>5189754.8999999994</v>
      </c>
    </row>
    <row r="43" spans="1:10" s="17" customFormat="1" ht="40.799999999999997" x14ac:dyDescent="0.3">
      <c r="A43" s="19" t="s">
        <v>103</v>
      </c>
      <c r="B43" s="9" t="s">
        <v>720</v>
      </c>
      <c r="C43" s="10" t="s">
        <v>1853</v>
      </c>
      <c r="D43" s="8" t="s">
        <v>116</v>
      </c>
      <c r="E43" s="22">
        <v>255</v>
      </c>
      <c r="F43" s="21">
        <v>3351.61</v>
      </c>
      <c r="G43" s="21">
        <f t="shared" si="3"/>
        <v>854660.55</v>
      </c>
      <c r="H43" s="21"/>
      <c r="I43" s="21">
        <f t="shared" si="4"/>
        <v>0</v>
      </c>
      <c r="J43" s="21">
        <f t="shared" si="2"/>
        <v>854660.55</v>
      </c>
    </row>
    <row r="44" spans="1:10" s="17" customFormat="1" ht="40.799999999999997" x14ac:dyDescent="0.3">
      <c r="A44" s="19" t="s">
        <v>106</v>
      </c>
      <c r="B44" s="9" t="s">
        <v>720</v>
      </c>
      <c r="C44" s="10" t="s">
        <v>1416</v>
      </c>
      <c r="D44" s="8" t="s">
        <v>116</v>
      </c>
      <c r="E44" s="22">
        <v>408</v>
      </c>
      <c r="F44" s="21">
        <v>2436</v>
      </c>
      <c r="G44" s="21">
        <f t="shared" si="3"/>
        <v>993888</v>
      </c>
      <c r="H44" s="21"/>
      <c r="I44" s="21">
        <f t="shared" si="4"/>
        <v>0</v>
      </c>
      <c r="J44" s="21">
        <f t="shared" si="2"/>
        <v>993888</v>
      </c>
    </row>
    <row r="45" spans="1:10" s="17" customFormat="1" ht="40.799999999999997" x14ac:dyDescent="0.3">
      <c r="A45" s="19" t="s">
        <v>110</v>
      </c>
      <c r="B45" s="9" t="s">
        <v>720</v>
      </c>
      <c r="C45" s="10" t="s">
        <v>1854</v>
      </c>
      <c r="D45" s="8" t="s">
        <v>116</v>
      </c>
      <c r="E45" s="22">
        <v>2652</v>
      </c>
      <c r="F45" s="21">
        <v>1579.11</v>
      </c>
      <c r="G45" s="21">
        <f t="shared" si="3"/>
        <v>4187799.7199999997</v>
      </c>
      <c r="H45" s="21"/>
      <c r="I45" s="21">
        <f t="shared" si="4"/>
        <v>0</v>
      </c>
      <c r="J45" s="21">
        <f t="shared" si="2"/>
        <v>4187799.7199999997</v>
      </c>
    </row>
    <row r="46" spans="1:10" s="17" customFormat="1" ht="40.799999999999997" x14ac:dyDescent="0.3">
      <c r="A46" s="19" t="s">
        <v>113</v>
      </c>
      <c r="B46" s="9" t="s">
        <v>1252</v>
      </c>
      <c r="C46" s="10" t="s">
        <v>1855</v>
      </c>
      <c r="D46" s="8" t="s">
        <v>116</v>
      </c>
      <c r="E46" s="22">
        <v>1989</v>
      </c>
      <c r="F46" s="21">
        <v>1145.51</v>
      </c>
      <c r="G46" s="21">
        <f t="shared" si="3"/>
        <v>2278419.39</v>
      </c>
      <c r="H46" s="21"/>
      <c r="I46" s="21">
        <f t="shared" si="4"/>
        <v>0</v>
      </c>
      <c r="J46" s="21">
        <f t="shared" si="2"/>
        <v>2278419.39</v>
      </c>
    </row>
    <row r="47" spans="1:10" s="17" customFormat="1" ht="40.799999999999997" x14ac:dyDescent="0.3">
      <c r="A47" s="19" t="s">
        <v>117</v>
      </c>
      <c r="B47" s="9" t="s">
        <v>728</v>
      </c>
      <c r="C47" s="10" t="s">
        <v>1419</v>
      </c>
      <c r="D47" s="8" t="s">
        <v>116</v>
      </c>
      <c r="E47" s="22">
        <v>867</v>
      </c>
      <c r="F47" s="21">
        <v>760.35</v>
      </c>
      <c r="G47" s="21">
        <f t="shared" si="3"/>
        <v>659223.45000000007</v>
      </c>
      <c r="H47" s="21"/>
      <c r="I47" s="21">
        <f t="shared" si="4"/>
        <v>0</v>
      </c>
      <c r="J47" s="21">
        <f t="shared" si="2"/>
        <v>659223.45000000007</v>
      </c>
    </row>
    <row r="48" spans="1:10" s="17" customFormat="1" ht="40.799999999999997" x14ac:dyDescent="0.3">
      <c r="A48" s="19" t="s">
        <v>120</v>
      </c>
      <c r="B48" s="9" t="s">
        <v>728</v>
      </c>
      <c r="C48" s="10" t="s">
        <v>1536</v>
      </c>
      <c r="D48" s="8" t="s">
        <v>116</v>
      </c>
      <c r="E48" s="20">
        <v>61.2</v>
      </c>
      <c r="F48" s="21">
        <v>571.78</v>
      </c>
      <c r="G48" s="21">
        <f t="shared" si="3"/>
        <v>34992.936000000002</v>
      </c>
      <c r="H48" s="21"/>
      <c r="I48" s="21">
        <f t="shared" si="4"/>
        <v>0</v>
      </c>
      <c r="J48" s="21">
        <f t="shared" si="2"/>
        <v>34992.936000000002</v>
      </c>
    </row>
    <row r="49" spans="1:10" s="17" customFormat="1" ht="40.799999999999997" x14ac:dyDescent="0.3">
      <c r="A49" s="19" t="s">
        <v>123</v>
      </c>
      <c r="B49" s="9" t="s">
        <v>728</v>
      </c>
      <c r="C49" s="10" t="s">
        <v>1856</v>
      </c>
      <c r="D49" s="8" t="s">
        <v>116</v>
      </c>
      <c r="E49" s="22">
        <v>51</v>
      </c>
      <c r="F49" s="21">
        <v>989.52</v>
      </c>
      <c r="G49" s="21">
        <f t="shared" si="3"/>
        <v>50465.52</v>
      </c>
      <c r="H49" s="21"/>
      <c r="I49" s="21">
        <f t="shared" si="4"/>
        <v>0</v>
      </c>
      <c r="J49" s="21">
        <f t="shared" si="2"/>
        <v>50465.52</v>
      </c>
    </row>
    <row r="50" spans="1:10" s="17" customFormat="1" ht="40.799999999999997" x14ac:dyDescent="0.3">
      <c r="A50" s="19" t="s">
        <v>127</v>
      </c>
      <c r="B50" s="9" t="s">
        <v>728</v>
      </c>
      <c r="C50" s="10" t="s">
        <v>1857</v>
      </c>
      <c r="D50" s="8" t="s">
        <v>116</v>
      </c>
      <c r="E50" s="22">
        <v>1071</v>
      </c>
      <c r="F50" s="21">
        <v>735.28</v>
      </c>
      <c r="G50" s="21">
        <f t="shared" si="3"/>
        <v>787484.88</v>
      </c>
      <c r="H50" s="21"/>
      <c r="I50" s="21">
        <f t="shared" si="4"/>
        <v>0</v>
      </c>
      <c r="J50" s="21">
        <f t="shared" si="2"/>
        <v>787484.88</v>
      </c>
    </row>
    <row r="51" spans="1:10" s="17" customFormat="1" ht="40.799999999999997" x14ac:dyDescent="0.3">
      <c r="A51" s="19" t="s">
        <v>131</v>
      </c>
      <c r="B51" s="9" t="s">
        <v>728</v>
      </c>
      <c r="C51" s="10" t="s">
        <v>1625</v>
      </c>
      <c r="D51" s="8" t="s">
        <v>116</v>
      </c>
      <c r="E51" s="22">
        <v>1326</v>
      </c>
      <c r="F51" s="21">
        <v>495.42</v>
      </c>
      <c r="G51" s="21">
        <f t="shared" si="3"/>
        <v>656926.92000000004</v>
      </c>
      <c r="H51" s="21"/>
      <c r="I51" s="21">
        <f t="shared" si="4"/>
        <v>0</v>
      </c>
      <c r="J51" s="21">
        <f t="shared" si="2"/>
        <v>656926.92000000004</v>
      </c>
    </row>
    <row r="52" spans="1:10" s="17" customFormat="1" ht="40.799999999999997" x14ac:dyDescent="0.3">
      <c r="A52" s="19" t="s">
        <v>135</v>
      </c>
      <c r="B52" s="9" t="s">
        <v>728</v>
      </c>
      <c r="C52" s="10" t="s">
        <v>1421</v>
      </c>
      <c r="D52" s="8" t="s">
        <v>116</v>
      </c>
      <c r="E52" s="22">
        <v>2754</v>
      </c>
      <c r="F52" s="21">
        <v>380.34</v>
      </c>
      <c r="G52" s="21">
        <f t="shared" si="3"/>
        <v>1047456.36</v>
      </c>
      <c r="H52" s="21"/>
      <c r="I52" s="21">
        <f t="shared" si="4"/>
        <v>0</v>
      </c>
      <c r="J52" s="21">
        <f t="shared" si="2"/>
        <v>1047456.36</v>
      </c>
    </row>
    <row r="53" spans="1:10" s="17" customFormat="1" ht="40.799999999999997" x14ac:dyDescent="0.3">
      <c r="A53" s="19" t="s">
        <v>139</v>
      </c>
      <c r="B53" s="9" t="s">
        <v>720</v>
      </c>
      <c r="C53" s="10" t="s">
        <v>1858</v>
      </c>
      <c r="D53" s="8" t="s">
        <v>116</v>
      </c>
      <c r="E53" s="22">
        <v>51</v>
      </c>
      <c r="F53" s="21">
        <v>7429.88</v>
      </c>
      <c r="G53" s="21">
        <f t="shared" si="3"/>
        <v>378923.88</v>
      </c>
      <c r="H53" s="21"/>
      <c r="I53" s="21">
        <f t="shared" si="4"/>
        <v>0</v>
      </c>
      <c r="J53" s="21">
        <f t="shared" si="2"/>
        <v>378923.88</v>
      </c>
    </row>
    <row r="54" spans="1:10" s="17" customFormat="1" ht="40.799999999999997" x14ac:dyDescent="0.3">
      <c r="A54" s="19" t="s">
        <v>142</v>
      </c>
      <c r="B54" s="9" t="s">
        <v>720</v>
      </c>
      <c r="C54" s="10" t="s">
        <v>1859</v>
      </c>
      <c r="D54" s="8" t="s">
        <v>116</v>
      </c>
      <c r="E54" s="22">
        <v>357</v>
      </c>
      <c r="F54" s="21">
        <v>2436</v>
      </c>
      <c r="G54" s="21">
        <f t="shared" si="3"/>
        <v>869652</v>
      </c>
      <c r="H54" s="21"/>
      <c r="I54" s="21">
        <f t="shared" si="4"/>
        <v>0</v>
      </c>
      <c r="J54" s="21">
        <f t="shared" si="2"/>
        <v>869652</v>
      </c>
    </row>
    <row r="55" spans="1:10" s="17" customFormat="1" ht="40.799999999999997" x14ac:dyDescent="0.3">
      <c r="A55" s="19" t="s">
        <v>146</v>
      </c>
      <c r="B55" s="9" t="s">
        <v>733</v>
      </c>
      <c r="C55" s="10" t="s">
        <v>1423</v>
      </c>
      <c r="D55" s="8" t="s">
        <v>116</v>
      </c>
      <c r="E55" s="20">
        <v>173.4</v>
      </c>
      <c r="F55" s="21">
        <v>1664.59</v>
      </c>
      <c r="G55" s="21">
        <f t="shared" si="3"/>
        <v>288639.90600000002</v>
      </c>
      <c r="H55" s="21"/>
      <c r="I55" s="21">
        <f t="shared" si="4"/>
        <v>0</v>
      </c>
      <c r="J55" s="21">
        <f t="shared" si="2"/>
        <v>288639.90600000002</v>
      </c>
    </row>
    <row r="56" spans="1:10" s="17" customFormat="1" ht="40.799999999999997" x14ac:dyDescent="0.3">
      <c r="A56" s="19" t="s">
        <v>149</v>
      </c>
      <c r="B56" s="9" t="s">
        <v>733</v>
      </c>
      <c r="C56" s="10" t="s">
        <v>1860</v>
      </c>
      <c r="D56" s="8" t="s">
        <v>116</v>
      </c>
      <c r="E56" s="22">
        <v>1224</v>
      </c>
      <c r="F56" s="21">
        <v>1394.14</v>
      </c>
      <c r="G56" s="21">
        <f t="shared" si="3"/>
        <v>1706427.36</v>
      </c>
      <c r="H56" s="21"/>
      <c r="I56" s="21">
        <f t="shared" si="4"/>
        <v>0</v>
      </c>
      <c r="J56" s="21">
        <f t="shared" si="2"/>
        <v>1706427.36</v>
      </c>
    </row>
    <row r="57" spans="1:10" s="17" customFormat="1" ht="40.799999999999997" x14ac:dyDescent="0.3">
      <c r="A57" s="19" t="s">
        <v>151</v>
      </c>
      <c r="B57" s="9" t="s">
        <v>733</v>
      </c>
      <c r="C57" s="10" t="s">
        <v>1861</v>
      </c>
      <c r="D57" s="8" t="s">
        <v>116</v>
      </c>
      <c r="E57" s="20">
        <v>265.2</v>
      </c>
      <c r="F57" s="21">
        <v>790.22</v>
      </c>
      <c r="G57" s="21">
        <f t="shared" si="3"/>
        <v>209566.34400000001</v>
      </c>
      <c r="H57" s="21"/>
      <c r="I57" s="21">
        <f t="shared" si="4"/>
        <v>0</v>
      </c>
      <c r="J57" s="21">
        <f t="shared" si="2"/>
        <v>209566.34400000001</v>
      </c>
    </row>
    <row r="58" spans="1:10" s="17" customFormat="1" ht="40.799999999999997" x14ac:dyDescent="0.3">
      <c r="A58" s="19" t="s">
        <v>155</v>
      </c>
      <c r="B58" s="9" t="s">
        <v>733</v>
      </c>
      <c r="C58" s="10" t="s">
        <v>1426</v>
      </c>
      <c r="D58" s="8" t="s">
        <v>116</v>
      </c>
      <c r="E58" s="22">
        <v>459</v>
      </c>
      <c r="F58" s="21">
        <v>908.73</v>
      </c>
      <c r="G58" s="21">
        <f t="shared" si="3"/>
        <v>417107.07</v>
      </c>
      <c r="H58" s="21"/>
      <c r="I58" s="21">
        <f t="shared" si="4"/>
        <v>0</v>
      </c>
      <c r="J58" s="21">
        <f t="shared" si="2"/>
        <v>417107.07</v>
      </c>
    </row>
    <row r="59" spans="1:10" s="17" customFormat="1" ht="40.799999999999997" x14ac:dyDescent="0.3">
      <c r="A59" s="19" t="s">
        <v>678</v>
      </c>
      <c r="B59" s="9" t="s">
        <v>733</v>
      </c>
      <c r="C59" s="10" t="s">
        <v>1862</v>
      </c>
      <c r="D59" s="8" t="s">
        <v>116</v>
      </c>
      <c r="E59" s="22">
        <v>1785</v>
      </c>
      <c r="F59" s="21">
        <v>586.29</v>
      </c>
      <c r="G59" s="21">
        <f t="shared" si="3"/>
        <v>1046527.6499999999</v>
      </c>
      <c r="H59" s="21"/>
      <c r="I59" s="21">
        <f t="shared" si="4"/>
        <v>0</v>
      </c>
      <c r="J59" s="21">
        <f t="shared" si="2"/>
        <v>1046527.6499999999</v>
      </c>
    </row>
    <row r="60" spans="1:10" s="17" customFormat="1" ht="40.799999999999997" x14ac:dyDescent="0.3">
      <c r="A60" s="19" t="s">
        <v>162</v>
      </c>
      <c r="B60" s="9" t="s">
        <v>733</v>
      </c>
      <c r="C60" s="10" t="s">
        <v>1428</v>
      </c>
      <c r="D60" s="8" t="s">
        <v>116</v>
      </c>
      <c r="E60" s="22">
        <v>2448</v>
      </c>
      <c r="F60" s="21">
        <v>466.17</v>
      </c>
      <c r="G60" s="21">
        <f t="shared" si="3"/>
        <v>1141184.1600000001</v>
      </c>
      <c r="H60" s="21"/>
      <c r="I60" s="21">
        <f t="shared" si="4"/>
        <v>0</v>
      </c>
      <c r="J60" s="21">
        <f t="shared" si="2"/>
        <v>1141184.1600000001</v>
      </c>
    </row>
    <row r="61" spans="1:10" s="17" customFormat="1" ht="40.799999999999997" x14ac:dyDescent="0.3">
      <c r="A61" s="19" t="s">
        <v>166</v>
      </c>
      <c r="B61" s="9" t="s">
        <v>1503</v>
      </c>
      <c r="C61" s="10" t="s">
        <v>1358</v>
      </c>
      <c r="D61" s="8" t="s">
        <v>116</v>
      </c>
      <c r="E61" s="22">
        <v>51</v>
      </c>
      <c r="F61" s="50">
        <v>664.17</v>
      </c>
      <c r="G61" s="21">
        <f t="shared" si="3"/>
        <v>33872.67</v>
      </c>
      <c r="H61" s="21"/>
      <c r="I61" s="21">
        <f t="shared" si="4"/>
        <v>0</v>
      </c>
      <c r="J61" s="21">
        <f t="shared" si="2"/>
        <v>33872.67</v>
      </c>
    </row>
    <row r="62" spans="1:10" s="32" customFormat="1" ht="30.6" x14ac:dyDescent="0.3">
      <c r="A62" s="41" t="s">
        <v>169</v>
      </c>
      <c r="B62" s="37" t="s">
        <v>124</v>
      </c>
      <c r="C62" s="38" t="s">
        <v>125</v>
      </c>
      <c r="D62" s="36" t="s">
        <v>109</v>
      </c>
      <c r="E62" s="45">
        <v>5.7320000000000002</v>
      </c>
      <c r="F62" s="26">
        <v>0</v>
      </c>
      <c r="G62" s="26">
        <f t="shared" si="3"/>
        <v>0</v>
      </c>
      <c r="H62" s="26"/>
      <c r="I62" s="26">
        <f t="shared" si="4"/>
        <v>0</v>
      </c>
      <c r="J62" s="26">
        <f t="shared" si="2"/>
        <v>0</v>
      </c>
    </row>
    <row r="63" spans="1:10" s="17" customFormat="1" ht="40.799999999999997" x14ac:dyDescent="0.3">
      <c r="A63" s="19" t="s">
        <v>171</v>
      </c>
      <c r="B63" s="9" t="s">
        <v>1863</v>
      </c>
      <c r="C63" s="10" t="s">
        <v>1577</v>
      </c>
      <c r="D63" s="8" t="s">
        <v>116</v>
      </c>
      <c r="E63" s="20">
        <v>61.2</v>
      </c>
      <c r="F63" s="50">
        <v>1764.13</v>
      </c>
      <c r="G63" s="21">
        <f t="shared" si="3"/>
        <v>107964.75600000001</v>
      </c>
      <c r="H63" s="21"/>
      <c r="I63" s="21">
        <f t="shared" si="4"/>
        <v>0</v>
      </c>
      <c r="J63" s="21">
        <f t="shared" si="2"/>
        <v>107964.75600000001</v>
      </c>
    </row>
    <row r="64" spans="1:10" s="17" customFormat="1" ht="40.799999999999997" x14ac:dyDescent="0.3">
      <c r="A64" s="19" t="s">
        <v>173</v>
      </c>
      <c r="B64" s="9" t="s">
        <v>1863</v>
      </c>
      <c r="C64" s="10" t="s">
        <v>1864</v>
      </c>
      <c r="D64" s="8" t="s">
        <v>116</v>
      </c>
      <c r="E64" s="22">
        <v>51</v>
      </c>
      <c r="F64" s="50">
        <v>509.33</v>
      </c>
      <c r="G64" s="21">
        <f t="shared" si="3"/>
        <v>25975.829999999998</v>
      </c>
      <c r="H64" s="21"/>
      <c r="I64" s="21">
        <f t="shared" si="4"/>
        <v>0</v>
      </c>
      <c r="J64" s="21">
        <f t="shared" si="2"/>
        <v>25975.829999999998</v>
      </c>
    </row>
    <row r="65" spans="1:10" s="17" customFormat="1" ht="40.799999999999997" x14ac:dyDescent="0.3">
      <c r="A65" s="19" t="s">
        <v>176</v>
      </c>
      <c r="B65" s="9" t="s">
        <v>1863</v>
      </c>
      <c r="C65" s="10" t="s">
        <v>1865</v>
      </c>
      <c r="D65" s="8" t="s">
        <v>116</v>
      </c>
      <c r="E65" s="22">
        <v>255</v>
      </c>
      <c r="F65" s="50">
        <v>366.45</v>
      </c>
      <c r="G65" s="21">
        <f t="shared" si="3"/>
        <v>93444.75</v>
      </c>
      <c r="H65" s="21"/>
      <c r="I65" s="21">
        <f t="shared" si="4"/>
        <v>0</v>
      </c>
      <c r="J65" s="21">
        <f t="shared" si="2"/>
        <v>93444.75</v>
      </c>
    </row>
    <row r="66" spans="1:10" s="17" customFormat="1" ht="40.799999999999997" x14ac:dyDescent="0.3">
      <c r="A66" s="19" t="s">
        <v>178</v>
      </c>
      <c r="B66" s="9" t="s">
        <v>1866</v>
      </c>
      <c r="C66" s="10" t="s">
        <v>1867</v>
      </c>
      <c r="D66" s="8" t="s">
        <v>116</v>
      </c>
      <c r="E66" s="22">
        <v>206</v>
      </c>
      <c r="F66" s="50">
        <v>91.12</v>
      </c>
      <c r="G66" s="21">
        <f t="shared" si="3"/>
        <v>18770.72</v>
      </c>
      <c r="H66" s="21"/>
      <c r="I66" s="21">
        <f t="shared" si="4"/>
        <v>0</v>
      </c>
      <c r="J66" s="21">
        <f t="shared" si="2"/>
        <v>18770.72</v>
      </c>
    </row>
    <row r="67" spans="1:10" s="17" customFormat="1" ht="14.4" x14ac:dyDescent="0.3">
      <c r="A67" s="14" t="s">
        <v>1868</v>
      </c>
      <c r="B67" s="16"/>
      <c r="C67" s="16"/>
      <c r="D67" s="16"/>
      <c r="E67" s="15"/>
      <c r="F67" s="21">
        <v>0</v>
      </c>
      <c r="G67" s="21">
        <f t="shared" ref="G67:G98" si="5">E67*F67</f>
        <v>0</v>
      </c>
      <c r="H67" s="21"/>
      <c r="I67" s="21">
        <f t="shared" ref="I67:I98" si="6">E67*H67</f>
        <v>0</v>
      </c>
      <c r="J67" s="21">
        <f t="shared" si="2"/>
        <v>0</v>
      </c>
    </row>
    <row r="68" spans="1:10" s="32" customFormat="1" ht="20.399999999999999" x14ac:dyDescent="0.3">
      <c r="A68" s="41" t="s">
        <v>180</v>
      </c>
      <c r="B68" s="37" t="s">
        <v>319</v>
      </c>
      <c r="C68" s="38" t="s">
        <v>320</v>
      </c>
      <c r="D68" s="36" t="s">
        <v>69</v>
      </c>
      <c r="E68" s="44">
        <v>0.14000000000000001</v>
      </c>
      <c r="F68" s="26">
        <v>0</v>
      </c>
      <c r="G68" s="26">
        <f t="shared" si="5"/>
        <v>0</v>
      </c>
      <c r="H68" s="26"/>
      <c r="I68" s="26">
        <f t="shared" si="6"/>
        <v>0</v>
      </c>
      <c r="J68" s="26">
        <f t="shared" ref="J68:J131" si="7">G68+I68</f>
        <v>0</v>
      </c>
    </row>
    <row r="69" spans="1:10" s="17" customFormat="1" ht="40.799999999999997" x14ac:dyDescent="0.3">
      <c r="A69" s="19" t="s">
        <v>1552</v>
      </c>
      <c r="B69" s="9" t="s">
        <v>747</v>
      </c>
      <c r="C69" s="10" t="s">
        <v>1869</v>
      </c>
      <c r="D69" s="8" t="s">
        <v>213</v>
      </c>
      <c r="E69" s="22">
        <v>3</v>
      </c>
      <c r="F69" s="50">
        <v>17951.25</v>
      </c>
      <c r="G69" s="21">
        <f t="shared" si="5"/>
        <v>53853.75</v>
      </c>
      <c r="H69" s="21"/>
      <c r="I69" s="21">
        <f t="shared" si="6"/>
        <v>0</v>
      </c>
      <c r="J69" s="21">
        <f t="shared" si="7"/>
        <v>53853.75</v>
      </c>
    </row>
    <row r="70" spans="1:10" s="17" customFormat="1" ht="40.799999999999997" x14ac:dyDescent="0.3">
      <c r="A70" s="19" t="s">
        <v>1007</v>
      </c>
      <c r="B70" s="9" t="s">
        <v>747</v>
      </c>
      <c r="C70" s="10" t="s">
        <v>748</v>
      </c>
      <c r="D70" s="8" t="s">
        <v>213</v>
      </c>
      <c r="E70" s="22">
        <v>3</v>
      </c>
      <c r="F70" s="50">
        <v>13376.82</v>
      </c>
      <c r="G70" s="21">
        <f t="shared" si="5"/>
        <v>40130.46</v>
      </c>
      <c r="H70" s="21"/>
      <c r="I70" s="21">
        <f t="shared" si="6"/>
        <v>0</v>
      </c>
      <c r="J70" s="21">
        <f t="shared" si="7"/>
        <v>40130.46</v>
      </c>
    </row>
    <row r="71" spans="1:10" s="17" customFormat="1" ht="40.799999999999997" x14ac:dyDescent="0.3">
      <c r="A71" s="19" t="s">
        <v>1633</v>
      </c>
      <c r="B71" s="9" t="s">
        <v>747</v>
      </c>
      <c r="C71" s="10" t="s">
        <v>1870</v>
      </c>
      <c r="D71" s="8" t="s">
        <v>213</v>
      </c>
      <c r="E71" s="22">
        <v>8</v>
      </c>
      <c r="F71" s="50">
        <v>3660.11</v>
      </c>
      <c r="G71" s="21">
        <f t="shared" si="5"/>
        <v>29280.880000000001</v>
      </c>
      <c r="H71" s="21"/>
      <c r="I71" s="21">
        <f t="shared" si="6"/>
        <v>0</v>
      </c>
      <c r="J71" s="21">
        <f t="shared" si="7"/>
        <v>29280.880000000001</v>
      </c>
    </row>
    <row r="72" spans="1:10" s="17" customFormat="1" ht="14.4" x14ac:dyDescent="0.3">
      <c r="A72" s="14" t="s">
        <v>1871</v>
      </c>
      <c r="B72" s="16"/>
      <c r="C72" s="16"/>
      <c r="D72" s="16"/>
      <c r="E72" s="15"/>
      <c r="F72" s="21">
        <v>0</v>
      </c>
      <c r="G72" s="21">
        <f t="shared" si="5"/>
        <v>0</v>
      </c>
      <c r="H72" s="21"/>
      <c r="I72" s="21">
        <f t="shared" si="6"/>
        <v>0</v>
      </c>
      <c r="J72" s="21">
        <f t="shared" si="7"/>
        <v>0</v>
      </c>
    </row>
    <row r="73" spans="1:10" s="32" customFormat="1" ht="14.4" x14ac:dyDescent="0.3">
      <c r="A73" s="41" t="s">
        <v>188</v>
      </c>
      <c r="B73" s="37" t="s">
        <v>313</v>
      </c>
      <c r="C73" s="38" t="s">
        <v>314</v>
      </c>
      <c r="D73" s="36" t="s">
        <v>38</v>
      </c>
      <c r="E73" s="43">
        <v>7</v>
      </c>
      <c r="F73" s="26">
        <v>0</v>
      </c>
      <c r="G73" s="26">
        <f t="shared" si="5"/>
        <v>0</v>
      </c>
      <c r="H73" s="26"/>
      <c r="I73" s="26">
        <f t="shared" si="6"/>
        <v>0</v>
      </c>
      <c r="J73" s="26">
        <f t="shared" si="7"/>
        <v>0</v>
      </c>
    </row>
    <row r="74" spans="1:10" s="17" customFormat="1" ht="40.799999999999997" x14ac:dyDescent="0.3">
      <c r="A74" s="19" t="s">
        <v>1012</v>
      </c>
      <c r="B74" s="9" t="s">
        <v>751</v>
      </c>
      <c r="C74" s="10" t="s">
        <v>752</v>
      </c>
      <c r="D74" s="8" t="s">
        <v>213</v>
      </c>
      <c r="E74" s="22">
        <v>7</v>
      </c>
      <c r="F74" s="50">
        <v>12142.46</v>
      </c>
      <c r="G74" s="21">
        <f t="shared" si="5"/>
        <v>84997.22</v>
      </c>
      <c r="H74" s="21"/>
      <c r="I74" s="21">
        <f t="shared" si="6"/>
        <v>0</v>
      </c>
      <c r="J74" s="21">
        <f t="shared" si="7"/>
        <v>84997.22</v>
      </c>
    </row>
    <row r="75" spans="1:10" s="32" customFormat="1" ht="30.6" x14ac:dyDescent="0.3">
      <c r="A75" s="41" t="s">
        <v>192</v>
      </c>
      <c r="B75" s="37" t="s">
        <v>753</v>
      </c>
      <c r="C75" s="38" t="s">
        <v>754</v>
      </c>
      <c r="D75" s="36" t="s">
        <v>38</v>
      </c>
      <c r="E75" s="43">
        <v>58</v>
      </c>
      <c r="F75" s="26">
        <v>0</v>
      </c>
      <c r="G75" s="26">
        <f t="shared" si="5"/>
        <v>0</v>
      </c>
      <c r="H75" s="26"/>
      <c r="I75" s="26">
        <f t="shared" si="6"/>
        <v>0</v>
      </c>
      <c r="J75" s="26">
        <f t="shared" si="7"/>
        <v>0</v>
      </c>
    </row>
    <row r="76" spans="1:10" s="17" customFormat="1" ht="40.799999999999997" x14ac:dyDescent="0.3">
      <c r="A76" s="19" t="s">
        <v>1013</v>
      </c>
      <c r="B76" s="9" t="s">
        <v>1872</v>
      </c>
      <c r="C76" s="10" t="s">
        <v>997</v>
      </c>
      <c r="D76" s="8" t="s">
        <v>213</v>
      </c>
      <c r="E76" s="22">
        <v>26</v>
      </c>
      <c r="F76" s="50">
        <v>18504.63</v>
      </c>
      <c r="G76" s="21">
        <f t="shared" si="5"/>
        <v>481120.38</v>
      </c>
      <c r="H76" s="21"/>
      <c r="I76" s="21">
        <f t="shared" si="6"/>
        <v>0</v>
      </c>
      <c r="J76" s="21">
        <f t="shared" si="7"/>
        <v>481120.38</v>
      </c>
    </row>
    <row r="77" spans="1:10" s="17" customFormat="1" ht="40.799999999999997" x14ac:dyDescent="0.3">
      <c r="A77" s="19" t="s">
        <v>1873</v>
      </c>
      <c r="B77" s="9" t="s">
        <v>1872</v>
      </c>
      <c r="C77" s="10" t="s">
        <v>1874</v>
      </c>
      <c r="D77" s="8" t="s">
        <v>213</v>
      </c>
      <c r="E77" s="22">
        <v>32</v>
      </c>
      <c r="F77" s="50">
        <v>18725.48</v>
      </c>
      <c r="G77" s="21">
        <f t="shared" si="5"/>
        <v>599215.35999999999</v>
      </c>
      <c r="H77" s="21"/>
      <c r="I77" s="21">
        <f t="shared" si="6"/>
        <v>0</v>
      </c>
      <c r="J77" s="21">
        <f t="shared" si="7"/>
        <v>599215.35999999999</v>
      </c>
    </row>
    <row r="78" spans="1:10" s="32" customFormat="1" ht="30.6" x14ac:dyDescent="0.3">
      <c r="A78" s="41" t="s">
        <v>198</v>
      </c>
      <c r="B78" s="37" t="s">
        <v>758</v>
      </c>
      <c r="C78" s="38" t="s">
        <v>759</v>
      </c>
      <c r="D78" s="36" t="s">
        <v>38</v>
      </c>
      <c r="E78" s="43">
        <v>69</v>
      </c>
      <c r="F78" s="26">
        <v>0</v>
      </c>
      <c r="G78" s="26">
        <f t="shared" si="5"/>
        <v>0</v>
      </c>
      <c r="H78" s="26"/>
      <c r="I78" s="26">
        <f t="shared" si="6"/>
        <v>0</v>
      </c>
      <c r="J78" s="26">
        <f t="shared" si="7"/>
        <v>0</v>
      </c>
    </row>
    <row r="79" spans="1:10" s="17" customFormat="1" ht="40.799999999999997" x14ac:dyDescent="0.3">
      <c r="A79" s="19" t="s">
        <v>1875</v>
      </c>
      <c r="B79" s="9" t="s">
        <v>1872</v>
      </c>
      <c r="C79" s="10" t="s">
        <v>1275</v>
      </c>
      <c r="D79" s="8" t="s">
        <v>213</v>
      </c>
      <c r="E79" s="22">
        <v>69</v>
      </c>
      <c r="F79" s="50">
        <v>17651.12</v>
      </c>
      <c r="G79" s="21">
        <f t="shared" si="5"/>
        <v>1217927.28</v>
      </c>
      <c r="H79" s="21"/>
      <c r="I79" s="21">
        <f t="shared" si="6"/>
        <v>0</v>
      </c>
      <c r="J79" s="21">
        <f t="shared" si="7"/>
        <v>1217927.28</v>
      </c>
    </row>
    <row r="80" spans="1:10" s="32" customFormat="1" ht="20.399999999999999" x14ac:dyDescent="0.3">
      <c r="A80" s="41" t="s">
        <v>202</v>
      </c>
      <c r="B80" s="37" t="s">
        <v>331</v>
      </c>
      <c r="C80" s="38" t="s">
        <v>332</v>
      </c>
      <c r="D80" s="36" t="s">
        <v>69</v>
      </c>
      <c r="E80" s="44">
        <v>0.28999999999999998</v>
      </c>
      <c r="F80" s="26">
        <v>0</v>
      </c>
      <c r="G80" s="26">
        <f t="shared" si="5"/>
        <v>0</v>
      </c>
      <c r="H80" s="26"/>
      <c r="I80" s="26">
        <f t="shared" si="6"/>
        <v>0</v>
      </c>
      <c r="J80" s="26">
        <f t="shared" si="7"/>
        <v>0</v>
      </c>
    </row>
    <row r="81" spans="1:10" s="17" customFormat="1" ht="20.399999999999999" x14ac:dyDescent="0.3">
      <c r="A81" s="19" t="s">
        <v>205</v>
      </c>
      <c r="B81" s="9" t="s">
        <v>1876</v>
      </c>
      <c r="C81" s="10" t="s">
        <v>1877</v>
      </c>
      <c r="D81" s="8" t="s">
        <v>213</v>
      </c>
      <c r="E81" s="22">
        <v>14</v>
      </c>
      <c r="F81" s="50">
        <v>363.86</v>
      </c>
      <c r="G81" s="21">
        <f t="shared" si="5"/>
        <v>5094.04</v>
      </c>
      <c r="H81" s="21"/>
      <c r="I81" s="21">
        <f t="shared" si="6"/>
        <v>0</v>
      </c>
      <c r="J81" s="21">
        <f t="shared" si="7"/>
        <v>5094.04</v>
      </c>
    </row>
    <row r="82" spans="1:10" s="17" customFormat="1" ht="20.399999999999999" x14ac:dyDescent="0.3">
      <c r="A82" s="19" t="s">
        <v>207</v>
      </c>
      <c r="B82" s="9" t="s">
        <v>1876</v>
      </c>
      <c r="C82" s="10" t="s">
        <v>1878</v>
      </c>
      <c r="D82" s="8" t="s">
        <v>213</v>
      </c>
      <c r="E82" s="22">
        <v>15</v>
      </c>
      <c r="F82" s="50">
        <v>525.11</v>
      </c>
      <c r="G82" s="21">
        <f t="shared" si="5"/>
        <v>7876.6500000000005</v>
      </c>
      <c r="H82" s="21"/>
      <c r="I82" s="21">
        <f t="shared" si="6"/>
        <v>0</v>
      </c>
      <c r="J82" s="21">
        <f t="shared" si="7"/>
        <v>7876.6500000000005</v>
      </c>
    </row>
    <row r="83" spans="1:10" s="17" customFormat="1" ht="40.799999999999997" x14ac:dyDescent="0.3">
      <c r="A83" s="19" t="s">
        <v>210</v>
      </c>
      <c r="B83" s="9" t="s">
        <v>1879</v>
      </c>
      <c r="C83" s="10" t="s">
        <v>1880</v>
      </c>
      <c r="D83" s="8" t="s">
        <v>213</v>
      </c>
      <c r="E83" s="22">
        <v>29</v>
      </c>
      <c r="F83" s="50">
        <v>1227.22</v>
      </c>
      <c r="G83" s="21">
        <f t="shared" si="5"/>
        <v>35589.379999999997</v>
      </c>
      <c r="H83" s="21"/>
      <c r="I83" s="21">
        <f t="shared" si="6"/>
        <v>0</v>
      </c>
      <c r="J83" s="21">
        <f t="shared" si="7"/>
        <v>35589.379999999997</v>
      </c>
    </row>
    <row r="84" spans="1:10" s="17" customFormat="1" ht="40.799999999999997" x14ac:dyDescent="0.3">
      <c r="A84" s="19" t="s">
        <v>214</v>
      </c>
      <c r="B84" s="9" t="s">
        <v>1881</v>
      </c>
      <c r="C84" s="10" t="s">
        <v>1882</v>
      </c>
      <c r="D84" s="8" t="s">
        <v>213</v>
      </c>
      <c r="E84" s="22">
        <v>44</v>
      </c>
      <c r="F84" s="50">
        <v>28.89</v>
      </c>
      <c r="G84" s="21">
        <f t="shared" si="5"/>
        <v>1271.1600000000001</v>
      </c>
      <c r="H84" s="21"/>
      <c r="I84" s="21">
        <f t="shared" si="6"/>
        <v>0</v>
      </c>
      <c r="J84" s="21">
        <f t="shared" si="7"/>
        <v>1271.1600000000001</v>
      </c>
    </row>
    <row r="85" spans="1:10" s="32" customFormat="1" ht="14.4" x14ac:dyDescent="0.3">
      <c r="A85" s="41" t="s">
        <v>698</v>
      </c>
      <c r="B85" s="37" t="s">
        <v>779</v>
      </c>
      <c r="C85" s="38" t="s">
        <v>780</v>
      </c>
      <c r="D85" s="36" t="s">
        <v>69</v>
      </c>
      <c r="E85" s="44">
        <v>0.15</v>
      </c>
      <c r="F85" s="26">
        <v>0</v>
      </c>
      <c r="G85" s="26">
        <f t="shared" si="5"/>
        <v>0</v>
      </c>
      <c r="H85" s="26"/>
      <c r="I85" s="26">
        <f t="shared" si="6"/>
        <v>0</v>
      </c>
      <c r="J85" s="26">
        <f t="shared" si="7"/>
        <v>0</v>
      </c>
    </row>
    <row r="86" spans="1:10" s="17" customFormat="1" ht="40.799999999999997" x14ac:dyDescent="0.3">
      <c r="A86" s="19" t="s">
        <v>220</v>
      </c>
      <c r="B86" s="9" t="s">
        <v>772</v>
      </c>
      <c r="C86" s="10" t="s">
        <v>1883</v>
      </c>
      <c r="D86" s="8" t="s">
        <v>213</v>
      </c>
      <c r="E86" s="22">
        <v>15</v>
      </c>
      <c r="F86" s="50">
        <v>367.57</v>
      </c>
      <c r="G86" s="21">
        <f t="shared" si="5"/>
        <v>5513.55</v>
      </c>
      <c r="H86" s="21"/>
      <c r="I86" s="21">
        <f t="shared" si="6"/>
        <v>0</v>
      </c>
      <c r="J86" s="21">
        <f t="shared" si="7"/>
        <v>5513.55</v>
      </c>
    </row>
    <row r="87" spans="1:10" s="32" customFormat="1" ht="40.799999999999997" x14ac:dyDescent="0.3">
      <c r="A87" s="41" t="s">
        <v>798</v>
      </c>
      <c r="B87" s="37" t="s">
        <v>770</v>
      </c>
      <c r="C87" s="38" t="s">
        <v>771</v>
      </c>
      <c r="D87" s="36" t="s">
        <v>366</v>
      </c>
      <c r="E87" s="43">
        <v>4</v>
      </c>
      <c r="F87" s="26">
        <v>0</v>
      </c>
      <c r="G87" s="26">
        <f t="shared" si="5"/>
        <v>0</v>
      </c>
      <c r="H87" s="26"/>
      <c r="I87" s="26">
        <f t="shared" si="6"/>
        <v>0</v>
      </c>
      <c r="J87" s="26">
        <f t="shared" si="7"/>
        <v>0</v>
      </c>
    </row>
    <row r="88" spans="1:10" s="17" customFormat="1" ht="40.799999999999997" x14ac:dyDescent="0.3">
      <c r="A88" s="19" t="s">
        <v>227</v>
      </c>
      <c r="B88" s="9" t="s">
        <v>772</v>
      </c>
      <c r="C88" s="10" t="s">
        <v>773</v>
      </c>
      <c r="D88" s="8" t="s">
        <v>213</v>
      </c>
      <c r="E88" s="22">
        <v>4</v>
      </c>
      <c r="F88" s="50">
        <v>27764.79</v>
      </c>
      <c r="G88" s="21">
        <f t="shared" si="5"/>
        <v>111059.16</v>
      </c>
      <c r="H88" s="21"/>
      <c r="I88" s="21">
        <f t="shared" si="6"/>
        <v>0</v>
      </c>
      <c r="J88" s="21">
        <f t="shared" si="7"/>
        <v>111059.16</v>
      </c>
    </row>
    <row r="89" spans="1:10" s="32" customFormat="1" ht="40.799999999999997" x14ac:dyDescent="0.3">
      <c r="A89" s="41" t="s">
        <v>229</v>
      </c>
      <c r="B89" s="37" t="s">
        <v>1005</v>
      </c>
      <c r="C89" s="38" t="s">
        <v>1006</v>
      </c>
      <c r="D89" s="36" t="s">
        <v>366</v>
      </c>
      <c r="E89" s="43">
        <v>15</v>
      </c>
      <c r="F89" s="26">
        <v>0</v>
      </c>
      <c r="G89" s="26">
        <f t="shared" si="5"/>
        <v>0</v>
      </c>
      <c r="H89" s="26"/>
      <c r="I89" s="26">
        <f t="shared" si="6"/>
        <v>0</v>
      </c>
      <c r="J89" s="26">
        <f t="shared" si="7"/>
        <v>0</v>
      </c>
    </row>
    <row r="90" spans="1:10" s="17" customFormat="1" ht="40.799999999999997" x14ac:dyDescent="0.3">
      <c r="A90" s="19" t="s">
        <v>1884</v>
      </c>
      <c r="B90" s="9" t="s">
        <v>774</v>
      </c>
      <c r="C90" s="10" t="s">
        <v>1008</v>
      </c>
      <c r="D90" s="8" t="s">
        <v>213</v>
      </c>
      <c r="E90" s="22">
        <v>15</v>
      </c>
      <c r="F90" s="50">
        <v>47936.86</v>
      </c>
      <c r="G90" s="21">
        <f t="shared" si="5"/>
        <v>719052.9</v>
      </c>
      <c r="H90" s="21"/>
      <c r="I90" s="21">
        <f t="shared" si="6"/>
        <v>0</v>
      </c>
      <c r="J90" s="21">
        <f t="shared" si="7"/>
        <v>719052.9</v>
      </c>
    </row>
    <row r="91" spans="1:10" s="32" customFormat="1" ht="51" x14ac:dyDescent="0.3">
      <c r="A91" s="41" t="s">
        <v>234</v>
      </c>
      <c r="B91" s="37" t="s">
        <v>1009</v>
      </c>
      <c r="C91" s="38" t="s">
        <v>1010</v>
      </c>
      <c r="D91" s="36" t="s">
        <v>366</v>
      </c>
      <c r="E91" s="43">
        <v>9</v>
      </c>
      <c r="F91" s="26">
        <v>0</v>
      </c>
      <c r="G91" s="26">
        <f t="shared" si="5"/>
        <v>0</v>
      </c>
      <c r="H91" s="26"/>
      <c r="I91" s="26">
        <f t="shared" si="6"/>
        <v>0</v>
      </c>
      <c r="J91" s="26">
        <f t="shared" si="7"/>
        <v>0</v>
      </c>
    </row>
    <row r="92" spans="1:10" s="17" customFormat="1" ht="40.799999999999997" x14ac:dyDescent="0.3">
      <c r="A92" s="19" t="s">
        <v>1885</v>
      </c>
      <c r="B92" s="9" t="s">
        <v>774</v>
      </c>
      <c r="C92" s="10" t="s">
        <v>776</v>
      </c>
      <c r="D92" s="8" t="s">
        <v>213</v>
      </c>
      <c r="E92" s="22">
        <v>9</v>
      </c>
      <c r="F92" s="50">
        <v>25233.08</v>
      </c>
      <c r="G92" s="21">
        <f t="shared" si="5"/>
        <v>227097.72000000003</v>
      </c>
      <c r="H92" s="21"/>
      <c r="I92" s="21">
        <f t="shared" si="6"/>
        <v>0</v>
      </c>
      <c r="J92" s="21">
        <f t="shared" si="7"/>
        <v>227097.72000000003</v>
      </c>
    </row>
    <row r="93" spans="1:10" s="32" customFormat="1" ht="20.399999999999999" x14ac:dyDescent="0.3">
      <c r="A93" s="41" t="s">
        <v>239</v>
      </c>
      <c r="B93" s="37" t="s">
        <v>761</v>
      </c>
      <c r="C93" s="38" t="s">
        <v>762</v>
      </c>
      <c r="D93" s="36" t="s">
        <v>763</v>
      </c>
      <c r="E93" s="43">
        <v>325</v>
      </c>
      <c r="F93" s="26">
        <v>0</v>
      </c>
      <c r="G93" s="26">
        <f t="shared" si="5"/>
        <v>0</v>
      </c>
      <c r="H93" s="26"/>
      <c r="I93" s="26">
        <f t="shared" si="6"/>
        <v>0</v>
      </c>
      <c r="J93" s="26">
        <f t="shared" si="7"/>
        <v>0</v>
      </c>
    </row>
    <row r="94" spans="1:10" s="17" customFormat="1" ht="40.799999999999997" x14ac:dyDescent="0.3">
      <c r="A94" s="19" t="s">
        <v>241</v>
      </c>
      <c r="B94" s="9" t="s">
        <v>1886</v>
      </c>
      <c r="C94" s="10" t="s">
        <v>765</v>
      </c>
      <c r="D94" s="8" t="s">
        <v>213</v>
      </c>
      <c r="E94" s="22">
        <v>15</v>
      </c>
      <c r="F94" s="50">
        <v>57214.81</v>
      </c>
      <c r="G94" s="21">
        <f t="shared" si="5"/>
        <v>858222.14999999991</v>
      </c>
      <c r="H94" s="21"/>
      <c r="I94" s="21">
        <f t="shared" si="6"/>
        <v>0</v>
      </c>
      <c r="J94" s="21">
        <f t="shared" si="7"/>
        <v>858222.14999999991</v>
      </c>
    </row>
    <row r="95" spans="1:10" s="17" customFormat="1" ht="40.799999999999997" x14ac:dyDescent="0.3">
      <c r="A95" s="19" t="s">
        <v>243</v>
      </c>
      <c r="B95" s="9" t="s">
        <v>1886</v>
      </c>
      <c r="C95" s="10" t="s">
        <v>1002</v>
      </c>
      <c r="D95" s="8" t="s">
        <v>213</v>
      </c>
      <c r="E95" s="22">
        <v>310</v>
      </c>
      <c r="F95" s="50">
        <v>31497.7</v>
      </c>
      <c r="G95" s="21">
        <f t="shared" si="5"/>
        <v>9764287</v>
      </c>
      <c r="H95" s="21"/>
      <c r="I95" s="21">
        <f t="shared" si="6"/>
        <v>0</v>
      </c>
      <c r="J95" s="21">
        <f t="shared" si="7"/>
        <v>9764287</v>
      </c>
    </row>
    <row r="96" spans="1:10" s="32" customFormat="1" ht="14.4" x14ac:dyDescent="0.3">
      <c r="A96" s="41" t="s">
        <v>245</v>
      </c>
      <c r="B96" s="37" t="s">
        <v>779</v>
      </c>
      <c r="C96" s="38" t="s">
        <v>780</v>
      </c>
      <c r="D96" s="36" t="s">
        <v>69</v>
      </c>
      <c r="E96" s="44">
        <v>0.02</v>
      </c>
      <c r="F96" s="26">
        <v>0</v>
      </c>
      <c r="G96" s="26">
        <f t="shared" si="5"/>
        <v>0</v>
      </c>
      <c r="H96" s="26"/>
      <c r="I96" s="26">
        <f t="shared" si="6"/>
        <v>0</v>
      </c>
      <c r="J96" s="26">
        <f t="shared" si="7"/>
        <v>0</v>
      </c>
    </row>
    <row r="97" spans="1:10" s="17" customFormat="1" ht="40.799999999999997" x14ac:dyDescent="0.3">
      <c r="A97" s="19" t="s">
        <v>246</v>
      </c>
      <c r="B97" s="9" t="s">
        <v>772</v>
      </c>
      <c r="C97" s="10" t="s">
        <v>781</v>
      </c>
      <c r="D97" s="8" t="s">
        <v>213</v>
      </c>
      <c r="E97" s="22">
        <v>2</v>
      </c>
      <c r="F97" s="50">
        <v>3129.55</v>
      </c>
      <c r="G97" s="21">
        <f t="shared" si="5"/>
        <v>6259.1</v>
      </c>
      <c r="H97" s="21"/>
      <c r="I97" s="21">
        <f t="shared" si="6"/>
        <v>0</v>
      </c>
      <c r="J97" s="21">
        <f t="shared" si="7"/>
        <v>6259.1</v>
      </c>
    </row>
    <row r="98" spans="1:10" s="17" customFormat="1" ht="14.4" x14ac:dyDescent="0.3">
      <c r="A98" s="14" t="s">
        <v>1887</v>
      </c>
      <c r="B98" s="16"/>
      <c r="C98" s="16"/>
      <c r="D98" s="16"/>
      <c r="E98" s="15"/>
      <c r="F98" s="21">
        <v>0</v>
      </c>
      <c r="G98" s="21">
        <f t="shared" si="5"/>
        <v>0</v>
      </c>
      <c r="H98" s="21"/>
      <c r="I98" s="21">
        <f t="shared" si="6"/>
        <v>0</v>
      </c>
      <c r="J98" s="21">
        <f t="shared" si="7"/>
        <v>0</v>
      </c>
    </row>
    <row r="99" spans="1:10" s="32" customFormat="1" ht="30.6" x14ac:dyDescent="0.3">
      <c r="A99" s="41" t="s">
        <v>247</v>
      </c>
      <c r="B99" s="37" t="s">
        <v>821</v>
      </c>
      <c r="C99" s="38" t="s">
        <v>822</v>
      </c>
      <c r="D99" s="36" t="s">
        <v>109</v>
      </c>
      <c r="E99" s="42">
        <v>0.6</v>
      </c>
      <c r="F99" s="26">
        <v>0</v>
      </c>
      <c r="G99" s="26">
        <f t="shared" ref="G99:G130" si="8">E99*F99</f>
        <v>0</v>
      </c>
      <c r="H99" s="26"/>
      <c r="I99" s="26">
        <f t="shared" ref="I99:I130" si="9">E99*H99</f>
        <v>0</v>
      </c>
      <c r="J99" s="26">
        <f t="shared" si="7"/>
        <v>0</v>
      </c>
    </row>
    <row r="100" spans="1:10" s="17" customFormat="1" ht="40.799999999999997" x14ac:dyDescent="0.3">
      <c r="A100" s="19" t="s">
        <v>249</v>
      </c>
      <c r="B100" s="9" t="s">
        <v>1033</v>
      </c>
      <c r="C100" s="10" t="s">
        <v>824</v>
      </c>
      <c r="D100" s="8" t="s">
        <v>116</v>
      </c>
      <c r="E100" s="20">
        <v>61.8</v>
      </c>
      <c r="F100" s="50">
        <v>2431.23</v>
      </c>
      <c r="G100" s="21">
        <f t="shared" si="8"/>
        <v>150250.014</v>
      </c>
      <c r="H100" s="21"/>
      <c r="I100" s="21">
        <f t="shared" si="9"/>
        <v>0</v>
      </c>
      <c r="J100" s="21">
        <f t="shared" si="7"/>
        <v>150250.014</v>
      </c>
    </row>
    <row r="101" spans="1:10" s="32" customFormat="1" ht="20.399999999999999" x14ac:dyDescent="0.3">
      <c r="A101" s="41" t="s">
        <v>251</v>
      </c>
      <c r="B101" s="37" t="s">
        <v>825</v>
      </c>
      <c r="C101" s="38" t="s">
        <v>826</v>
      </c>
      <c r="D101" s="36" t="s">
        <v>109</v>
      </c>
      <c r="E101" s="43">
        <v>30</v>
      </c>
      <c r="F101" s="26"/>
      <c r="G101" s="26">
        <f t="shared" si="8"/>
        <v>0</v>
      </c>
      <c r="H101" s="26"/>
      <c r="I101" s="26">
        <f t="shared" si="9"/>
        <v>0</v>
      </c>
      <c r="J101" s="26">
        <f t="shared" si="7"/>
        <v>0</v>
      </c>
    </row>
    <row r="102" spans="1:10" s="17" customFormat="1" ht="40.799999999999997" x14ac:dyDescent="0.3">
      <c r="A102" s="19" t="s">
        <v>252</v>
      </c>
      <c r="B102" s="9" t="s">
        <v>1066</v>
      </c>
      <c r="C102" s="10" t="s">
        <v>828</v>
      </c>
      <c r="D102" s="8" t="s">
        <v>116</v>
      </c>
      <c r="E102" s="22">
        <v>721</v>
      </c>
      <c r="F102" s="21">
        <v>159.66999999999999</v>
      </c>
      <c r="G102" s="21">
        <f t="shared" si="8"/>
        <v>115122.06999999999</v>
      </c>
      <c r="H102" s="21"/>
      <c r="I102" s="21">
        <f t="shared" si="9"/>
        <v>0</v>
      </c>
      <c r="J102" s="21">
        <f t="shared" si="7"/>
        <v>115122.06999999999</v>
      </c>
    </row>
    <row r="103" spans="1:10" s="17" customFormat="1" ht="40.799999999999997" x14ac:dyDescent="0.3">
      <c r="A103" s="19" t="s">
        <v>253</v>
      </c>
      <c r="B103" s="9" t="s">
        <v>1066</v>
      </c>
      <c r="C103" s="10" t="s">
        <v>1524</v>
      </c>
      <c r="D103" s="8" t="s">
        <v>116</v>
      </c>
      <c r="E103" s="22">
        <v>2369</v>
      </c>
      <c r="F103" s="21">
        <v>319.17</v>
      </c>
      <c r="G103" s="21">
        <f t="shared" si="8"/>
        <v>756113.73</v>
      </c>
      <c r="H103" s="21"/>
      <c r="I103" s="21">
        <f t="shared" si="9"/>
        <v>0</v>
      </c>
      <c r="J103" s="21">
        <f t="shared" si="7"/>
        <v>756113.73</v>
      </c>
    </row>
    <row r="104" spans="1:10" s="17" customFormat="1" ht="40.799999999999997" x14ac:dyDescent="0.3">
      <c r="A104" s="19" t="s">
        <v>254</v>
      </c>
      <c r="B104" s="9" t="s">
        <v>1460</v>
      </c>
      <c r="C104" s="10" t="s">
        <v>830</v>
      </c>
      <c r="D104" s="8" t="s">
        <v>213</v>
      </c>
      <c r="E104" s="22">
        <v>300</v>
      </c>
      <c r="F104" s="21">
        <v>7004.58</v>
      </c>
      <c r="G104" s="21">
        <f t="shared" si="8"/>
        <v>2101374</v>
      </c>
      <c r="H104" s="21"/>
      <c r="I104" s="21">
        <f t="shared" si="9"/>
        <v>0</v>
      </c>
      <c r="J104" s="21">
        <f t="shared" si="7"/>
        <v>2101374</v>
      </c>
    </row>
    <row r="105" spans="1:10" s="17" customFormat="1" ht="40.799999999999997" x14ac:dyDescent="0.3">
      <c r="A105" s="19" t="s">
        <v>255</v>
      </c>
      <c r="B105" s="9" t="s">
        <v>1456</v>
      </c>
      <c r="C105" s="10" t="s">
        <v>832</v>
      </c>
      <c r="D105" s="8" t="s">
        <v>213</v>
      </c>
      <c r="E105" s="22">
        <v>195</v>
      </c>
      <c r="F105" s="21">
        <v>410.05</v>
      </c>
      <c r="G105" s="21">
        <f t="shared" si="8"/>
        <v>79959.75</v>
      </c>
      <c r="H105" s="21"/>
      <c r="I105" s="21">
        <f t="shared" si="9"/>
        <v>0</v>
      </c>
      <c r="J105" s="21">
        <f t="shared" si="7"/>
        <v>79959.75</v>
      </c>
    </row>
    <row r="106" spans="1:10" s="17" customFormat="1" ht="40.799999999999997" x14ac:dyDescent="0.3">
      <c r="A106" s="19" t="s">
        <v>257</v>
      </c>
      <c r="B106" s="9" t="s">
        <v>924</v>
      </c>
      <c r="C106" s="10" t="s">
        <v>1615</v>
      </c>
      <c r="D106" s="8" t="s">
        <v>213</v>
      </c>
      <c r="E106" s="22">
        <v>1460</v>
      </c>
      <c r="F106" s="21">
        <v>29.65</v>
      </c>
      <c r="G106" s="21">
        <f t="shared" si="8"/>
        <v>43289</v>
      </c>
      <c r="H106" s="21"/>
      <c r="I106" s="21">
        <f t="shared" si="9"/>
        <v>0</v>
      </c>
      <c r="J106" s="21">
        <f t="shared" si="7"/>
        <v>43289</v>
      </c>
    </row>
    <row r="107" spans="1:10" s="17" customFormat="1" ht="40.799999999999997" x14ac:dyDescent="0.3">
      <c r="A107" s="19" t="s">
        <v>259</v>
      </c>
      <c r="B107" s="9" t="s">
        <v>924</v>
      </c>
      <c r="C107" s="10" t="s">
        <v>1308</v>
      </c>
      <c r="D107" s="8" t="s">
        <v>213</v>
      </c>
      <c r="E107" s="22">
        <v>4600</v>
      </c>
      <c r="F107" s="21">
        <v>16.32</v>
      </c>
      <c r="G107" s="21">
        <f t="shared" si="8"/>
        <v>75072</v>
      </c>
      <c r="H107" s="21"/>
      <c r="I107" s="21">
        <f t="shared" si="9"/>
        <v>0</v>
      </c>
      <c r="J107" s="21">
        <f t="shared" si="7"/>
        <v>75072</v>
      </c>
    </row>
    <row r="108" spans="1:10" s="17" customFormat="1" ht="40.799999999999997" x14ac:dyDescent="0.3">
      <c r="A108" s="19" t="s">
        <v>261</v>
      </c>
      <c r="B108" s="9" t="s">
        <v>1070</v>
      </c>
      <c r="C108" s="10" t="s">
        <v>1888</v>
      </c>
      <c r="D108" s="8" t="s">
        <v>213</v>
      </c>
      <c r="E108" s="22">
        <v>7000</v>
      </c>
      <c r="F108" s="21">
        <v>21.74</v>
      </c>
      <c r="G108" s="21">
        <f t="shared" si="8"/>
        <v>152180</v>
      </c>
      <c r="H108" s="21"/>
      <c r="I108" s="21">
        <f t="shared" si="9"/>
        <v>0</v>
      </c>
      <c r="J108" s="21">
        <f t="shared" si="7"/>
        <v>152180</v>
      </c>
    </row>
    <row r="109" spans="1:10" s="17" customFormat="1" ht="40.799999999999997" x14ac:dyDescent="0.3">
      <c r="A109" s="19" t="s">
        <v>263</v>
      </c>
      <c r="B109" s="9" t="s">
        <v>815</v>
      </c>
      <c r="C109" s="10" t="s">
        <v>846</v>
      </c>
      <c r="D109" s="8" t="s">
        <v>213</v>
      </c>
      <c r="E109" s="22">
        <v>8484</v>
      </c>
      <c r="F109" s="21">
        <v>150</v>
      </c>
      <c r="G109" s="21">
        <f t="shared" si="8"/>
        <v>1272600</v>
      </c>
      <c r="H109" s="21"/>
      <c r="I109" s="21">
        <f t="shared" si="9"/>
        <v>0</v>
      </c>
      <c r="J109" s="21">
        <f t="shared" si="7"/>
        <v>1272600</v>
      </c>
    </row>
    <row r="110" spans="1:10" s="17" customFormat="1" ht="20.399999999999999" x14ac:dyDescent="0.3">
      <c r="A110" s="19" t="s">
        <v>265</v>
      </c>
      <c r="B110" s="9" t="s">
        <v>1889</v>
      </c>
      <c r="C110" s="10" t="s">
        <v>849</v>
      </c>
      <c r="D110" s="8" t="s">
        <v>213</v>
      </c>
      <c r="E110" s="22">
        <v>3636</v>
      </c>
      <c r="F110" s="50">
        <v>870.99</v>
      </c>
      <c r="G110" s="21">
        <f t="shared" si="8"/>
        <v>3166919.64</v>
      </c>
      <c r="H110" s="21"/>
      <c r="I110" s="21">
        <f t="shared" si="9"/>
        <v>0</v>
      </c>
      <c r="J110" s="21">
        <f t="shared" si="7"/>
        <v>3166919.64</v>
      </c>
    </row>
    <row r="111" spans="1:10" s="17" customFormat="1" ht="40.799999999999997" x14ac:dyDescent="0.3">
      <c r="A111" s="19" t="s">
        <v>267</v>
      </c>
      <c r="B111" s="9" t="s">
        <v>817</v>
      </c>
      <c r="C111" s="10" t="s">
        <v>1890</v>
      </c>
      <c r="D111" s="8" t="s">
        <v>213</v>
      </c>
      <c r="E111" s="22">
        <v>1000</v>
      </c>
      <c r="F111" s="50">
        <v>3824.85</v>
      </c>
      <c r="G111" s="21">
        <f t="shared" si="8"/>
        <v>3824850</v>
      </c>
      <c r="H111" s="21"/>
      <c r="I111" s="21">
        <f t="shared" si="9"/>
        <v>0</v>
      </c>
      <c r="J111" s="21">
        <f t="shared" si="7"/>
        <v>3824850</v>
      </c>
    </row>
    <row r="112" spans="1:10" s="17" customFormat="1" ht="40.799999999999997" x14ac:dyDescent="0.3">
      <c r="A112" s="19" t="s">
        <v>269</v>
      </c>
      <c r="B112" s="9" t="s">
        <v>811</v>
      </c>
      <c r="C112" s="10" t="s">
        <v>1811</v>
      </c>
      <c r="D112" s="8" t="s">
        <v>213</v>
      </c>
      <c r="E112" s="22">
        <v>1000</v>
      </c>
      <c r="F112" s="21">
        <v>3112.29</v>
      </c>
      <c r="G112" s="21">
        <f t="shared" si="8"/>
        <v>3112290</v>
      </c>
      <c r="H112" s="21"/>
      <c r="I112" s="21">
        <f t="shared" si="9"/>
        <v>0</v>
      </c>
      <c r="J112" s="21">
        <f t="shared" si="7"/>
        <v>3112290</v>
      </c>
    </row>
    <row r="113" spans="1:10" s="17" customFormat="1" ht="40.799999999999997" x14ac:dyDescent="0.3">
      <c r="A113" s="19" t="s">
        <v>270</v>
      </c>
      <c r="B113" s="9" t="s">
        <v>1331</v>
      </c>
      <c r="C113" s="10" t="s">
        <v>1891</v>
      </c>
      <c r="D113" s="8" t="s">
        <v>213</v>
      </c>
      <c r="E113" s="22">
        <v>1000</v>
      </c>
      <c r="F113" s="50">
        <v>283.32</v>
      </c>
      <c r="G113" s="21">
        <f t="shared" si="8"/>
        <v>283320</v>
      </c>
      <c r="H113" s="21"/>
      <c r="I113" s="21">
        <f t="shared" si="9"/>
        <v>0</v>
      </c>
      <c r="J113" s="21">
        <f t="shared" si="7"/>
        <v>283320</v>
      </c>
    </row>
    <row r="114" spans="1:10" s="17" customFormat="1" ht="40.799999999999997" x14ac:dyDescent="0.3">
      <c r="A114" s="19" t="s">
        <v>273</v>
      </c>
      <c r="B114" s="9" t="s">
        <v>840</v>
      </c>
      <c r="C114" s="10" t="s">
        <v>912</v>
      </c>
      <c r="D114" s="8" t="s">
        <v>213</v>
      </c>
      <c r="E114" s="22">
        <v>2000</v>
      </c>
      <c r="F114" s="21">
        <v>15.12</v>
      </c>
      <c r="G114" s="21">
        <f t="shared" si="8"/>
        <v>30240</v>
      </c>
      <c r="H114" s="21"/>
      <c r="I114" s="21">
        <f t="shared" si="9"/>
        <v>0</v>
      </c>
      <c r="J114" s="21">
        <f t="shared" si="7"/>
        <v>30240</v>
      </c>
    </row>
    <row r="115" spans="1:10" s="17" customFormat="1" ht="14.4" x14ac:dyDescent="0.3">
      <c r="A115" s="14" t="s">
        <v>1892</v>
      </c>
      <c r="B115" s="16"/>
      <c r="C115" s="16"/>
      <c r="D115" s="16"/>
      <c r="E115" s="15"/>
      <c r="F115" s="21"/>
      <c r="G115" s="21">
        <f t="shared" si="8"/>
        <v>0</v>
      </c>
      <c r="H115" s="21"/>
      <c r="I115" s="21">
        <f t="shared" si="9"/>
        <v>0</v>
      </c>
      <c r="J115" s="21">
        <f t="shared" si="7"/>
        <v>0</v>
      </c>
    </row>
    <row r="116" spans="1:10" s="17" customFormat="1" ht="40.799999999999997" x14ac:dyDescent="0.3">
      <c r="A116" s="19" t="s">
        <v>275</v>
      </c>
      <c r="B116" s="9" t="s">
        <v>1456</v>
      </c>
      <c r="C116" s="10" t="s">
        <v>832</v>
      </c>
      <c r="D116" s="8" t="s">
        <v>213</v>
      </c>
      <c r="E116" s="22">
        <v>250</v>
      </c>
      <c r="F116" s="50">
        <v>895.95</v>
      </c>
      <c r="G116" s="21">
        <f t="shared" si="8"/>
        <v>223987.5</v>
      </c>
      <c r="H116" s="21"/>
      <c r="I116" s="21">
        <f t="shared" si="9"/>
        <v>0</v>
      </c>
      <c r="J116" s="21">
        <f t="shared" si="7"/>
        <v>223987.5</v>
      </c>
    </row>
    <row r="117" spans="1:10" s="17" customFormat="1" ht="20.399999999999999" x14ac:dyDescent="0.3">
      <c r="A117" s="19" t="s">
        <v>279</v>
      </c>
      <c r="B117" s="9" t="s">
        <v>1893</v>
      </c>
      <c r="C117" s="10" t="s">
        <v>1894</v>
      </c>
      <c r="D117" s="8" t="s">
        <v>213</v>
      </c>
      <c r="E117" s="22">
        <v>400</v>
      </c>
      <c r="F117" s="50">
        <v>74.150000000000006</v>
      </c>
      <c r="G117" s="21">
        <f t="shared" si="8"/>
        <v>29660.000000000004</v>
      </c>
      <c r="H117" s="21"/>
      <c r="I117" s="21">
        <f t="shared" si="9"/>
        <v>0</v>
      </c>
      <c r="J117" s="21">
        <f t="shared" si="7"/>
        <v>29660.000000000004</v>
      </c>
    </row>
    <row r="118" spans="1:10" s="32" customFormat="1" ht="20.399999999999999" x14ac:dyDescent="0.3">
      <c r="A118" s="41" t="s">
        <v>847</v>
      </c>
      <c r="B118" s="37" t="s">
        <v>825</v>
      </c>
      <c r="C118" s="38" t="s">
        <v>826</v>
      </c>
      <c r="D118" s="36" t="s">
        <v>109</v>
      </c>
      <c r="E118" s="43">
        <v>37</v>
      </c>
      <c r="F118" s="26">
        <v>0</v>
      </c>
      <c r="G118" s="26">
        <f t="shared" si="8"/>
        <v>0</v>
      </c>
      <c r="H118" s="26"/>
      <c r="I118" s="26">
        <f t="shared" si="9"/>
        <v>0</v>
      </c>
      <c r="J118" s="26">
        <f t="shared" si="7"/>
        <v>0</v>
      </c>
    </row>
    <row r="119" spans="1:10" s="17" customFormat="1" ht="40.799999999999997" x14ac:dyDescent="0.3">
      <c r="A119" s="19" t="s">
        <v>282</v>
      </c>
      <c r="B119" s="9" t="s">
        <v>1066</v>
      </c>
      <c r="C119" s="10" t="s">
        <v>1895</v>
      </c>
      <c r="D119" s="8" t="s">
        <v>116</v>
      </c>
      <c r="E119" s="22">
        <v>1545</v>
      </c>
      <c r="F119" s="50">
        <v>4434.8999999999996</v>
      </c>
      <c r="G119" s="21">
        <f t="shared" si="8"/>
        <v>6851920.4999999991</v>
      </c>
      <c r="H119" s="21"/>
      <c r="I119" s="21">
        <f t="shared" si="9"/>
        <v>0</v>
      </c>
      <c r="J119" s="21">
        <f t="shared" si="7"/>
        <v>6851920.4999999991</v>
      </c>
    </row>
    <row r="120" spans="1:10" s="17" customFormat="1" ht="40.799999999999997" x14ac:dyDescent="0.3">
      <c r="A120" s="19" t="s">
        <v>284</v>
      </c>
      <c r="B120" s="9" t="s">
        <v>1066</v>
      </c>
      <c r="C120" s="10" t="s">
        <v>1896</v>
      </c>
      <c r="D120" s="8" t="s">
        <v>116</v>
      </c>
      <c r="E120" s="22">
        <v>2266</v>
      </c>
      <c r="F120" s="50">
        <v>2914.75</v>
      </c>
      <c r="G120" s="21">
        <f t="shared" si="8"/>
        <v>6604823.5</v>
      </c>
      <c r="H120" s="21"/>
      <c r="I120" s="21">
        <f t="shared" si="9"/>
        <v>0</v>
      </c>
      <c r="J120" s="21">
        <f t="shared" si="7"/>
        <v>6604823.5</v>
      </c>
    </row>
    <row r="121" spans="1:10" s="32" customFormat="1" ht="30.6" x14ac:dyDescent="0.3">
      <c r="A121" s="41" t="s">
        <v>286</v>
      </c>
      <c r="B121" s="37" t="s">
        <v>1897</v>
      </c>
      <c r="C121" s="38" t="s">
        <v>1898</v>
      </c>
      <c r="D121" s="36" t="s">
        <v>109</v>
      </c>
      <c r="E121" s="42">
        <v>0.5</v>
      </c>
      <c r="F121" s="26">
        <v>0</v>
      </c>
      <c r="G121" s="26">
        <f t="shared" si="8"/>
        <v>0</v>
      </c>
      <c r="H121" s="26"/>
      <c r="I121" s="26">
        <f t="shared" si="9"/>
        <v>0</v>
      </c>
      <c r="J121" s="26">
        <f t="shared" si="7"/>
        <v>0</v>
      </c>
    </row>
    <row r="122" spans="1:10" s="17" customFormat="1" ht="40.799999999999997" x14ac:dyDescent="0.3">
      <c r="A122" s="19" t="s">
        <v>289</v>
      </c>
      <c r="B122" s="9" t="s">
        <v>1033</v>
      </c>
      <c r="C122" s="10" t="s">
        <v>1899</v>
      </c>
      <c r="D122" s="8" t="s">
        <v>116</v>
      </c>
      <c r="E122" s="20">
        <v>51.5</v>
      </c>
      <c r="F122" s="50">
        <v>1781.59</v>
      </c>
      <c r="G122" s="21">
        <f t="shared" si="8"/>
        <v>91751.884999999995</v>
      </c>
      <c r="H122" s="21"/>
      <c r="I122" s="21">
        <f t="shared" si="9"/>
        <v>0</v>
      </c>
      <c r="J122" s="21">
        <f t="shared" si="7"/>
        <v>91751.884999999995</v>
      </c>
    </row>
    <row r="123" spans="1:10" s="32" customFormat="1" ht="30.6" x14ac:dyDescent="0.3">
      <c r="A123" s="41" t="s">
        <v>291</v>
      </c>
      <c r="B123" s="37" t="s">
        <v>821</v>
      </c>
      <c r="C123" s="38" t="s">
        <v>822</v>
      </c>
      <c r="D123" s="36" t="s">
        <v>109</v>
      </c>
      <c r="E123" s="42">
        <v>0.6</v>
      </c>
      <c r="F123" s="26">
        <v>0</v>
      </c>
      <c r="G123" s="26">
        <f t="shared" si="8"/>
        <v>0</v>
      </c>
      <c r="H123" s="26"/>
      <c r="I123" s="26">
        <f t="shared" si="9"/>
        <v>0</v>
      </c>
      <c r="J123" s="26">
        <f t="shared" si="7"/>
        <v>0</v>
      </c>
    </row>
    <row r="124" spans="1:10" s="17" customFormat="1" ht="40.799999999999997" x14ac:dyDescent="0.3">
      <c r="A124" s="19" t="s">
        <v>293</v>
      </c>
      <c r="B124" s="9" t="s">
        <v>1033</v>
      </c>
      <c r="C124" s="10" t="s">
        <v>824</v>
      </c>
      <c r="D124" s="8" t="s">
        <v>116</v>
      </c>
      <c r="E124" s="20">
        <v>61.8</v>
      </c>
      <c r="F124" s="50">
        <v>1177.07</v>
      </c>
      <c r="G124" s="21">
        <f t="shared" si="8"/>
        <v>72742.925999999992</v>
      </c>
      <c r="H124" s="21"/>
      <c r="I124" s="21">
        <f t="shared" si="9"/>
        <v>0</v>
      </c>
      <c r="J124" s="21">
        <f t="shared" si="7"/>
        <v>72742.925999999992</v>
      </c>
    </row>
    <row r="125" spans="1:10" s="17" customFormat="1" ht="40.799999999999997" x14ac:dyDescent="0.3">
      <c r="A125" s="19" t="s">
        <v>296</v>
      </c>
      <c r="B125" s="9" t="s">
        <v>924</v>
      </c>
      <c r="C125" s="10" t="s">
        <v>1615</v>
      </c>
      <c r="D125" s="8" t="s">
        <v>213</v>
      </c>
      <c r="E125" s="22">
        <v>3060</v>
      </c>
      <c r="F125" s="21">
        <v>29.65</v>
      </c>
      <c r="G125" s="21">
        <f t="shared" si="8"/>
        <v>90729</v>
      </c>
      <c r="H125" s="21"/>
      <c r="I125" s="21">
        <f t="shared" si="9"/>
        <v>0</v>
      </c>
      <c r="J125" s="21">
        <f t="shared" si="7"/>
        <v>90729</v>
      </c>
    </row>
    <row r="126" spans="1:10" s="17" customFormat="1" ht="40.799999999999997" x14ac:dyDescent="0.3">
      <c r="A126" s="19" t="s">
        <v>298</v>
      </c>
      <c r="B126" s="9" t="s">
        <v>924</v>
      </c>
      <c r="C126" s="10" t="s">
        <v>1308</v>
      </c>
      <c r="D126" s="8" t="s">
        <v>213</v>
      </c>
      <c r="E126" s="22">
        <v>4400</v>
      </c>
      <c r="F126" s="21">
        <v>16.32</v>
      </c>
      <c r="G126" s="21">
        <f t="shared" si="8"/>
        <v>71808</v>
      </c>
      <c r="H126" s="21"/>
      <c r="I126" s="21">
        <f t="shared" si="9"/>
        <v>0</v>
      </c>
      <c r="J126" s="21">
        <f t="shared" si="7"/>
        <v>71808</v>
      </c>
    </row>
    <row r="127" spans="1:10" s="17" customFormat="1" ht="40.799999999999997" x14ac:dyDescent="0.3">
      <c r="A127" s="19" t="s">
        <v>300</v>
      </c>
      <c r="B127" s="9" t="s">
        <v>1280</v>
      </c>
      <c r="C127" s="10" t="s">
        <v>1068</v>
      </c>
      <c r="D127" s="8" t="s">
        <v>213</v>
      </c>
      <c r="E127" s="22">
        <v>10444</v>
      </c>
      <c r="F127" s="21">
        <v>20</v>
      </c>
      <c r="G127" s="21">
        <f t="shared" si="8"/>
        <v>208880</v>
      </c>
      <c r="H127" s="21"/>
      <c r="I127" s="21">
        <f t="shared" si="9"/>
        <v>0</v>
      </c>
      <c r="J127" s="21">
        <f t="shared" si="7"/>
        <v>208880</v>
      </c>
    </row>
    <row r="128" spans="1:10" s="17" customFormat="1" ht="20.399999999999999" x14ac:dyDescent="0.3">
      <c r="A128" s="19" t="s">
        <v>303</v>
      </c>
      <c r="B128" s="9" t="s">
        <v>1889</v>
      </c>
      <c r="C128" s="10" t="s">
        <v>849</v>
      </c>
      <c r="D128" s="8" t="s">
        <v>213</v>
      </c>
      <c r="E128" s="22">
        <v>4476</v>
      </c>
      <c r="F128" s="50">
        <v>37.01</v>
      </c>
      <c r="G128" s="21">
        <f t="shared" si="8"/>
        <v>165656.75999999998</v>
      </c>
      <c r="H128" s="21"/>
      <c r="I128" s="21">
        <f t="shared" si="9"/>
        <v>0</v>
      </c>
      <c r="J128" s="21">
        <f t="shared" si="7"/>
        <v>165656.75999999998</v>
      </c>
    </row>
    <row r="129" spans="1:10" s="17" customFormat="1" ht="40.799999999999997" x14ac:dyDescent="0.3">
      <c r="A129" s="19" t="s">
        <v>305</v>
      </c>
      <c r="B129" s="9" t="s">
        <v>1070</v>
      </c>
      <c r="C129" s="10" t="s">
        <v>1888</v>
      </c>
      <c r="D129" s="8" t="s">
        <v>213</v>
      </c>
      <c r="E129" s="22">
        <v>20000</v>
      </c>
      <c r="F129" s="21">
        <v>21.74</v>
      </c>
      <c r="G129" s="21">
        <f t="shared" si="8"/>
        <v>434799.99999999994</v>
      </c>
      <c r="H129" s="21"/>
      <c r="I129" s="21">
        <f t="shared" si="9"/>
        <v>0</v>
      </c>
      <c r="J129" s="21">
        <f t="shared" si="7"/>
        <v>434799.99999999994</v>
      </c>
    </row>
    <row r="130" spans="1:10" s="17" customFormat="1" ht="40.799999999999997" x14ac:dyDescent="0.3">
      <c r="A130" s="19" t="s">
        <v>862</v>
      </c>
      <c r="B130" s="9" t="s">
        <v>1900</v>
      </c>
      <c r="C130" s="10" t="s">
        <v>1901</v>
      </c>
      <c r="D130" s="8" t="s">
        <v>213</v>
      </c>
      <c r="E130" s="22">
        <v>1000</v>
      </c>
      <c r="F130" s="50">
        <v>870.99</v>
      </c>
      <c r="G130" s="21">
        <f t="shared" si="8"/>
        <v>870990</v>
      </c>
      <c r="H130" s="21"/>
      <c r="I130" s="21">
        <f t="shared" si="9"/>
        <v>0</v>
      </c>
      <c r="J130" s="21">
        <f t="shared" si="7"/>
        <v>870990</v>
      </c>
    </row>
    <row r="131" spans="1:10" s="17" customFormat="1" ht="40.799999999999997" x14ac:dyDescent="0.3">
      <c r="A131" s="19" t="s">
        <v>312</v>
      </c>
      <c r="B131" s="9" t="s">
        <v>811</v>
      </c>
      <c r="C131" s="10" t="s">
        <v>1811</v>
      </c>
      <c r="D131" s="8" t="s">
        <v>213</v>
      </c>
      <c r="E131" s="22">
        <v>1000</v>
      </c>
      <c r="F131" s="21">
        <v>3112.29</v>
      </c>
      <c r="G131" s="21">
        <f t="shared" ref="G131:G162" si="10">E131*F131</f>
        <v>3112290</v>
      </c>
      <c r="H131" s="21"/>
      <c r="I131" s="21">
        <f t="shared" ref="I131:I162" si="11">E131*H131</f>
        <v>0</v>
      </c>
      <c r="J131" s="21">
        <f t="shared" si="7"/>
        <v>3112290</v>
      </c>
    </row>
    <row r="132" spans="1:10" s="17" customFormat="1" ht="40.799999999999997" x14ac:dyDescent="0.3">
      <c r="A132" s="19" t="s">
        <v>866</v>
      </c>
      <c r="B132" s="9" t="s">
        <v>1331</v>
      </c>
      <c r="C132" s="10" t="s">
        <v>1902</v>
      </c>
      <c r="D132" s="8" t="s">
        <v>213</v>
      </c>
      <c r="E132" s="22">
        <v>1000</v>
      </c>
      <c r="F132" s="50">
        <v>283.32</v>
      </c>
      <c r="G132" s="21">
        <f t="shared" si="10"/>
        <v>283320</v>
      </c>
      <c r="H132" s="21"/>
      <c r="I132" s="21">
        <f t="shared" si="11"/>
        <v>0</v>
      </c>
      <c r="J132" s="21">
        <f t="shared" ref="J132:J171" si="12">G132+I132</f>
        <v>283320</v>
      </c>
    </row>
    <row r="133" spans="1:10" s="17" customFormat="1" ht="40.799999999999997" x14ac:dyDescent="0.3">
      <c r="A133" s="19" t="s">
        <v>318</v>
      </c>
      <c r="B133" s="9" t="s">
        <v>1521</v>
      </c>
      <c r="C133" s="10" t="s">
        <v>256</v>
      </c>
      <c r="D133" s="8" t="s">
        <v>213</v>
      </c>
      <c r="E133" s="22">
        <v>2000</v>
      </c>
      <c r="F133" s="50">
        <v>1.35</v>
      </c>
      <c r="G133" s="21">
        <f t="shared" si="10"/>
        <v>2700</v>
      </c>
      <c r="H133" s="21"/>
      <c r="I133" s="21">
        <f t="shared" si="11"/>
        <v>0</v>
      </c>
      <c r="J133" s="21">
        <f t="shared" si="12"/>
        <v>2700</v>
      </c>
    </row>
    <row r="134" spans="1:10" s="17" customFormat="1" ht="14.4" x14ac:dyDescent="0.3">
      <c r="A134" s="14" t="s">
        <v>1903</v>
      </c>
      <c r="B134" s="16"/>
      <c r="C134" s="16"/>
      <c r="D134" s="16"/>
      <c r="E134" s="15"/>
      <c r="F134" s="21"/>
      <c r="G134" s="21">
        <f t="shared" si="10"/>
        <v>0</v>
      </c>
      <c r="H134" s="21"/>
      <c r="I134" s="21">
        <f t="shared" si="11"/>
        <v>0</v>
      </c>
      <c r="J134" s="21">
        <f t="shared" si="12"/>
        <v>0</v>
      </c>
    </row>
    <row r="135" spans="1:10" s="32" customFormat="1" ht="20.399999999999999" x14ac:dyDescent="0.3">
      <c r="A135" s="41" t="s">
        <v>869</v>
      </c>
      <c r="B135" s="37" t="s">
        <v>928</v>
      </c>
      <c r="C135" s="38" t="s">
        <v>929</v>
      </c>
      <c r="D135" s="36" t="s">
        <v>930</v>
      </c>
      <c r="E135" s="46">
        <v>1.0774999999999999</v>
      </c>
      <c r="F135" s="26"/>
      <c r="G135" s="26">
        <f t="shared" si="10"/>
        <v>0</v>
      </c>
      <c r="H135" s="26"/>
      <c r="I135" s="26">
        <f t="shared" si="11"/>
        <v>0</v>
      </c>
      <c r="J135" s="26">
        <f t="shared" si="12"/>
        <v>0</v>
      </c>
    </row>
    <row r="136" spans="1:10" s="32" customFormat="1" ht="20.399999999999999" x14ac:dyDescent="0.3">
      <c r="A136" s="41" t="s">
        <v>324</v>
      </c>
      <c r="B136" s="37" t="s">
        <v>931</v>
      </c>
      <c r="C136" s="38" t="s">
        <v>932</v>
      </c>
      <c r="D136" s="36" t="s">
        <v>930</v>
      </c>
      <c r="E136" s="46">
        <v>1.0774999999999999</v>
      </c>
      <c r="F136" s="26"/>
      <c r="G136" s="26">
        <f t="shared" si="10"/>
        <v>0</v>
      </c>
      <c r="H136" s="26"/>
      <c r="I136" s="26">
        <f t="shared" si="11"/>
        <v>0</v>
      </c>
      <c r="J136" s="26">
        <f t="shared" si="12"/>
        <v>0</v>
      </c>
    </row>
    <row r="137" spans="1:10" s="32" customFormat="1" ht="20.399999999999999" x14ac:dyDescent="0.3">
      <c r="A137" s="41" t="s">
        <v>874</v>
      </c>
      <c r="B137" s="37" t="s">
        <v>550</v>
      </c>
      <c r="C137" s="38" t="s">
        <v>934</v>
      </c>
      <c r="D137" s="36" t="s">
        <v>109</v>
      </c>
      <c r="E137" s="44">
        <v>4.3099999999999996</v>
      </c>
      <c r="F137" s="26"/>
      <c r="G137" s="26">
        <f t="shared" si="10"/>
        <v>0</v>
      </c>
      <c r="H137" s="26"/>
      <c r="I137" s="26">
        <f t="shared" si="11"/>
        <v>0</v>
      </c>
      <c r="J137" s="26">
        <f t="shared" si="12"/>
        <v>0</v>
      </c>
    </row>
    <row r="138" spans="1:10" s="32" customFormat="1" ht="20.399999999999999" x14ac:dyDescent="0.3">
      <c r="A138" s="41" t="s">
        <v>330</v>
      </c>
      <c r="B138" s="37" t="s">
        <v>464</v>
      </c>
      <c r="C138" s="38" t="s">
        <v>465</v>
      </c>
      <c r="D138" s="36" t="s">
        <v>109</v>
      </c>
      <c r="E138" s="44">
        <v>27.99</v>
      </c>
      <c r="F138" s="26"/>
      <c r="G138" s="26">
        <f t="shared" si="10"/>
        <v>0</v>
      </c>
      <c r="H138" s="26"/>
      <c r="I138" s="26">
        <f t="shared" si="11"/>
        <v>0</v>
      </c>
      <c r="J138" s="26">
        <f t="shared" si="12"/>
        <v>0</v>
      </c>
    </row>
    <row r="139" spans="1:10" s="17" customFormat="1" ht="40.799999999999997" x14ac:dyDescent="0.3">
      <c r="A139" s="19" t="s">
        <v>333</v>
      </c>
      <c r="B139" s="9" t="s">
        <v>935</v>
      </c>
      <c r="C139" s="10" t="s">
        <v>468</v>
      </c>
      <c r="D139" s="8" t="s">
        <v>116</v>
      </c>
      <c r="E139" s="22">
        <v>3230</v>
      </c>
      <c r="F139" s="50">
        <v>437.16</v>
      </c>
      <c r="G139" s="21">
        <f t="shared" si="10"/>
        <v>1412026.8</v>
      </c>
      <c r="H139" s="21"/>
      <c r="I139" s="21">
        <f t="shared" si="11"/>
        <v>0</v>
      </c>
      <c r="J139" s="21">
        <f t="shared" si="12"/>
        <v>1412026.8</v>
      </c>
    </row>
    <row r="140" spans="1:10" s="32" customFormat="1" ht="30.6" x14ac:dyDescent="0.3">
      <c r="A140" s="41" t="s">
        <v>336</v>
      </c>
      <c r="B140" s="37" t="s">
        <v>957</v>
      </c>
      <c r="C140" s="38" t="s">
        <v>958</v>
      </c>
      <c r="D140" s="36" t="s">
        <v>959</v>
      </c>
      <c r="E140" s="43">
        <v>70</v>
      </c>
      <c r="F140" s="26">
        <v>0</v>
      </c>
      <c r="G140" s="26">
        <f t="shared" si="10"/>
        <v>0</v>
      </c>
      <c r="H140" s="26"/>
      <c r="I140" s="26">
        <f t="shared" si="11"/>
        <v>0</v>
      </c>
      <c r="J140" s="26">
        <f t="shared" si="12"/>
        <v>0</v>
      </c>
    </row>
    <row r="141" spans="1:10" s="32" customFormat="1" ht="20.399999999999999" x14ac:dyDescent="0.3">
      <c r="A141" s="41" t="s">
        <v>339</v>
      </c>
      <c r="B141" s="37" t="s">
        <v>485</v>
      </c>
      <c r="C141" s="38" t="s">
        <v>486</v>
      </c>
      <c r="D141" s="36" t="s">
        <v>278</v>
      </c>
      <c r="E141" s="43">
        <v>7</v>
      </c>
      <c r="F141" s="26">
        <v>0</v>
      </c>
      <c r="G141" s="26">
        <f t="shared" si="10"/>
        <v>0</v>
      </c>
      <c r="H141" s="26"/>
      <c r="I141" s="26">
        <f t="shared" si="11"/>
        <v>0</v>
      </c>
      <c r="J141" s="26">
        <f t="shared" si="12"/>
        <v>0</v>
      </c>
    </row>
    <row r="142" spans="1:10" s="17" customFormat="1" ht="40.799999999999997" x14ac:dyDescent="0.3">
      <c r="A142" s="19" t="s">
        <v>341</v>
      </c>
      <c r="B142" s="9" t="s">
        <v>964</v>
      </c>
      <c r="C142" s="10" t="s">
        <v>965</v>
      </c>
      <c r="D142" s="8" t="s">
        <v>213</v>
      </c>
      <c r="E142" s="22">
        <v>70</v>
      </c>
      <c r="F142" s="50">
        <v>1831.64</v>
      </c>
      <c r="G142" s="21">
        <f t="shared" si="10"/>
        <v>128214.8</v>
      </c>
      <c r="H142" s="21"/>
      <c r="I142" s="21">
        <f t="shared" si="11"/>
        <v>0</v>
      </c>
      <c r="J142" s="21">
        <f t="shared" si="12"/>
        <v>128214.8</v>
      </c>
    </row>
    <row r="143" spans="1:10" s="17" customFormat="1" ht="40.799999999999997" x14ac:dyDescent="0.3">
      <c r="A143" s="19" t="s">
        <v>344</v>
      </c>
      <c r="B143" s="9" t="s">
        <v>936</v>
      </c>
      <c r="C143" s="10" t="s">
        <v>470</v>
      </c>
      <c r="D143" s="8" t="s">
        <v>213</v>
      </c>
      <c r="E143" s="22">
        <v>4256</v>
      </c>
      <c r="F143" s="21">
        <v>463.56</v>
      </c>
      <c r="G143" s="21">
        <f t="shared" si="10"/>
        <v>1972911.36</v>
      </c>
      <c r="H143" s="21"/>
      <c r="I143" s="21">
        <f t="shared" si="11"/>
        <v>0</v>
      </c>
      <c r="J143" s="21">
        <f t="shared" si="12"/>
        <v>1972911.36</v>
      </c>
    </row>
    <row r="144" spans="1:10" s="17" customFormat="1" ht="40.799999999999997" x14ac:dyDescent="0.3">
      <c r="A144" s="19" t="s">
        <v>347</v>
      </c>
      <c r="B144" s="9" t="s">
        <v>951</v>
      </c>
      <c r="C144" s="10" t="s">
        <v>952</v>
      </c>
      <c r="D144" s="8" t="s">
        <v>213</v>
      </c>
      <c r="E144" s="22">
        <v>5</v>
      </c>
      <c r="F144" s="50">
        <v>4787.7700000000004</v>
      </c>
      <c r="G144" s="21">
        <f t="shared" si="10"/>
        <v>23938.850000000002</v>
      </c>
      <c r="H144" s="21"/>
      <c r="I144" s="21">
        <f t="shared" si="11"/>
        <v>0</v>
      </c>
      <c r="J144" s="21">
        <f t="shared" si="12"/>
        <v>23938.850000000002</v>
      </c>
    </row>
    <row r="145" spans="1:10" s="32" customFormat="1" ht="20.399999999999999" x14ac:dyDescent="0.3">
      <c r="A145" s="41" t="s">
        <v>348</v>
      </c>
      <c r="B145" s="37" t="s">
        <v>967</v>
      </c>
      <c r="C145" s="38" t="s">
        <v>1904</v>
      </c>
      <c r="D145" s="36" t="s">
        <v>109</v>
      </c>
      <c r="E145" s="45">
        <v>7.0000000000000001E-3</v>
      </c>
      <c r="F145" s="26">
        <v>0</v>
      </c>
      <c r="G145" s="26">
        <f t="shared" si="10"/>
        <v>0</v>
      </c>
      <c r="H145" s="26"/>
      <c r="I145" s="26">
        <f t="shared" si="11"/>
        <v>0</v>
      </c>
      <c r="J145" s="26">
        <f t="shared" si="12"/>
        <v>0</v>
      </c>
    </row>
    <row r="146" spans="1:10" s="17" customFormat="1" ht="40.799999999999997" x14ac:dyDescent="0.3">
      <c r="A146" s="19" t="s">
        <v>351</v>
      </c>
      <c r="B146" s="9" t="s">
        <v>1905</v>
      </c>
      <c r="C146" s="10" t="s">
        <v>1906</v>
      </c>
      <c r="D146" s="8" t="s">
        <v>213</v>
      </c>
      <c r="E146" s="22">
        <v>1</v>
      </c>
      <c r="F146" s="50">
        <v>7908.27</v>
      </c>
      <c r="G146" s="21">
        <f t="shared" si="10"/>
        <v>7908.27</v>
      </c>
      <c r="H146" s="21"/>
      <c r="I146" s="21">
        <f t="shared" si="11"/>
        <v>0</v>
      </c>
      <c r="J146" s="21">
        <f t="shared" si="12"/>
        <v>7908.27</v>
      </c>
    </row>
    <row r="147" spans="1:10" s="17" customFormat="1" ht="40.799999999999997" x14ac:dyDescent="0.3">
      <c r="A147" s="19" t="s">
        <v>354</v>
      </c>
      <c r="B147" s="9" t="s">
        <v>1371</v>
      </c>
      <c r="C147" s="10" t="s">
        <v>1372</v>
      </c>
      <c r="D147" s="8" t="s">
        <v>213</v>
      </c>
      <c r="E147" s="22">
        <v>1</v>
      </c>
      <c r="F147" s="50">
        <v>16440.009999999998</v>
      </c>
      <c r="G147" s="21">
        <f t="shared" si="10"/>
        <v>16440.009999999998</v>
      </c>
      <c r="H147" s="21"/>
      <c r="I147" s="21">
        <f t="shared" si="11"/>
        <v>0</v>
      </c>
      <c r="J147" s="21">
        <f t="shared" si="12"/>
        <v>16440.009999999998</v>
      </c>
    </row>
    <row r="148" spans="1:10" s="17" customFormat="1" ht="14.4" x14ac:dyDescent="0.3">
      <c r="A148" s="14" t="s">
        <v>1907</v>
      </c>
      <c r="B148" s="16"/>
      <c r="C148" s="16"/>
      <c r="D148" s="16"/>
      <c r="E148" s="15"/>
      <c r="F148" s="21">
        <v>0</v>
      </c>
      <c r="G148" s="21">
        <f t="shared" si="10"/>
        <v>0</v>
      </c>
      <c r="H148" s="21"/>
      <c r="I148" s="21">
        <f t="shared" si="11"/>
        <v>0</v>
      </c>
      <c r="J148" s="21">
        <f t="shared" si="12"/>
        <v>0</v>
      </c>
    </row>
    <row r="149" spans="1:10" s="32" customFormat="1" ht="20.399999999999999" x14ac:dyDescent="0.3">
      <c r="A149" s="41" t="s">
        <v>358</v>
      </c>
      <c r="B149" s="37" t="s">
        <v>1908</v>
      </c>
      <c r="C149" s="38" t="s">
        <v>1909</v>
      </c>
      <c r="D149" s="36" t="s">
        <v>69</v>
      </c>
      <c r="E149" s="43">
        <v>3</v>
      </c>
      <c r="F149" s="26">
        <v>0</v>
      </c>
      <c r="G149" s="26">
        <f t="shared" si="10"/>
        <v>0</v>
      </c>
      <c r="H149" s="26"/>
      <c r="I149" s="26">
        <f t="shared" si="11"/>
        <v>0</v>
      </c>
      <c r="J149" s="26">
        <f t="shared" si="12"/>
        <v>0</v>
      </c>
    </row>
    <row r="150" spans="1:10" s="32" customFormat="1" ht="20.399999999999999" x14ac:dyDescent="0.3">
      <c r="A150" s="41" t="s">
        <v>363</v>
      </c>
      <c r="B150" s="37" t="s">
        <v>128</v>
      </c>
      <c r="C150" s="38" t="s">
        <v>129</v>
      </c>
      <c r="D150" s="36" t="s">
        <v>130</v>
      </c>
      <c r="E150" s="43">
        <v>300</v>
      </c>
      <c r="F150" s="26">
        <v>0</v>
      </c>
      <c r="G150" s="26">
        <f t="shared" si="10"/>
        <v>0</v>
      </c>
      <c r="H150" s="26"/>
      <c r="I150" s="26">
        <f t="shared" si="11"/>
        <v>0</v>
      </c>
      <c r="J150" s="26">
        <f t="shared" si="12"/>
        <v>0</v>
      </c>
    </row>
    <row r="151" spans="1:10" s="17" customFormat="1" ht="40.799999999999997" x14ac:dyDescent="0.3">
      <c r="A151" s="19" t="s">
        <v>367</v>
      </c>
      <c r="B151" s="9" t="s">
        <v>1910</v>
      </c>
      <c r="C151" s="10" t="s">
        <v>1015</v>
      </c>
      <c r="D151" s="8" t="s">
        <v>213</v>
      </c>
      <c r="E151" s="22">
        <v>5</v>
      </c>
      <c r="F151" s="50">
        <v>10012.84</v>
      </c>
      <c r="G151" s="21">
        <f t="shared" si="10"/>
        <v>50064.2</v>
      </c>
      <c r="H151" s="21"/>
      <c r="I151" s="21">
        <f t="shared" si="11"/>
        <v>0</v>
      </c>
      <c r="J151" s="21">
        <f t="shared" si="12"/>
        <v>50064.2</v>
      </c>
    </row>
    <row r="152" spans="1:10" s="17" customFormat="1" ht="40.799999999999997" x14ac:dyDescent="0.3">
      <c r="A152" s="19" t="s">
        <v>369</v>
      </c>
      <c r="B152" s="9" t="s">
        <v>1911</v>
      </c>
      <c r="C152" s="10" t="s">
        <v>1016</v>
      </c>
      <c r="D152" s="8" t="s">
        <v>213</v>
      </c>
      <c r="E152" s="22">
        <v>5</v>
      </c>
      <c r="F152" s="50">
        <v>2233.2800000000002</v>
      </c>
      <c r="G152" s="21">
        <f t="shared" si="10"/>
        <v>11166.400000000001</v>
      </c>
      <c r="H152" s="21"/>
      <c r="I152" s="21">
        <f t="shared" si="11"/>
        <v>0</v>
      </c>
      <c r="J152" s="21">
        <f t="shared" si="12"/>
        <v>11166.400000000001</v>
      </c>
    </row>
    <row r="153" spans="1:10" s="17" customFormat="1" ht="40.799999999999997" x14ac:dyDescent="0.3">
      <c r="A153" s="19" t="s">
        <v>371</v>
      </c>
      <c r="B153" s="9" t="s">
        <v>1912</v>
      </c>
      <c r="C153" s="10" t="s">
        <v>1017</v>
      </c>
      <c r="D153" s="8" t="s">
        <v>213</v>
      </c>
      <c r="E153" s="22">
        <v>1</v>
      </c>
      <c r="F153" s="50">
        <v>27232.9</v>
      </c>
      <c r="G153" s="21">
        <f t="shared" si="10"/>
        <v>27232.9</v>
      </c>
      <c r="H153" s="21"/>
      <c r="I153" s="21">
        <f t="shared" si="11"/>
        <v>0</v>
      </c>
      <c r="J153" s="21">
        <f t="shared" si="12"/>
        <v>27232.9</v>
      </c>
    </row>
    <row r="154" spans="1:10" s="17" customFormat="1" ht="14.4" x14ac:dyDescent="0.3">
      <c r="A154" s="14" t="s">
        <v>1913</v>
      </c>
      <c r="B154" s="16"/>
      <c r="C154" s="16"/>
      <c r="D154" s="16"/>
      <c r="E154" s="15"/>
      <c r="F154" s="21">
        <v>0</v>
      </c>
      <c r="G154" s="21">
        <f t="shared" si="10"/>
        <v>0</v>
      </c>
      <c r="H154" s="21"/>
      <c r="I154" s="21">
        <f t="shared" si="11"/>
        <v>0</v>
      </c>
      <c r="J154" s="21">
        <f t="shared" si="12"/>
        <v>0</v>
      </c>
    </row>
    <row r="155" spans="1:10" s="32" customFormat="1" ht="20.399999999999999" x14ac:dyDescent="0.3">
      <c r="A155" s="41" t="s">
        <v>374</v>
      </c>
      <c r="B155" s="37" t="s">
        <v>413</v>
      </c>
      <c r="C155" s="38" t="s">
        <v>414</v>
      </c>
      <c r="D155" s="36" t="s">
        <v>415</v>
      </c>
      <c r="E155" s="42">
        <v>22.7</v>
      </c>
      <c r="F155" s="26">
        <v>0</v>
      </c>
      <c r="G155" s="26">
        <f t="shared" si="10"/>
        <v>0</v>
      </c>
      <c r="H155" s="26"/>
      <c r="I155" s="26">
        <f t="shared" si="11"/>
        <v>0</v>
      </c>
      <c r="J155" s="26">
        <f t="shared" si="12"/>
        <v>0</v>
      </c>
    </row>
    <row r="156" spans="1:10" s="17" customFormat="1" ht="40.799999999999997" x14ac:dyDescent="0.3">
      <c r="A156" s="19" t="s">
        <v>376</v>
      </c>
      <c r="B156" s="9" t="s">
        <v>1373</v>
      </c>
      <c r="C156" s="10" t="s">
        <v>1079</v>
      </c>
      <c r="D156" s="8" t="s">
        <v>116</v>
      </c>
      <c r="E156" s="22">
        <v>2652</v>
      </c>
      <c r="F156" s="50">
        <v>283.32</v>
      </c>
      <c r="G156" s="21">
        <f t="shared" si="10"/>
        <v>751364.64</v>
      </c>
      <c r="H156" s="21"/>
      <c r="I156" s="21">
        <f t="shared" si="11"/>
        <v>0</v>
      </c>
      <c r="J156" s="21">
        <f t="shared" si="12"/>
        <v>751364.64</v>
      </c>
    </row>
    <row r="157" spans="1:10" s="17" customFormat="1" ht="40.799999999999997" x14ac:dyDescent="0.3">
      <c r="A157" s="19" t="s">
        <v>379</v>
      </c>
      <c r="B157" s="9" t="s">
        <v>1078</v>
      </c>
      <c r="C157" s="10" t="s">
        <v>1914</v>
      </c>
      <c r="D157" s="8" t="s">
        <v>116</v>
      </c>
      <c r="E157" s="20">
        <v>56.1</v>
      </c>
      <c r="F157" s="50">
        <v>1823.77</v>
      </c>
      <c r="G157" s="21">
        <f t="shared" si="10"/>
        <v>102313.497</v>
      </c>
      <c r="H157" s="21"/>
      <c r="I157" s="21">
        <f t="shared" si="11"/>
        <v>0</v>
      </c>
      <c r="J157" s="21">
        <f t="shared" si="12"/>
        <v>102313.497</v>
      </c>
    </row>
    <row r="158" spans="1:10" s="17" customFormat="1" ht="30.6" x14ac:dyDescent="0.3">
      <c r="A158" s="19" t="s">
        <v>380</v>
      </c>
      <c r="B158" s="9" t="s">
        <v>1915</v>
      </c>
      <c r="C158" s="10" t="s">
        <v>1916</v>
      </c>
      <c r="D158" s="8" t="s">
        <v>213</v>
      </c>
      <c r="E158" s="22">
        <v>1</v>
      </c>
      <c r="F158" s="50">
        <v>12068.56</v>
      </c>
      <c r="G158" s="21">
        <f t="shared" si="10"/>
        <v>12068.56</v>
      </c>
      <c r="H158" s="21"/>
      <c r="I158" s="21">
        <f t="shared" si="11"/>
        <v>0</v>
      </c>
      <c r="J158" s="21">
        <f t="shared" si="12"/>
        <v>12068.56</v>
      </c>
    </row>
    <row r="159" spans="1:10" s="17" customFormat="1" ht="40.799999999999997" x14ac:dyDescent="0.3">
      <c r="A159" s="19" t="s">
        <v>381</v>
      </c>
      <c r="B159" s="9" t="s">
        <v>1460</v>
      </c>
      <c r="C159" s="10" t="s">
        <v>1103</v>
      </c>
      <c r="D159" s="8" t="s">
        <v>213</v>
      </c>
      <c r="E159" s="22">
        <v>20</v>
      </c>
      <c r="F159" s="50">
        <v>41197.79</v>
      </c>
      <c r="G159" s="21">
        <f t="shared" si="10"/>
        <v>823955.8</v>
      </c>
      <c r="H159" s="21"/>
      <c r="I159" s="21">
        <f t="shared" si="11"/>
        <v>0</v>
      </c>
      <c r="J159" s="21">
        <f t="shared" si="12"/>
        <v>823955.8</v>
      </c>
    </row>
    <row r="160" spans="1:10" s="17" customFormat="1" ht="40.799999999999997" x14ac:dyDescent="0.3">
      <c r="A160" s="19" t="s">
        <v>384</v>
      </c>
      <c r="B160" s="9" t="s">
        <v>1108</v>
      </c>
      <c r="C160" s="10" t="s">
        <v>1109</v>
      </c>
      <c r="D160" s="8" t="s">
        <v>213</v>
      </c>
      <c r="E160" s="22">
        <v>40</v>
      </c>
      <c r="F160" s="50">
        <v>209.56</v>
      </c>
      <c r="G160" s="21">
        <f t="shared" si="10"/>
        <v>8382.4</v>
      </c>
      <c r="H160" s="21"/>
      <c r="I160" s="21">
        <f t="shared" si="11"/>
        <v>0</v>
      </c>
      <c r="J160" s="21">
        <f t="shared" si="12"/>
        <v>8382.4</v>
      </c>
    </row>
    <row r="161" spans="1:10" s="17" customFormat="1" ht="40.799999999999997" x14ac:dyDescent="0.3">
      <c r="A161" s="19" t="s">
        <v>386</v>
      </c>
      <c r="B161" s="9" t="s">
        <v>1108</v>
      </c>
      <c r="C161" s="10" t="s">
        <v>1111</v>
      </c>
      <c r="D161" s="8" t="s">
        <v>213</v>
      </c>
      <c r="E161" s="22">
        <v>22</v>
      </c>
      <c r="F161" s="50">
        <v>830.27</v>
      </c>
      <c r="G161" s="21">
        <f t="shared" si="10"/>
        <v>18265.939999999999</v>
      </c>
      <c r="H161" s="21"/>
      <c r="I161" s="21">
        <f t="shared" si="11"/>
        <v>0</v>
      </c>
      <c r="J161" s="21">
        <f t="shared" si="12"/>
        <v>18265.939999999999</v>
      </c>
    </row>
    <row r="162" spans="1:10" s="32" customFormat="1" ht="20.399999999999999" x14ac:dyDescent="0.3">
      <c r="A162" s="41" t="s">
        <v>388</v>
      </c>
      <c r="B162" s="37" t="s">
        <v>1161</v>
      </c>
      <c r="C162" s="38" t="s">
        <v>1162</v>
      </c>
      <c r="D162" s="36" t="s">
        <v>415</v>
      </c>
      <c r="E162" s="42">
        <v>3.3</v>
      </c>
      <c r="F162" s="26">
        <v>0</v>
      </c>
      <c r="G162" s="26">
        <f t="shared" si="10"/>
        <v>0</v>
      </c>
      <c r="H162" s="26"/>
      <c r="I162" s="26">
        <f t="shared" si="11"/>
        <v>0</v>
      </c>
      <c r="J162" s="26">
        <f t="shared" si="12"/>
        <v>0</v>
      </c>
    </row>
    <row r="163" spans="1:10" s="17" customFormat="1" ht="40.799999999999997" x14ac:dyDescent="0.3">
      <c r="A163" s="19" t="s">
        <v>390</v>
      </c>
      <c r="B163" s="9" t="s">
        <v>1164</v>
      </c>
      <c r="C163" s="10" t="s">
        <v>1375</v>
      </c>
      <c r="D163" s="8" t="s">
        <v>116</v>
      </c>
      <c r="E163" s="20">
        <v>336.6</v>
      </c>
      <c r="F163" s="50">
        <v>15.25</v>
      </c>
      <c r="G163" s="21">
        <f t="shared" ref="G163:G171" si="13">E163*F163</f>
        <v>5133.1500000000005</v>
      </c>
      <c r="H163" s="21"/>
      <c r="I163" s="21">
        <f t="shared" ref="I163:I171" si="14">E163*H163</f>
        <v>0</v>
      </c>
      <c r="J163" s="21">
        <f t="shared" si="12"/>
        <v>5133.1500000000005</v>
      </c>
    </row>
    <row r="164" spans="1:10" s="17" customFormat="1" ht="40.799999999999997" x14ac:dyDescent="0.3">
      <c r="A164" s="19" t="s">
        <v>392</v>
      </c>
      <c r="B164" s="9" t="s">
        <v>1167</v>
      </c>
      <c r="C164" s="10" t="s">
        <v>1168</v>
      </c>
      <c r="D164" s="8" t="s">
        <v>213</v>
      </c>
      <c r="E164" s="22">
        <v>30</v>
      </c>
      <c r="F164" s="50">
        <v>5.03</v>
      </c>
      <c r="G164" s="21">
        <f t="shared" si="13"/>
        <v>150.9</v>
      </c>
      <c r="H164" s="21"/>
      <c r="I164" s="21">
        <f t="shared" si="14"/>
        <v>0</v>
      </c>
      <c r="J164" s="21">
        <f t="shared" si="12"/>
        <v>150.9</v>
      </c>
    </row>
    <row r="165" spans="1:10" s="17" customFormat="1" ht="40.799999999999997" x14ac:dyDescent="0.3">
      <c r="A165" s="19" t="s">
        <v>395</v>
      </c>
      <c r="B165" s="9" t="s">
        <v>1167</v>
      </c>
      <c r="C165" s="10" t="s">
        <v>1170</v>
      </c>
      <c r="D165" s="8" t="s">
        <v>213</v>
      </c>
      <c r="E165" s="22">
        <v>30</v>
      </c>
      <c r="F165" s="50">
        <v>10.82</v>
      </c>
      <c r="G165" s="21">
        <f t="shared" si="13"/>
        <v>324.60000000000002</v>
      </c>
      <c r="H165" s="21"/>
      <c r="I165" s="21">
        <f t="shared" si="14"/>
        <v>0</v>
      </c>
      <c r="J165" s="21">
        <f t="shared" si="12"/>
        <v>324.60000000000002</v>
      </c>
    </row>
    <row r="166" spans="1:10" s="17" customFormat="1" ht="40.799999999999997" x14ac:dyDescent="0.3">
      <c r="A166" s="19" t="s">
        <v>398</v>
      </c>
      <c r="B166" s="9" t="s">
        <v>1917</v>
      </c>
      <c r="C166" s="10" t="s">
        <v>1142</v>
      </c>
      <c r="D166" s="8" t="s">
        <v>213</v>
      </c>
      <c r="E166" s="22">
        <v>600</v>
      </c>
      <c r="F166" s="50">
        <v>33.69</v>
      </c>
      <c r="G166" s="21">
        <f t="shared" si="13"/>
        <v>20214</v>
      </c>
      <c r="H166" s="21"/>
      <c r="I166" s="21">
        <f t="shared" si="14"/>
        <v>0</v>
      </c>
      <c r="J166" s="21">
        <f t="shared" si="12"/>
        <v>20214</v>
      </c>
    </row>
    <row r="167" spans="1:10" s="17" customFormat="1" ht="40.799999999999997" x14ac:dyDescent="0.3">
      <c r="A167" s="19" t="s">
        <v>900</v>
      </c>
      <c r="B167" s="9" t="s">
        <v>1917</v>
      </c>
      <c r="C167" s="10" t="s">
        <v>1144</v>
      </c>
      <c r="D167" s="8" t="s">
        <v>213</v>
      </c>
      <c r="E167" s="22">
        <v>120</v>
      </c>
      <c r="F167" s="50">
        <v>43.29</v>
      </c>
      <c r="G167" s="21">
        <f t="shared" si="13"/>
        <v>5194.8</v>
      </c>
      <c r="H167" s="21"/>
      <c r="I167" s="21">
        <f t="shared" si="14"/>
        <v>0</v>
      </c>
      <c r="J167" s="21">
        <f t="shared" si="12"/>
        <v>5194.8</v>
      </c>
    </row>
    <row r="168" spans="1:10" s="17" customFormat="1" ht="40.799999999999997" x14ac:dyDescent="0.3">
      <c r="A168" s="19" t="s">
        <v>404</v>
      </c>
      <c r="B168" s="9" t="s">
        <v>1154</v>
      </c>
      <c r="C168" s="10" t="s">
        <v>1155</v>
      </c>
      <c r="D168" s="8" t="s">
        <v>116</v>
      </c>
      <c r="E168" s="22">
        <v>900</v>
      </c>
      <c r="F168" s="50">
        <v>313.82</v>
      </c>
      <c r="G168" s="21">
        <f t="shared" si="13"/>
        <v>282438</v>
      </c>
      <c r="H168" s="21"/>
      <c r="I168" s="21">
        <f t="shared" si="14"/>
        <v>0</v>
      </c>
      <c r="J168" s="21">
        <f t="shared" si="12"/>
        <v>282438</v>
      </c>
    </row>
    <row r="169" spans="1:10" s="17" customFormat="1" ht="40.799999999999997" x14ac:dyDescent="0.3">
      <c r="A169" s="19" t="s">
        <v>902</v>
      </c>
      <c r="B169" s="9" t="s">
        <v>1151</v>
      </c>
      <c r="C169" s="10" t="s">
        <v>1918</v>
      </c>
      <c r="D169" s="8" t="s">
        <v>213</v>
      </c>
      <c r="E169" s="22">
        <v>1800</v>
      </c>
      <c r="F169" s="50">
        <v>124.57</v>
      </c>
      <c r="G169" s="21">
        <f t="shared" si="13"/>
        <v>224226</v>
      </c>
      <c r="H169" s="21"/>
      <c r="I169" s="21">
        <f t="shared" si="14"/>
        <v>0</v>
      </c>
      <c r="J169" s="21">
        <f t="shared" si="12"/>
        <v>224226</v>
      </c>
    </row>
    <row r="170" spans="1:10" s="17" customFormat="1" ht="20.399999999999999" x14ac:dyDescent="0.3">
      <c r="A170" s="19" t="s">
        <v>903</v>
      </c>
      <c r="B170" s="9" t="s">
        <v>1919</v>
      </c>
      <c r="C170" s="10" t="s">
        <v>1920</v>
      </c>
      <c r="D170" s="8" t="s">
        <v>213</v>
      </c>
      <c r="E170" s="22">
        <v>1</v>
      </c>
      <c r="F170" s="50">
        <v>1504.08</v>
      </c>
      <c r="G170" s="21">
        <f t="shared" si="13"/>
        <v>1504.08</v>
      </c>
      <c r="H170" s="21"/>
      <c r="I170" s="21">
        <f t="shared" si="14"/>
        <v>0</v>
      </c>
      <c r="J170" s="21">
        <f t="shared" si="12"/>
        <v>1504.08</v>
      </c>
    </row>
    <row r="171" spans="1:10" s="17" customFormat="1" ht="40.799999999999997" x14ac:dyDescent="0.3">
      <c r="A171" s="19" t="s">
        <v>412</v>
      </c>
      <c r="B171" s="9" t="s">
        <v>1921</v>
      </c>
      <c r="C171" s="10" t="s">
        <v>1922</v>
      </c>
      <c r="D171" s="8" t="s">
        <v>116</v>
      </c>
      <c r="E171" s="22">
        <v>60</v>
      </c>
      <c r="F171" s="50">
        <v>13.17</v>
      </c>
      <c r="G171" s="21">
        <f t="shared" si="13"/>
        <v>790.2</v>
      </c>
      <c r="H171" s="21"/>
      <c r="I171" s="21">
        <f t="shared" si="14"/>
        <v>0</v>
      </c>
      <c r="J171" s="21">
        <f t="shared" si="12"/>
        <v>790.2</v>
      </c>
    </row>
    <row r="172" spans="1:10" x14ac:dyDescent="0.3">
      <c r="G172" s="26">
        <f t="shared" ref="G172:I172" si="15">SUM(G3:G171)</f>
        <v>121766834.39799999</v>
      </c>
      <c r="H172" s="26"/>
      <c r="I172" s="26">
        <f t="shared" si="15"/>
        <v>0</v>
      </c>
      <c r="J172" s="26">
        <f>SUM(J3:J171)</f>
        <v>121766834.39799999</v>
      </c>
    </row>
  </sheetData>
  <autoFilter ref="A1:J172" xr:uid="{00000000-0001-0000-1600-000000000000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6">
    <tabColor theme="5"/>
    <pageSetUpPr fitToPage="1"/>
  </sheetPr>
  <dimension ref="A1:Q127"/>
  <sheetViews>
    <sheetView workbookViewId="0">
      <pane ySplit="1" topLeftCell="A23" activePane="bottomLeft" state="frozen"/>
      <selection pane="bottomLeft" activeCell="A12" sqref="A12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7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62" t="s">
        <v>2058</v>
      </c>
      <c r="M1" s="162"/>
      <c r="N1" s="162"/>
      <c r="O1" s="162"/>
      <c r="P1" s="162"/>
      <c r="Q1" s="162"/>
    </row>
    <row r="2" spans="1:17" s="17" customFormat="1" ht="14.4" x14ac:dyDescent="0.3">
      <c r="A2" s="14" t="s">
        <v>1639</v>
      </c>
      <c r="B2" s="16"/>
      <c r="C2" s="16"/>
      <c r="D2" s="16"/>
      <c r="E2" s="15"/>
    </row>
    <row r="3" spans="1:17" s="32" customFormat="1" ht="30.6" x14ac:dyDescent="0.3">
      <c r="A3" s="41" t="s">
        <v>7</v>
      </c>
      <c r="B3" s="37" t="s">
        <v>86</v>
      </c>
      <c r="C3" s="38" t="s">
        <v>87</v>
      </c>
      <c r="D3" s="36" t="s">
        <v>69</v>
      </c>
      <c r="E3" s="44">
        <v>0.36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7" s="17" customFormat="1" ht="40.799999999999997" x14ac:dyDescent="0.3">
      <c r="A4" s="19" t="s">
        <v>539</v>
      </c>
      <c r="B4" s="9" t="s">
        <v>978</v>
      </c>
      <c r="C4" s="10" t="s">
        <v>1640</v>
      </c>
      <c r="D4" s="8" t="s">
        <v>213</v>
      </c>
      <c r="E4" s="22">
        <v>32</v>
      </c>
      <c r="F4" s="21">
        <v>38200</v>
      </c>
      <c r="G4" s="21">
        <f t="shared" si="0"/>
        <v>1222400</v>
      </c>
      <c r="H4" s="21"/>
      <c r="I4" s="21">
        <f t="shared" si="1"/>
        <v>0</v>
      </c>
      <c r="J4" s="21">
        <f t="shared" ref="J4:J67" si="3">G4+I4</f>
        <v>1222400</v>
      </c>
    </row>
    <row r="5" spans="1:17" s="17" customFormat="1" ht="40.799999999999997" x14ac:dyDescent="0.3">
      <c r="A5" s="19" t="s">
        <v>15</v>
      </c>
      <c r="B5" s="9" t="s">
        <v>978</v>
      </c>
      <c r="C5" s="10" t="s">
        <v>1569</v>
      </c>
      <c r="D5" s="8" t="s">
        <v>213</v>
      </c>
      <c r="E5" s="22">
        <v>4</v>
      </c>
      <c r="F5" s="21">
        <v>28850</v>
      </c>
      <c r="G5" s="21">
        <f t="shared" si="0"/>
        <v>115400</v>
      </c>
      <c r="H5" s="21"/>
      <c r="I5" s="21">
        <f t="shared" si="1"/>
        <v>0</v>
      </c>
      <c r="J5" s="21">
        <f t="shared" si="3"/>
        <v>115400</v>
      </c>
    </row>
    <row r="6" spans="1:17" s="17" customFormat="1" ht="30.6" x14ac:dyDescent="0.3">
      <c r="A6" s="19" t="s">
        <v>19</v>
      </c>
      <c r="B6" s="9" t="s">
        <v>1248</v>
      </c>
      <c r="C6" s="10" t="s">
        <v>1249</v>
      </c>
      <c r="D6" s="8" t="s">
        <v>69</v>
      </c>
      <c r="E6" s="23">
        <v>0.15</v>
      </c>
      <c r="F6" s="50">
        <v>32427.13</v>
      </c>
      <c r="G6" s="21">
        <f t="shared" si="0"/>
        <v>4864.0694999999996</v>
      </c>
      <c r="H6" s="21"/>
      <c r="I6" s="21">
        <f t="shared" si="1"/>
        <v>0</v>
      </c>
      <c r="J6" s="21">
        <f t="shared" si="3"/>
        <v>4864.0694999999996</v>
      </c>
    </row>
    <row r="7" spans="1:17" s="32" customFormat="1" ht="40.799999999999997" x14ac:dyDescent="0.3">
      <c r="A7" s="41" t="s">
        <v>22</v>
      </c>
      <c r="B7" s="37" t="s">
        <v>114</v>
      </c>
      <c r="C7" s="38" t="s">
        <v>115</v>
      </c>
      <c r="D7" s="36" t="s">
        <v>109</v>
      </c>
      <c r="E7" s="44">
        <v>16.649999999999999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7" s="32" customFormat="1" ht="40.799999999999997" x14ac:dyDescent="0.3">
      <c r="A8" s="41" t="s">
        <v>25</v>
      </c>
      <c r="B8" s="37" t="s">
        <v>111</v>
      </c>
      <c r="C8" s="38" t="s">
        <v>112</v>
      </c>
      <c r="D8" s="36" t="s">
        <v>109</v>
      </c>
      <c r="E8" s="43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7" s="32" customFormat="1" ht="20.399999999999999" x14ac:dyDescent="0.3">
      <c r="A9" s="41" t="s">
        <v>28</v>
      </c>
      <c r="B9" s="37" t="s">
        <v>712</v>
      </c>
      <c r="C9" s="38" t="s">
        <v>713</v>
      </c>
      <c r="D9" s="36" t="s">
        <v>18</v>
      </c>
      <c r="E9" s="42">
        <v>0.1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7" s="32" customFormat="1" ht="20.399999999999999" x14ac:dyDescent="0.3">
      <c r="A10" s="41" t="s">
        <v>552</v>
      </c>
      <c r="B10" s="37" t="s">
        <v>718</v>
      </c>
      <c r="C10" s="38" t="s">
        <v>719</v>
      </c>
      <c r="D10" s="36" t="s">
        <v>18</v>
      </c>
      <c r="E10" s="42">
        <v>0.3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7" s="32" customFormat="1" ht="20.399999999999999" x14ac:dyDescent="0.3">
      <c r="A11" s="41" t="s">
        <v>34</v>
      </c>
      <c r="B11" s="37" t="s">
        <v>23</v>
      </c>
      <c r="C11" s="38" t="s">
        <v>24</v>
      </c>
      <c r="D11" s="36" t="s">
        <v>18</v>
      </c>
      <c r="E11" s="44">
        <v>0.66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7" s="32" customFormat="1" ht="20.399999999999999" x14ac:dyDescent="0.3">
      <c r="A12" s="41" t="s">
        <v>35</v>
      </c>
      <c r="B12" s="37" t="s">
        <v>20</v>
      </c>
      <c r="C12" s="38" t="s">
        <v>21</v>
      </c>
      <c r="D12" s="36" t="s">
        <v>18</v>
      </c>
      <c r="E12" s="42">
        <v>0.1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7" s="32" customFormat="1" ht="20.399999999999999" x14ac:dyDescent="0.3">
      <c r="A13" s="41" t="s">
        <v>556</v>
      </c>
      <c r="B13" s="37" t="s">
        <v>16</v>
      </c>
      <c r="C13" s="38" t="s">
        <v>17</v>
      </c>
      <c r="D13" s="36" t="s">
        <v>18</v>
      </c>
      <c r="E13" s="44">
        <v>0.76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7" s="17" customFormat="1" ht="40.799999999999997" x14ac:dyDescent="0.3">
      <c r="A14" s="19" t="s">
        <v>42</v>
      </c>
      <c r="B14" s="9" t="s">
        <v>720</v>
      </c>
      <c r="C14" s="10" t="s">
        <v>1666</v>
      </c>
      <c r="D14" s="8" t="s">
        <v>116</v>
      </c>
      <c r="E14" s="20">
        <v>71.400000000000006</v>
      </c>
      <c r="F14" s="21">
        <v>3297</v>
      </c>
      <c r="G14" s="21">
        <f t="shared" si="0"/>
        <v>235405.80000000002</v>
      </c>
      <c r="H14" s="21"/>
      <c r="I14" s="21">
        <f t="shared" si="1"/>
        <v>0</v>
      </c>
      <c r="J14" s="21">
        <f t="shared" si="3"/>
        <v>235405.80000000002</v>
      </c>
    </row>
    <row r="15" spans="1:17" s="17" customFormat="1" ht="40.799999999999997" x14ac:dyDescent="0.3">
      <c r="A15" s="19" t="s">
        <v>558</v>
      </c>
      <c r="B15" s="9" t="s">
        <v>720</v>
      </c>
      <c r="C15" s="10" t="s">
        <v>1347</v>
      </c>
      <c r="D15" s="8" t="s">
        <v>116</v>
      </c>
      <c r="E15" s="22">
        <v>408</v>
      </c>
      <c r="F15" s="21">
        <v>2436</v>
      </c>
      <c r="G15" s="21">
        <f t="shared" si="0"/>
        <v>993888</v>
      </c>
      <c r="H15" s="21"/>
      <c r="I15" s="21">
        <f t="shared" si="1"/>
        <v>0</v>
      </c>
      <c r="J15" s="21">
        <f t="shared" si="3"/>
        <v>993888</v>
      </c>
    </row>
    <row r="16" spans="1:17" s="17" customFormat="1" ht="51" x14ac:dyDescent="0.3">
      <c r="A16" s="19" t="s">
        <v>45</v>
      </c>
      <c r="B16" s="9" t="s">
        <v>1667</v>
      </c>
      <c r="C16" s="10" t="s">
        <v>1251</v>
      </c>
      <c r="D16" s="8" t="s">
        <v>116</v>
      </c>
      <c r="E16" s="20">
        <v>336.6</v>
      </c>
      <c r="F16" s="21">
        <v>1579.11</v>
      </c>
      <c r="G16" s="21">
        <f t="shared" si="0"/>
        <v>531528.42599999998</v>
      </c>
      <c r="H16" s="21"/>
      <c r="I16" s="21">
        <f t="shared" si="1"/>
        <v>0</v>
      </c>
      <c r="J16" s="21">
        <f t="shared" si="3"/>
        <v>531528.42599999998</v>
      </c>
    </row>
    <row r="17" spans="1:10" s="17" customFormat="1" ht="51" x14ac:dyDescent="0.3">
      <c r="A17" s="19" t="s">
        <v>46</v>
      </c>
      <c r="B17" s="9" t="s">
        <v>1668</v>
      </c>
      <c r="C17" s="10" t="s">
        <v>1253</v>
      </c>
      <c r="D17" s="8" t="s">
        <v>116</v>
      </c>
      <c r="E17" s="20">
        <v>132.6</v>
      </c>
      <c r="F17" s="21">
        <v>1155.51</v>
      </c>
      <c r="G17" s="21">
        <f t="shared" si="0"/>
        <v>153220.62599999999</v>
      </c>
      <c r="H17" s="21"/>
      <c r="I17" s="21">
        <f t="shared" si="1"/>
        <v>0</v>
      </c>
      <c r="J17" s="21">
        <f t="shared" si="3"/>
        <v>153220.62599999999</v>
      </c>
    </row>
    <row r="18" spans="1:10" s="17" customFormat="1" ht="51" x14ac:dyDescent="0.3">
      <c r="A18" s="19" t="s">
        <v>563</v>
      </c>
      <c r="B18" s="9" t="s">
        <v>728</v>
      </c>
      <c r="C18" s="10" t="s">
        <v>1254</v>
      </c>
      <c r="D18" s="8" t="s">
        <v>116</v>
      </c>
      <c r="E18" s="20">
        <v>15.3</v>
      </c>
      <c r="F18" s="21">
        <v>760.35</v>
      </c>
      <c r="G18" s="21">
        <f t="shared" si="0"/>
        <v>11633.355000000001</v>
      </c>
      <c r="H18" s="21"/>
      <c r="I18" s="21">
        <f t="shared" si="1"/>
        <v>0</v>
      </c>
      <c r="J18" s="21">
        <f t="shared" si="3"/>
        <v>11633.355000000001</v>
      </c>
    </row>
    <row r="19" spans="1:10" s="17" customFormat="1" ht="51" x14ac:dyDescent="0.3">
      <c r="A19" s="19" t="s">
        <v>51</v>
      </c>
      <c r="B19" s="9" t="s">
        <v>1669</v>
      </c>
      <c r="C19" s="10" t="s">
        <v>1256</v>
      </c>
      <c r="D19" s="8" t="s">
        <v>116</v>
      </c>
      <c r="E19" s="22">
        <v>102</v>
      </c>
      <c r="F19" s="21">
        <v>495.42</v>
      </c>
      <c r="G19" s="21">
        <f t="shared" si="0"/>
        <v>50532.840000000004</v>
      </c>
      <c r="H19" s="21"/>
      <c r="I19" s="21">
        <f t="shared" si="1"/>
        <v>0</v>
      </c>
      <c r="J19" s="21">
        <f t="shared" si="3"/>
        <v>50532.840000000004</v>
      </c>
    </row>
    <row r="20" spans="1:10" s="17" customFormat="1" ht="51" x14ac:dyDescent="0.3">
      <c r="A20" s="19" t="s">
        <v>565</v>
      </c>
      <c r="B20" s="9" t="s">
        <v>1353</v>
      </c>
      <c r="C20" s="10" t="s">
        <v>1257</v>
      </c>
      <c r="D20" s="8" t="s">
        <v>116</v>
      </c>
      <c r="E20" s="22">
        <v>255</v>
      </c>
      <c r="F20" s="21">
        <v>380.34</v>
      </c>
      <c r="G20" s="21">
        <f t="shared" si="0"/>
        <v>96986.7</v>
      </c>
      <c r="H20" s="21"/>
      <c r="I20" s="21">
        <f t="shared" si="1"/>
        <v>0</v>
      </c>
      <c r="J20" s="21">
        <f t="shared" si="3"/>
        <v>96986.7</v>
      </c>
    </row>
    <row r="21" spans="1:10" s="17" customFormat="1" ht="40.799999999999997" x14ac:dyDescent="0.3">
      <c r="A21" s="19" t="s">
        <v>567</v>
      </c>
      <c r="B21" s="9" t="s">
        <v>733</v>
      </c>
      <c r="C21" s="10" t="s">
        <v>1352</v>
      </c>
      <c r="D21" s="8" t="s">
        <v>116</v>
      </c>
      <c r="E21" s="20">
        <v>142.80000000000001</v>
      </c>
      <c r="F21" s="21">
        <v>1664.59</v>
      </c>
      <c r="G21" s="21">
        <f t="shared" si="0"/>
        <v>237703.45200000002</v>
      </c>
      <c r="H21" s="21"/>
      <c r="I21" s="21">
        <f t="shared" si="1"/>
        <v>0</v>
      </c>
      <c r="J21" s="21">
        <f t="shared" si="3"/>
        <v>237703.45200000002</v>
      </c>
    </row>
    <row r="22" spans="1:10" s="17" customFormat="1" ht="40.799999999999997" x14ac:dyDescent="0.3">
      <c r="A22" s="19" t="s">
        <v>56</v>
      </c>
      <c r="B22" s="9" t="s">
        <v>733</v>
      </c>
      <c r="C22" s="10" t="s">
        <v>1670</v>
      </c>
      <c r="D22" s="8" t="s">
        <v>116</v>
      </c>
      <c r="E22" s="20">
        <v>142.80000000000001</v>
      </c>
      <c r="F22" s="21">
        <v>1664.59</v>
      </c>
      <c r="G22" s="21">
        <f t="shared" si="0"/>
        <v>237703.45200000002</v>
      </c>
      <c r="H22" s="21"/>
      <c r="I22" s="21">
        <f t="shared" si="1"/>
        <v>0</v>
      </c>
      <c r="J22" s="21">
        <f t="shared" si="3"/>
        <v>237703.45200000002</v>
      </c>
    </row>
    <row r="23" spans="1:10" s="17" customFormat="1" ht="51" x14ac:dyDescent="0.3">
      <c r="A23" s="19" t="s">
        <v>57</v>
      </c>
      <c r="B23" s="9" t="s">
        <v>1353</v>
      </c>
      <c r="C23" s="10" t="s">
        <v>1671</v>
      </c>
      <c r="D23" s="8" t="s">
        <v>116</v>
      </c>
      <c r="E23" s="20">
        <v>244.8</v>
      </c>
      <c r="F23" s="21">
        <v>466.17</v>
      </c>
      <c r="G23" s="21">
        <f t="shared" si="0"/>
        <v>114118.41600000001</v>
      </c>
      <c r="H23" s="21"/>
      <c r="I23" s="21">
        <f t="shared" si="1"/>
        <v>0</v>
      </c>
      <c r="J23" s="21">
        <f t="shared" si="3"/>
        <v>114118.41600000001</v>
      </c>
    </row>
    <row r="24" spans="1:10" s="17" customFormat="1" ht="40.799999999999997" x14ac:dyDescent="0.3">
      <c r="A24" s="19" t="s">
        <v>576</v>
      </c>
      <c r="B24" s="9" t="s">
        <v>1262</v>
      </c>
      <c r="C24" s="10" t="s">
        <v>1358</v>
      </c>
      <c r="D24" s="8" t="s">
        <v>116</v>
      </c>
      <c r="E24" s="22">
        <v>51</v>
      </c>
      <c r="F24" s="151">
        <v>553.49</v>
      </c>
      <c r="G24" s="21">
        <f t="shared" si="0"/>
        <v>28227.99</v>
      </c>
      <c r="H24" s="21"/>
      <c r="I24" s="21">
        <f t="shared" si="1"/>
        <v>0</v>
      </c>
      <c r="J24" s="21">
        <f t="shared" si="3"/>
        <v>28227.99</v>
      </c>
    </row>
    <row r="25" spans="1:10" s="32" customFormat="1" ht="30.6" x14ac:dyDescent="0.3">
      <c r="A25" s="41" t="s">
        <v>580</v>
      </c>
      <c r="B25" s="37" t="s">
        <v>124</v>
      </c>
      <c r="C25" s="38" t="s">
        <v>125</v>
      </c>
      <c r="D25" s="36" t="s">
        <v>109</v>
      </c>
      <c r="E25" s="44">
        <v>0.65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0.799999999999997" x14ac:dyDescent="0.3">
      <c r="A26" s="19" t="s">
        <v>66</v>
      </c>
      <c r="B26" s="9" t="s">
        <v>1361</v>
      </c>
      <c r="C26" s="10" t="s">
        <v>744</v>
      </c>
      <c r="D26" s="8" t="s">
        <v>116</v>
      </c>
      <c r="E26" s="23">
        <v>15.45</v>
      </c>
      <c r="F26" s="151">
        <v>366.45</v>
      </c>
      <c r="G26" s="21">
        <f t="shared" si="0"/>
        <v>5661.6524999999992</v>
      </c>
      <c r="H26" s="21"/>
      <c r="I26" s="21">
        <f t="shared" si="1"/>
        <v>0</v>
      </c>
      <c r="J26" s="21">
        <f t="shared" si="3"/>
        <v>5661.6524999999992</v>
      </c>
    </row>
    <row r="27" spans="1:10" s="17" customFormat="1" ht="40.799999999999997" x14ac:dyDescent="0.3">
      <c r="A27" s="19" t="s">
        <v>70</v>
      </c>
      <c r="B27" s="9" t="s">
        <v>1362</v>
      </c>
      <c r="C27" s="10" t="s">
        <v>746</v>
      </c>
      <c r="D27" s="8" t="s">
        <v>116</v>
      </c>
      <c r="E27" s="22">
        <v>51</v>
      </c>
      <c r="F27" s="151">
        <v>91.12</v>
      </c>
      <c r="G27" s="21">
        <f t="shared" si="0"/>
        <v>4647.12</v>
      </c>
      <c r="H27" s="21"/>
      <c r="I27" s="21">
        <f t="shared" si="1"/>
        <v>0</v>
      </c>
      <c r="J27" s="21">
        <f t="shared" si="3"/>
        <v>4647.12</v>
      </c>
    </row>
    <row r="28" spans="1:10" s="32" customFormat="1" ht="30.6" x14ac:dyDescent="0.3">
      <c r="A28" s="41" t="s">
        <v>74</v>
      </c>
      <c r="B28" s="37" t="s">
        <v>758</v>
      </c>
      <c r="C28" s="38" t="s">
        <v>759</v>
      </c>
      <c r="D28" s="36" t="s">
        <v>38</v>
      </c>
      <c r="E28" s="43">
        <v>16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30.6" x14ac:dyDescent="0.3">
      <c r="A29" s="19" t="s">
        <v>1672</v>
      </c>
      <c r="B29" s="9" t="s">
        <v>1366</v>
      </c>
      <c r="C29" s="10" t="s">
        <v>760</v>
      </c>
      <c r="D29" s="8" t="s">
        <v>213</v>
      </c>
      <c r="E29" s="22">
        <v>16</v>
      </c>
      <c r="F29" s="50">
        <v>17651.12</v>
      </c>
      <c r="G29" s="21">
        <f t="shared" si="0"/>
        <v>282417.91999999998</v>
      </c>
      <c r="H29" s="21"/>
      <c r="I29" s="21">
        <f t="shared" si="1"/>
        <v>0</v>
      </c>
      <c r="J29" s="21">
        <f t="shared" si="3"/>
        <v>282417.91999999998</v>
      </c>
    </row>
    <row r="30" spans="1:10" s="32" customFormat="1" ht="20.399999999999999" x14ac:dyDescent="0.3">
      <c r="A30" s="41" t="s">
        <v>79</v>
      </c>
      <c r="B30" s="37" t="s">
        <v>47</v>
      </c>
      <c r="C30" s="38" t="s">
        <v>48</v>
      </c>
      <c r="D30" s="36" t="s">
        <v>38</v>
      </c>
      <c r="E30" s="43">
        <v>4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20.399999999999999" x14ac:dyDescent="0.3">
      <c r="A31" s="19" t="s">
        <v>1235</v>
      </c>
      <c r="B31" s="9" t="s">
        <v>1644</v>
      </c>
      <c r="C31" s="10" t="s">
        <v>776</v>
      </c>
      <c r="D31" s="8" t="s">
        <v>213</v>
      </c>
      <c r="E31" s="22">
        <v>4</v>
      </c>
      <c r="F31" s="50">
        <v>25233.13</v>
      </c>
      <c r="G31" s="21">
        <f t="shared" si="0"/>
        <v>100932.52</v>
      </c>
      <c r="H31" s="21"/>
      <c r="I31" s="21">
        <f t="shared" si="1"/>
        <v>0</v>
      </c>
      <c r="J31" s="21">
        <f t="shared" si="3"/>
        <v>100932.52</v>
      </c>
    </row>
    <row r="32" spans="1:10" s="32" customFormat="1" ht="20.399999999999999" x14ac:dyDescent="0.3">
      <c r="A32" s="41" t="s">
        <v>83</v>
      </c>
      <c r="B32" s="37" t="s">
        <v>208</v>
      </c>
      <c r="C32" s="38" t="s">
        <v>209</v>
      </c>
      <c r="D32" s="36" t="s">
        <v>38</v>
      </c>
      <c r="E32" s="43">
        <v>36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0.799999999999997" x14ac:dyDescent="0.3">
      <c r="A33" s="19" t="s">
        <v>85</v>
      </c>
      <c r="B33" s="9" t="s">
        <v>764</v>
      </c>
      <c r="C33" s="10" t="s">
        <v>1673</v>
      </c>
      <c r="D33" s="8" t="s">
        <v>213</v>
      </c>
      <c r="E33" s="22">
        <v>35</v>
      </c>
      <c r="F33" s="21">
        <v>2436</v>
      </c>
      <c r="G33" s="21">
        <f t="shared" si="0"/>
        <v>85260</v>
      </c>
      <c r="H33" s="21"/>
      <c r="I33" s="21">
        <f t="shared" si="1"/>
        <v>0</v>
      </c>
      <c r="J33" s="21">
        <f t="shared" si="3"/>
        <v>85260</v>
      </c>
    </row>
    <row r="34" spans="1:10" s="17" customFormat="1" ht="40.799999999999997" x14ac:dyDescent="0.3">
      <c r="A34" s="19" t="s">
        <v>88</v>
      </c>
      <c r="B34" s="9" t="s">
        <v>764</v>
      </c>
      <c r="C34" s="10" t="s">
        <v>1674</v>
      </c>
      <c r="D34" s="8" t="s">
        <v>213</v>
      </c>
      <c r="E34" s="22">
        <v>1</v>
      </c>
      <c r="F34" s="151">
        <v>40974.480000000003</v>
      </c>
      <c r="G34" s="21">
        <f t="shared" si="0"/>
        <v>40974.480000000003</v>
      </c>
      <c r="H34" s="21"/>
      <c r="I34" s="21">
        <f t="shared" si="1"/>
        <v>0</v>
      </c>
      <c r="J34" s="21">
        <f t="shared" si="3"/>
        <v>40974.480000000003</v>
      </c>
    </row>
    <row r="35" spans="1:10" s="32" customFormat="1" ht="20.399999999999999" x14ac:dyDescent="0.3">
      <c r="A35" s="41" t="s">
        <v>90</v>
      </c>
      <c r="B35" s="37" t="s">
        <v>928</v>
      </c>
      <c r="C35" s="38" t="s">
        <v>929</v>
      </c>
      <c r="D35" s="36" t="s">
        <v>930</v>
      </c>
      <c r="E35" s="45">
        <v>0.45500000000000002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2" customFormat="1" ht="20.399999999999999" x14ac:dyDescent="0.3">
      <c r="A36" s="41" t="s">
        <v>92</v>
      </c>
      <c r="B36" s="37" t="s">
        <v>931</v>
      </c>
      <c r="C36" s="38" t="s">
        <v>932</v>
      </c>
      <c r="D36" s="36" t="s">
        <v>930</v>
      </c>
      <c r="E36" s="45">
        <v>0.45500000000000002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32" customFormat="1" ht="20.399999999999999" x14ac:dyDescent="0.3">
      <c r="A37" s="41" t="s">
        <v>94</v>
      </c>
      <c r="B37" s="37" t="s">
        <v>550</v>
      </c>
      <c r="C37" s="38" t="s">
        <v>934</v>
      </c>
      <c r="D37" s="36" t="s">
        <v>109</v>
      </c>
      <c r="E37" s="44">
        <v>1.82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32" customFormat="1" ht="20.399999999999999" x14ac:dyDescent="0.3">
      <c r="A38" s="41" t="s">
        <v>96</v>
      </c>
      <c r="B38" s="37" t="s">
        <v>464</v>
      </c>
      <c r="C38" s="38" t="s">
        <v>465</v>
      </c>
      <c r="D38" s="36" t="s">
        <v>109</v>
      </c>
      <c r="E38" s="44">
        <v>3.13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0.799999999999997" x14ac:dyDescent="0.3">
      <c r="A39" s="19" t="s">
        <v>98</v>
      </c>
      <c r="B39" s="9" t="s">
        <v>1368</v>
      </c>
      <c r="C39" s="10" t="s">
        <v>468</v>
      </c>
      <c r="D39" s="8" t="s">
        <v>116</v>
      </c>
      <c r="E39" s="22">
        <v>495</v>
      </c>
      <c r="F39" s="21">
        <v>340.49</v>
      </c>
      <c r="G39" s="21">
        <f t="shared" si="4"/>
        <v>168542.55000000002</v>
      </c>
      <c r="H39" s="21"/>
      <c r="I39" s="21">
        <f t="shared" si="5"/>
        <v>0</v>
      </c>
      <c r="J39" s="21">
        <f t="shared" si="3"/>
        <v>168542.55000000002</v>
      </c>
    </row>
    <row r="40" spans="1:10" s="17" customFormat="1" ht="40.799999999999997" x14ac:dyDescent="0.3">
      <c r="A40" s="19" t="s">
        <v>101</v>
      </c>
      <c r="B40" s="9" t="s">
        <v>1369</v>
      </c>
      <c r="C40" s="10" t="s">
        <v>470</v>
      </c>
      <c r="D40" s="8" t="s">
        <v>213</v>
      </c>
      <c r="E40" s="22">
        <v>510</v>
      </c>
      <c r="F40" s="21">
        <v>463.56</v>
      </c>
      <c r="G40" s="21">
        <f t="shared" si="4"/>
        <v>236415.6</v>
      </c>
      <c r="H40" s="21"/>
      <c r="I40" s="21">
        <f t="shared" si="5"/>
        <v>0</v>
      </c>
      <c r="J40" s="21">
        <f t="shared" si="3"/>
        <v>236415.6</v>
      </c>
    </row>
    <row r="41" spans="1:10" s="17" customFormat="1" ht="40.799999999999997" x14ac:dyDescent="0.3">
      <c r="A41" s="19" t="s">
        <v>103</v>
      </c>
      <c r="B41" s="9" t="s">
        <v>1072</v>
      </c>
      <c r="C41" s="10" t="s">
        <v>952</v>
      </c>
      <c r="D41" s="8" t="s">
        <v>213</v>
      </c>
      <c r="E41" s="22">
        <v>10</v>
      </c>
      <c r="F41" s="151">
        <v>4787.83</v>
      </c>
      <c r="G41" s="21">
        <f t="shared" si="4"/>
        <v>47878.3</v>
      </c>
      <c r="H41" s="21"/>
      <c r="I41" s="21">
        <f t="shared" si="5"/>
        <v>0</v>
      </c>
      <c r="J41" s="21">
        <f t="shared" si="3"/>
        <v>47878.3</v>
      </c>
    </row>
    <row r="42" spans="1:10" s="17" customFormat="1" ht="40.799999999999997" x14ac:dyDescent="0.3">
      <c r="A42" s="19" t="s">
        <v>106</v>
      </c>
      <c r="B42" s="9" t="s">
        <v>848</v>
      </c>
      <c r="C42" s="10" t="s">
        <v>849</v>
      </c>
      <c r="D42" s="8" t="s">
        <v>73</v>
      </c>
      <c r="E42" s="22">
        <v>510</v>
      </c>
      <c r="F42" s="151">
        <v>37.01</v>
      </c>
      <c r="G42" s="21">
        <f t="shared" si="4"/>
        <v>18875.099999999999</v>
      </c>
      <c r="H42" s="21"/>
      <c r="I42" s="21">
        <f t="shared" si="5"/>
        <v>0</v>
      </c>
      <c r="J42" s="21">
        <f t="shared" si="3"/>
        <v>18875.099999999999</v>
      </c>
    </row>
    <row r="43" spans="1:10" s="32" customFormat="1" ht="20.399999999999999" x14ac:dyDescent="0.3">
      <c r="A43" s="41" t="s">
        <v>110</v>
      </c>
      <c r="B43" s="37" t="s">
        <v>485</v>
      </c>
      <c r="C43" s="38" t="s">
        <v>486</v>
      </c>
      <c r="D43" s="36" t="s">
        <v>278</v>
      </c>
      <c r="E43" s="42">
        <v>0.8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32" customFormat="1" ht="30.6" x14ac:dyDescent="0.3">
      <c r="A44" s="41" t="s">
        <v>113</v>
      </c>
      <c r="B44" s="37" t="s">
        <v>957</v>
      </c>
      <c r="C44" s="38" t="s">
        <v>958</v>
      </c>
      <c r="D44" s="36" t="s">
        <v>959</v>
      </c>
      <c r="E44" s="43">
        <v>8</v>
      </c>
      <c r="F44" s="26"/>
      <c r="G44" s="26">
        <f t="shared" si="4"/>
        <v>0</v>
      </c>
      <c r="H44" s="26"/>
      <c r="I44" s="26">
        <f t="shared" si="5"/>
        <v>0</v>
      </c>
      <c r="J44" s="26">
        <f t="shared" si="3"/>
        <v>0</v>
      </c>
    </row>
    <row r="45" spans="1:10" s="17" customFormat="1" ht="40.799999999999997" x14ac:dyDescent="0.3">
      <c r="A45" s="19" t="s">
        <v>117</v>
      </c>
      <c r="B45" s="9" t="s">
        <v>1370</v>
      </c>
      <c r="C45" s="10" t="s">
        <v>965</v>
      </c>
      <c r="D45" s="8" t="s">
        <v>213</v>
      </c>
      <c r="E45" s="22">
        <v>8</v>
      </c>
      <c r="F45" s="151">
        <v>1831.63</v>
      </c>
      <c r="G45" s="21">
        <f t="shared" si="4"/>
        <v>14653.04</v>
      </c>
      <c r="H45" s="21"/>
      <c r="I45" s="21">
        <f t="shared" si="5"/>
        <v>0</v>
      </c>
      <c r="J45" s="21">
        <f t="shared" si="3"/>
        <v>14653.04</v>
      </c>
    </row>
    <row r="46" spans="1:10" s="32" customFormat="1" ht="20.399999999999999" x14ac:dyDescent="0.3">
      <c r="A46" s="41" t="s">
        <v>120</v>
      </c>
      <c r="B46" s="37" t="s">
        <v>128</v>
      </c>
      <c r="C46" s="38" t="s">
        <v>129</v>
      </c>
      <c r="D46" s="36" t="s">
        <v>130</v>
      </c>
      <c r="E46" s="43">
        <v>10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0.799999999999997" x14ac:dyDescent="0.3">
      <c r="A47" s="19" t="s">
        <v>123</v>
      </c>
      <c r="B47" s="9" t="s">
        <v>1363</v>
      </c>
      <c r="C47" s="10" t="s">
        <v>783</v>
      </c>
      <c r="D47" s="8" t="s">
        <v>213</v>
      </c>
      <c r="E47" s="22">
        <v>1</v>
      </c>
      <c r="F47" s="151">
        <v>10012.81</v>
      </c>
      <c r="G47" s="21">
        <f t="shared" si="4"/>
        <v>10012.81</v>
      </c>
      <c r="H47" s="21"/>
      <c r="I47" s="21">
        <f t="shared" si="5"/>
        <v>0</v>
      </c>
      <c r="J47" s="21">
        <f t="shared" si="3"/>
        <v>10012.81</v>
      </c>
    </row>
    <row r="48" spans="1:10" s="17" customFormat="1" ht="40.799999999999997" x14ac:dyDescent="0.3">
      <c r="A48" s="19" t="s">
        <v>127</v>
      </c>
      <c r="B48" s="9" t="s">
        <v>1364</v>
      </c>
      <c r="C48" s="10" t="s">
        <v>785</v>
      </c>
      <c r="D48" s="8" t="s">
        <v>213</v>
      </c>
      <c r="E48" s="22">
        <v>1</v>
      </c>
      <c r="F48" s="151">
        <v>2233.38</v>
      </c>
      <c r="G48" s="21">
        <f t="shared" si="4"/>
        <v>2233.38</v>
      </c>
      <c r="H48" s="21"/>
      <c r="I48" s="21">
        <f t="shared" si="5"/>
        <v>0</v>
      </c>
      <c r="J48" s="21">
        <f t="shared" si="3"/>
        <v>2233.38</v>
      </c>
    </row>
    <row r="49" spans="1:10" s="17" customFormat="1" ht="40.799999999999997" x14ac:dyDescent="0.3">
      <c r="A49" s="19" t="s">
        <v>131</v>
      </c>
      <c r="B49" s="9" t="s">
        <v>1365</v>
      </c>
      <c r="C49" s="10" t="s">
        <v>787</v>
      </c>
      <c r="D49" s="8" t="s">
        <v>213</v>
      </c>
      <c r="E49" s="22">
        <v>1</v>
      </c>
      <c r="F49" s="151">
        <v>27232.5</v>
      </c>
      <c r="G49" s="21">
        <f t="shared" si="4"/>
        <v>27232.5</v>
      </c>
      <c r="H49" s="21"/>
      <c r="I49" s="21">
        <f t="shared" si="5"/>
        <v>0</v>
      </c>
      <c r="J49" s="21">
        <f t="shared" si="3"/>
        <v>27232.5</v>
      </c>
    </row>
    <row r="50" spans="1:10" s="32" customFormat="1" ht="20.399999999999999" x14ac:dyDescent="0.3">
      <c r="A50" s="41" t="s">
        <v>135</v>
      </c>
      <c r="B50" s="37" t="s">
        <v>413</v>
      </c>
      <c r="C50" s="38" t="s">
        <v>414</v>
      </c>
      <c r="D50" s="36" t="s">
        <v>415</v>
      </c>
      <c r="E50" s="44">
        <v>5.88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0.799999999999997" x14ac:dyDescent="0.3">
      <c r="A51" s="19" t="s">
        <v>139</v>
      </c>
      <c r="B51" s="9" t="s">
        <v>1373</v>
      </c>
      <c r="C51" s="10" t="s">
        <v>1079</v>
      </c>
      <c r="D51" s="8" t="s">
        <v>116</v>
      </c>
      <c r="E51" s="23">
        <v>834.36</v>
      </c>
      <c r="F51" s="151">
        <v>283.32</v>
      </c>
      <c r="G51" s="21">
        <f t="shared" si="4"/>
        <v>236390.87520000001</v>
      </c>
      <c r="H51" s="21"/>
      <c r="I51" s="21">
        <f t="shared" si="5"/>
        <v>0</v>
      </c>
      <c r="J51" s="21">
        <f t="shared" si="3"/>
        <v>236390.87520000001</v>
      </c>
    </row>
    <row r="52" spans="1:10" s="17" customFormat="1" ht="40.799999999999997" x14ac:dyDescent="0.3">
      <c r="A52" s="19" t="s">
        <v>142</v>
      </c>
      <c r="B52" s="9" t="s">
        <v>1098</v>
      </c>
      <c r="C52" s="10" t="s">
        <v>1111</v>
      </c>
      <c r="D52" s="8" t="s">
        <v>213</v>
      </c>
      <c r="E52" s="22">
        <v>12</v>
      </c>
      <c r="F52" s="151">
        <v>830.29</v>
      </c>
      <c r="G52" s="21">
        <f t="shared" si="4"/>
        <v>9963.48</v>
      </c>
      <c r="H52" s="21"/>
      <c r="I52" s="21">
        <f t="shared" si="5"/>
        <v>0</v>
      </c>
      <c r="J52" s="21">
        <f t="shared" si="3"/>
        <v>9963.48</v>
      </c>
    </row>
    <row r="53" spans="1:10" s="32" customFormat="1" ht="20.399999999999999" x14ac:dyDescent="0.3">
      <c r="A53" s="41" t="s">
        <v>146</v>
      </c>
      <c r="B53" s="37" t="s">
        <v>1161</v>
      </c>
      <c r="C53" s="38" t="s">
        <v>1162</v>
      </c>
      <c r="D53" s="36" t="s">
        <v>415</v>
      </c>
      <c r="E53" s="42">
        <v>2.2999999999999998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0.799999999999997" x14ac:dyDescent="0.3">
      <c r="A54" s="19" t="s">
        <v>149</v>
      </c>
      <c r="B54" s="9" t="s">
        <v>1374</v>
      </c>
      <c r="C54" s="10" t="s">
        <v>1375</v>
      </c>
      <c r="D54" s="8" t="s">
        <v>116</v>
      </c>
      <c r="E54" s="20">
        <v>236.9</v>
      </c>
      <c r="F54" s="151">
        <v>29.02</v>
      </c>
      <c r="G54" s="21">
        <f t="shared" si="4"/>
        <v>6874.8379999999997</v>
      </c>
      <c r="H54" s="21"/>
      <c r="I54" s="21">
        <f t="shared" si="5"/>
        <v>0</v>
      </c>
      <c r="J54" s="21">
        <f t="shared" si="3"/>
        <v>6874.8379999999997</v>
      </c>
    </row>
    <row r="55" spans="1:10" s="17" customFormat="1" ht="40.799999999999997" x14ac:dyDescent="0.3">
      <c r="A55" s="19" t="s">
        <v>151</v>
      </c>
      <c r="B55" s="9" t="s">
        <v>1376</v>
      </c>
      <c r="C55" s="10" t="s">
        <v>1168</v>
      </c>
      <c r="D55" s="8" t="s">
        <v>213</v>
      </c>
      <c r="E55" s="22">
        <v>10</v>
      </c>
      <c r="F55" s="151">
        <v>5.04</v>
      </c>
      <c r="G55" s="21">
        <f t="shared" si="4"/>
        <v>50.4</v>
      </c>
      <c r="H55" s="21"/>
      <c r="I55" s="21">
        <f t="shared" si="5"/>
        <v>0</v>
      </c>
      <c r="J55" s="21">
        <f t="shared" si="3"/>
        <v>50.4</v>
      </c>
    </row>
    <row r="56" spans="1:10" s="17" customFormat="1" ht="40.799999999999997" x14ac:dyDescent="0.3">
      <c r="A56" s="19" t="s">
        <v>155</v>
      </c>
      <c r="B56" s="9" t="s">
        <v>1376</v>
      </c>
      <c r="C56" s="10" t="s">
        <v>1170</v>
      </c>
      <c r="D56" s="8" t="s">
        <v>213</v>
      </c>
      <c r="E56" s="22">
        <v>10</v>
      </c>
      <c r="F56" s="151">
        <v>10.82</v>
      </c>
      <c r="G56" s="21">
        <f t="shared" si="4"/>
        <v>108.2</v>
      </c>
      <c r="H56" s="21"/>
      <c r="I56" s="21">
        <f t="shared" si="5"/>
        <v>0</v>
      </c>
      <c r="J56" s="21">
        <f t="shared" si="3"/>
        <v>108.2</v>
      </c>
    </row>
    <row r="57" spans="1:10" s="17" customFormat="1" ht="40.799999999999997" x14ac:dyDescent="0.3">
      <c r="A57" s="19" t="s">
        <v>678</v>
      </c>
      <c r="B57" s="9" t="s">
        <v>1377</v>
      </c>
      <c r="C57" s="10" t="s">
        <v>1142</v>
      </c>
      <c r="D57" s="8" t="s">
        <v>213</v>
      </c>
      <c r="E57" s="22">
        <v>460</v>
      </c>
      <c r="F57" s="151">
        <v>33.69</v>
      </c>
      <c r="G57" s="21">
        <f t="shared" si="4"/>
        <v>15497.4</v>
      </c>
      <c r="H57" s="21"/>
      <c r="I57" s="21">
        <f t="shared" si="5"/>
        <v>0</v>
      </c>
      <c r="J57" s="21">
        <f t="shared" si="3"/>
        <v>15497.4</v>
      </c>
    </row>
    <row r="58" spans="1:10" s="17" customFormat="1" ht="40.799999999999997" x14ac:dyDescent="0.3">
      <c r="A58" s="19" t="s">
        <v>162</v>
      </c>
      <c r="B58" s="9" t="s">
        <v>1377</v>
      </c>
      <c r="C58" s="10" t="s">
        <v>1144</v>
      </c>
      <c r="D58" s="8" t="s">
        <v>213</v>
      </c>
      <c r="E58" s="22">
        <v>20</v>
      </c>
      <c r="F58" s="151">
        <v>43.29</v>
      </c>
      <c r="G58" s="21">
        <f t="shared" si="4"/>
        <v>865.8</v>
      </c>
      <c r="H58" s="21"/>
      <c r="I58" s="21">
        <f t="shared" si="5"/>
        <v>0</v>
      </c>
      <c r="J58" s="21">
        <f t="shared" si="3"/>
        <v>865.8</v>
      </c>
    </row>
    <row r="59" spans="1:10" s="17" customFormat="1" ht="40.799999999999997" x14ac:dyDescent="0.3">
      <c r="A59" s="19" t="s">
        <v>166</v>
      </c>
      <c r="B59" s="9" t="s">
        <v>1378</v>
      </c>
      <c r="C59" s="10" t="s">
        <v>1155</v>
      </c>
      <c r="D59" s="8" t="s">
        <v>116</v>
      </c>
      <c r="E59" s="22">
        <v>360</v>
      </c>
      <c r="F59" s="151">
        <v>313.82</v>
      </c>
      <c r="G59" s="21">
        <f t="shared" si="4"/>
        <v>112975.2</v>
      </c>
      <c r="H59" s="21"/>
      <c r="I59" s="21">
        <f t="shared" si="5"/>
        <v>0</v>
      </c>
      <c r="J59" s="21">
        <f t="shared" si="3"/>
        <v>112975.2</v>
      </c>
    </row>
    <row r="60" spans="1:10" s="17" customFormat="1" ht="40.799999999999997" x14ac:dyDescent="0.3">
      <c r="A60" s="19" t="s">
        <v>169</v>
      </c>
      <c r="B60" s="9" t="s">
        <v>1379</v>
      </c>
      <c r="C60" s="10" t="s">
        <v>1152</v>
      </c>
      <c r="D60" s="8" t="s">
        <v>213</v>
      </c>
      <c r="E60" s="22">
        <v>720</v>
      </c>
      <c r="F60" s="151">
        <v>0.98</v>
      </c>
      <c r="G60" s="21">
        <f t="shared" si="4"/>
        <v>705.6</v>
      </c>
      <c r="H60" s="21"/>
      <c r="I60" s="21">
        <f t="shared" si="5"/>
        <v>0</v>
      </c>
      <c r="J60" s="21">
        <f t="shared" si="3"/>
        <v>705.6</v>
      </c>
    </row>
    <row r="61" spans="1:10" s="32" customFormat="1" ht="20.399999999999999" x14ac:dyDescent="0.3">
      <c r="A61" s="41" t="s">
        <v>171</v>
      </c>
      <c r="B61" s="37" t="s">
        <v>128</v>
      </c>
      <c r="C61" s="38" t="s">
        <v>129</v>
      </c>
      <c r="D61" s="36" t="s">
        <v>130</v>
      </c>
      <c r="E61" s="43">
        <v>5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0.799999999999997" x14ac:dyDescent="0.3">
      <c r="A62" s="19" t="s">
        <v>173</v>
      </c>
      <c r="B62" s="9" t="s">
        <v>1380</v>
      </c>
      <c r="C62" s="10" t="s">
        <v>1381</v>
      </c>
      <c r="D62" s="8" t="s">
        <v>213</v>
      </c>
      <c r="E62" s="22">
        <v>5</v>
      </c>
      <c r="F62" s="151">
        <v>696.01</v>
      </c>
      <c r="G62" s="21">
        <f t="shared" si="4"/>
        <v>3480.05</v>
      </c>
      <c r="H62" s="21"/>
      <c r="I62" s="21">
        <f t="shared" si="5"/>
        <v>0</v>
      </c>
      <c r="J62" s="21">
        <f t="shared" si="3"/>
        <v>3480.05</v>
      </c>
    </row>
    <row r="63" spans="1:10" s="32" customFormat="1" ht="30.6" x14ac:dyDescent="0.3">
      <c r="A63" s="41" t="s">
        <v>176</v>
      </c>
      <c r="B63" s="37" t="s">
        <v>163</v>
      </c>
      <c r="C63" s="38" t="s">
        <v>164</v>
      </c>
      <c r="D63" s="36" t="s">
        <v>165</v>
      </c>
      <c r="E63" s="47">
        <v>1.323062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0.799999999999997" x14ac:dyDescent="0.3">
      <c r="A64" s="19" t="s">
        <v>178</v>
      </c>
      <c r="B64" s="9" t="s">
        <v>1383</v>
      </c>
      <c r="C64" s="10" t="s">
        <v>795</v>
      </c>
      <c r="D64" s="8" t="s">
        <v>213</v>
      </c>
      <c r="E64" s="29">
        <v>31.666667</v>
      </c>
      <c r="F64" s="21">
        <v>18192.38</v>
      </c>
      <c r="G64" s="21">
        <f t="shared" si="4"/>
        <v>576092.03939746006</v>
      </c>
      <c r="H64" s="21"/>
      <c r="I64" s="21">
        <f t="shared" si="5"/>
        <v>0</v>
      </c>
      <c r="J64" s="21">
        <f t="shared" si="3"/>
        <v>576092.03939746006</v>
      </c>
    </row>
    <row r="65" spans="1:10" s="17" customFormat="1" ht="40.799999999999997" x14ac:dyDescent="0.3">
      <c r="A65" s="19" t="s">
        <v>180</v>
      </c>
      <c r="B65" s="9" t="s">
        <v>1383</v>
      </c>
      <c r="C65" s="10" t="s">
        <v>1384</v>
      </c>
      <c r="D65" s="8" t="s">
        <v>213</v>
      </c>
      <c r="E65" s="22">
        <v>65</v>
      </c>
      <c r="F65" s="21">
        <v>241.32</v>
      </c>
      <c r="G65" s="21">
        <f t="shared" si="4"/>
        <v>15685.8</v>
      </c>
      <c r="H65" s="21"/>
      <c r="I65" s="21">
        <f t="shared" si="5"/>
        <v>0</v>
      </c>
      <c r="J65" s="21">
        <f t="shared" si="3"/>
        <v>15685.8</v>
      </c>
    </row>
    <row r="66" spans="1:10" s="17" customFormat="1" ht="40.799999999999997" x14ac:dyDescent="0.3">
      <c r="A66" s="19" t="s">
        <v>182</v>
      </c>
      <c r="B66" s="9" t="s">
        <v>1383</v>
      </c>
      <c r="C66" s="10" t="s">
        <v>800</v>
      </c>
      <c r="D66" s="8" t="s">
        <v>213</v>
      </c>
      <c r="E66" s="22">
        <v>5</v>
      </c>
      <c r="F66" s="21">
        <v>3507.84</v>
      </c>
      <c r="G66" s="21">
        <f t="shared" si="4"/>
        <v>17539.2</v>
      </c>
      <c r="H66" s="21"/>
      <c r="I66" s="21">
        <f t="shared" si="5"/>
        <v>0</v>
      </c>
      <c r="J66" s="21">
        <f t="shared" si="3"/>
        <v>17539.2</v>
      </c>
    </row>
    <row r="67" spans="1:10" s="17" customFormat="1" ht="40.799999999999997" x14ac:dyDescent="0.3">
      <c r="A67" s="19" t="s">
        <v>184</v>
      </c>
      <c r="B67" s="9" t="s">
        <v>793</v>
      </c>
      <c r="C67" s="10" t="s">
        <v>1675</v>
      </c>
      <c r="D67" s="8" t="s">
        <v>213</v>
      </c>
      <c r="E67" s="22">
        <v>5</v>
      </c>
      <c r="F67" s="21">
        <v>212.89</v>
      </c>
      <c r="G67" s="21">
        <f t="shared" ref="G67:G98" si="6">E67*F67</f>
        <v>1064.4499999999998</v>
      </c>
      <c r="H67" s="21"/>
      <c r="I67" s="21">
        <f t="shared" ref="I67:I98" si="7">E67*H67</f>
        <v>0</v>
      </c>
      <c r="J67" s="21">
        <f t="shared" si="3"/>
        <v>1064.4499999999998</v>
      </c>
    </row>
    <row r="68" spans="1:10" s="17" customFormat="1" ht="40.799999999999997" x14ac:dyDescent="0.3">
      <c r="A68" s="19" t="s">
        <v>186</v>
      </c>
      <c r="B68" s="9" t="s">
        <v>801</v>
      </c>
      <c r="C68" s="10" t="s">
        <v>1676</v>
      </c>
      <c r="D68" s="8" t="s">
        <v>213</v>
      </c>
      <c r="E68" s="22">
        <v>64</v>
      </c>
      <c r="F68" s="21">
        <v>2196.4</v>
      </c>
      <c r="G68" s="21">
        <f t="shared" si="6"/>
        <v>140569.60000000001</v>
      </c>
      <c r="H68" s="21"/>
      <c r="I68" s="21">
        <f t="shared" si="7"/>
        <v>0</v>
      </c>
      <c r="J68" s="21">
        <f t="shared" ref="J68:J126" si="8">G68+I68</f>
        <v>140569.60000000001</v>
      </c>
    </row>
    <row r="69" spans="1:10" s="17" customFormat="1" ht="40.799999999999997" x14ac:dyDescent="0.3">
      <c r="A69" s="19" t="s">
        <v>188</v>
      </c>
      <c r="B69" s="9" t="s">
        <v>853</v>
      </c>
      <c r="C69" s="10" t="s">
        <v>1385</v>
      </c>
      <c r="D69" s="8" t="s">
        <v>213</v>
      </c>
      <c r="E69" s="22">
        <v>128</v>
      </c>
      <c r="F69" s="21">
        <v>49.59</v>
      </c>
      <c r="G69" s="21">
        <f t="shared" si="6"/>
        <v>6347.52</v>
      </c>
      <c r="H69" s="21"/>
      <c r="I69" s="21">
        <f t="shared" si="7"/>
        <v>0</v>
      </c>
      <c r="J69" s="21">
        <f t="shared" si="8"/>
        <v>6347.52</v>
      </c>
    </row>
    <row r="70" spans="1:10" s="17" customFormat="1" ht="40.799999999999997" x14ac:dyDescent="0.3">
      <c r="A70" s="19" t="s">
        <v>190</v>
      </c>
      <c r="B70" s="9" t="s">
        <v>838</v>
      </c>
      <c r="C70" s="10" t="s">
        <v>1677</v>
      </c>
      <c r="D70" s="8" t="s">
        <v>73</v>
      </c>
      <c r="E70" s="22">
        <v>900</v>
      </c>
      <c r="F70" s="21">
        <v>97.98</v>
      </c>
      <c r="G70" s="21">
        <f t="shared" si="6"/>
        <v>88182</v>
      </c>
      <c r="H70" s="21"/>
      <c r="I70" s="21">
        <f t="shared" si="7"/>
        <v>0</v>
      </c>
      <c r="J70" s="21">
        <f t="shared" si="8"/>
        <v>88182</v>
      </c>
    </row>
    <row r="71" spans="1:10" s="17" customFormat="1" ht="40.799999999999997" x14ac:dyDescent="0.3">
      <c r="A71" s="19" t="s">
        <v>192</v>
      </c>
      <c r="B71" s="9" t="s">
        <v>840</v>
      </c>
      <c r="C71" s="10" t="s">
        <v>1678</v>
      </c>
      <c r="D71" s="8" t="s">
        <v>73</v>
      </c>
      <c r="E71" s="22">
        <v>900</v>
      </c>
      <c r="F71" s="21">
        <v>15.12</v>
      </c>
      <c r="G71" s="21">
        <f t="shared" si="6"/>
        <v>13608</v>
      </c>
      <c r="H71" s="21"/>
      <c r="I71" s="21">
        <f t="shared" si="7"/>
        <v>0</v>
      </c>
      <c r="J71" s="21">
        <f t="shared" si="8"/>
        <v>13608</v>
      </c>
    </row>
    <row r="72" spans="1:10" s="17" customFormat="1" ht="40.799999999999997" x14ac:dyDescent="0.3">
      <c r="A72" s="19" t="s">
        <v>194</v>
      </c>
      <c r="B72" s="9" t="s">
        <v>842</v>
      </c>
      <c r="C72" s="10" t="s">
        <v>843</v>
      </c>
      <c r="D72" s="8" t="s">
        <v>73</v>
      </c>
      <c r="E72" s="22">
        <v>900</v>
      </c>
      <c r="F72" s="21">
        <v>12.69</v>
      </c>
      <c r="G72" s="21">
        <f t="shared" si="6"/>
        <v>11421</v>
      </c>
      <c r="H72" s="21"/>
      <c r="I72" s="21">
        <f t="shared" si="7"/>
        <v>0</v>
      </c>
      <c r="J72" s="21">
        <f t="shared" si="8"/>
        <v>11421</v>
      </c>
    </row>
    <row r="73" spans="1:10" s="17" customFormat="1" ht="40.799999999999997" x14ac:dyDescent="0.3">
      <c r="A73" s="19" t="s">
        <v>196</v>
      </c>
      <c r="B73" s="9" t="s">
        <v>838</v>
      </c>
      <c r="C73" s="10" t="s">
        <v>1679</v>
      </c>
      <c r="D73" s="8" t="s">
        <v>73</v>
      </c>
      <c r="E73" s="22">
        <v>128</v>
      </c>
      <c r="F73" s="21">
        <v>3902.77</v>
      </c>
      <c r="G73" s="21">
        <f t="shared" si="6"/>
        <v>499554.56</v>
      </c>
      <c r="H73" s="21"/>
      <c r="I73" s="21">
        <f t="shared" si="7"/>
        <v>0</v>
      </c>
      <c r="J73" s="21">
        <f t="shared" si="8"/>
        <v>499554.56</v>
      </c>
    </row>
    <row r="74" spans="1:10" s="17" customFormat="1" ht="40.799999999999997" x14ac:dyDescent="0.3">
      <c r="A74" s="19" t="s">
        <v>198</v>
      </c>
      <c r="B74" s="9" t="s">
        <v>840</v>
      </c>
      <c r="C74" s="10" t="s">
        <v>1680</v>
      </c>
      <c r="D74" s="8" t="s">
        <v>73</v>
      </c>
      <c r="E74" s="22">
        <v>128</v>
      </c>
      <c r="F74" s="21">
        <v>65.92</v>
      </c>
      <c r="G74" s="21">
        <f t="shared" si="6"/>
        <v>8437.76</v>
      </c>
      <c r="H74" s="21"/>
      <c r="I74" s="21">
        <f t="shared" si="7"/>
        <v>0</v>
      </c>
      <c r="J74" s="21">
        <f t="shared" si="8"/>
        <v>8437.76</v>
      </c>
    </row>
    <row r="75" spans="1:10" s="32" customFormat="1" ht="20.399999999999999" x14ac:dyDescent="0.3">
      <c r="A75" s="41" t="s">
        <v>200</v>
      </c>
      <c r="B75" s="37" t="s">
        <v>806</v>
      </c>
      <c r="C75" s="38" t="s">
        <v>807</v>
      </c>
      <c r="D75" s="36" t="s">
        <v>69</v>
      </c>
      <c r="E75" s="44">
        <v>0.11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0.799999999999997" x14ac:dyDescent="0.3">
      <c r="A76" s="19" t="s">
        <v>202</v>
      </c>
      <c r="B76" s="9" t="s">
        <v>808</v>
      </c>
      <c r="C76" s="10" t="s">
        <v>1455</v>
      </c>
      <c r="D76" s="8" t="s">
        <v>213</v>
      </c>
      <c r="E76" s="22">
        <v>11</v>
      </c>
      <c r="F76" s="21">
        <v>3377.2</v>
      </c>
      <c r="G76" s="21">
        <f t="shared" si="6"/>
        <v>37149.199999999997</v>
      </c>
      <c r="H76" s="21"/>
      <c r="I76" s="21">
        <f t="shared" si="7"/>
        <v>0</v>
      </c>
      <c r="J76" s="21">
        <f t="shared" si="8"/>
        <v>37149.199999999997</v>
      </c>
    </row>
    <row r="77" spans="1:10" s="17" customFormat="1" ht="40.799999999999997" x14ac:dyDescent="0.3">
      <c r="A77" s="19" t="s">
        <v>205</v>
      </c>
      <c r="B77" s="9" t="s">
        <v>831</v>
      </c>
      <c r="C77" s="10" t="s">
        <v>1457</v>
      </c>
      <c r="D77" s="8" t="s">
        <v>213</v>
      </c>
      <c r="E77" s="22">
        <v>22</v>
      </c>
      <c r="F77" s="21">
        <v>407.64</v>
      </c>
      <c r="G77" s="21">
        <f t="shared" si="6"/>
        <v>8968.08</v>
      </c>
      <c r="H77" s="21"/>
      <c r="I77" s="21">
        <f t="shared" si="7"/>
        <v>0</v>
      </c>
      <c r="J77" s="21">
        <f t="shared" si="8"/>
        <v>8968.08</v>
      </c>
    </row>
    <row r="78" spans="1:10" s="17" customFormat="1" ht="40.799999999999997" x14ac:dyDescent="0.3">
      <c r="A78" s="19" t="s">
        <v>207</v>
      </c>
      <c r="B78" s="9" t="s">
        <v>840</v>
      </c>
      <c r="C78" s="10" t="s">
        <v>1458</v>
      </c>
      <c r="D78" s="8" t="s">
        <v>73</v>
      </c>
      <c r="E78" s="22">
        <v>22</v>
      </c>
      <c r="F78" s="21">
        <v>1123.3499999999999</v>
      </c>
      <c r="G78" s="21">
        <f t="shared" si="6"/>
        <v>24713.699999999997</v>
      </c>
      <c r="H78" s="21"/>
      <c r="I78" s="21">
        <f t="shared" si="7"/>
        <v>0</v>
      </c>
      <c r="J78" s="21">
        <f t="shared" si="8"/>
        <v>24713.699999999997</v>
      </c>
    </row>
    <row r="79" spans="1:10" s="17" customFormat="1" ht="40.799999999999997" x14ac:dyDescent="0.3">
      <c r="A79" s="19" t="s">
        <v>210</v>
      </c>
      <c r="B79" s="9" t="s">
        <v>859</v>
      </c>
      <c r="C79" s="10" t="s">
        <v>1459</v>
      </c>
      <c r="D79" s="8" t="s">
        <v>73</v>
      </c>
      <c r="E79" s="22">
        <v>22</v>
      </c>
      <c r="F79" s="21">
        <v>396.14</v>
      </c>
      <c r="G79" s="21">
        <f t="shared" si="6"/>
        <v>8715.08</v>
      </c>
      <c r="H79" s="21"/>
      <c r="I79" s="21">
        <f t="shared" si="7"/>
        <v>0</v>
      </c>
      <c r="J79" s="21">
        <f t="shared" si="8"/>
        <v>8715.08</v>
      </c>
    </row>
    <row r="80" spans="1:10" s="17" customFormat="1" ht="40.799999999999997" x14ac:dyDescent="0.3">
      <c r="A80" s="19" t="s">
        <v>214</v>
      </c>
      <c r="B80" s="9" t="s">
        <v>840</v>
      </c>
      <c r="C80" s="10" t="s">
        <v>876</v>
      </c>
      <c r="D80" s="8" t="s">
        <v>73</v>
      </c>
      <c r="E80" s="22">
        <v>22</v>
      </c>
      <c r="F80" s="21">
        <v>65.92</v>
      </c>
      <c r="G80" s="21">
        <f t="shared" si="6"/>
        <v>1450.24</v>
      </c>
      <c r="H80" s="21"/>
      <c r="I80" s="21">
        <f t="shared" si="7"/>
        <v>0</v>
      </c>
      <c r="J80" s="21">
        <f t="shared" si="8"/>
        <v>1450.24</v>
      </c>
    </row>
    <row r="81" spans="1:10" s="17" customFormat="1" ht="40.799999999999997" x14ac:dyDescent="0.3">
      <c r="A81" s="19" t="s">
        <v>698</v>
      </c>
      <c r="B81" s="9" t="s">
        <v>829</v>
      </c>
      <c r="C81" s="10" t="s">
        <v>830</v>
      </c>
      <c r="D81" s="8" t="s">
        <v>213</v>
      </c>
      <c r="E81" s="22">
        <v>15</v>
      </c>
      <c r="F81" s="21">
        <v>7004.58</v>
      </c>
      <c r="G81" s="21">
        <f t="shared" si="6"/>
        <v>105068.7</v>
      </c>
      <c r="H81" s="21"/>
      <c r="I81" s="21">
        <f t="shared" si="7"/>
        <v>0</v>
      </c>
      <c r="J81" s="21">
        <f t="shared" si="8"/>
        <v>105068.7</v>
      </c>
    </row>
    <row r="82" spans="1:10" s="32" customFormat="1" ht="20.399999999999999" x14ac:dyDescent="0.3">
      <c r="A82" s="41" t="s">
        <v>220</v>
      </c>
      <c r="B82" s="37" t="s">
        <v>825</v>
      </c>
      <c r="C82" s="38" t="s">
        <v>826</v>
      </c>
      <c r="D82" s="36" t="s">
        <v>109</v>
      </c>
      <c r="E82" s="44">
        <v>0.95</v>
      </c>
      <c r="F82" s="26"/>
      <c r="G82" s="26">
        <f t="shared" si="6"/>
        <v>0</v>
      </c>
      <c r="H82" s="26"/>
      <c r="I82" s="26">
        <f t="shared" si="7"/>
        <v>0</v>
      </c>
      <c r="J82" s="26">
        <f t="shared" si="8"/>
        <v>0</v>
      </c>
    </row>
    <row r="83" spans="1:10" s="17" customFormat="1" ht="40.799999999999997" x14ac:dyDescent="0.3">
      <c r="A83" s="19" t="s">
        <v>798</v>
      </c>
      <c r="B83" s="9" t="s">
        <v>827</v>
      </c>
      <c r="C83" s="10" t="s">
        <v>1655</v>
      </c>
      <c r="D83" s="8" t="s">
        <v>116</v>
      </c>
      <c r="E83" s="23">
        <v>97.85</v>
      </c>
      <c r="F83" s="151">
        <v>6411.89</v>
      </c>
      <c r="G83" s="21">
        <f t="shared" si="6"/>
        <v>627403.43649999995</v>
      </c>
      <c r="H83" s="21"/>
      <c r="I83" s="21">
        <f t="shared" si="7"/>
        <v>0</v>
      </c>
      <c r="J83" s="21">
        <f t="shared" si="8"/>
        <v>627403.43649999995</v>
      </c>
    </row>
    <row r="84" spans="1:10" s="17" customFormat="1" ht="40.799999999999997" x14ac:dyDescent="0.3">
      <c r="A84" s="19" t="s">
        <v>227</v>
      </c>
      <c r="B84" s="9" t="s">
        <v>835</v>
      </c>
      <c r="C84" s="10" t="s">
        <v>836</v>
      </c>
      <c r="D84" s="8" t="s">
        <v>837</v>
      </c>
      <c r="E84" s="22">
        <v>10</v>
      </c>
      <c r="F84" s="21">
        <v>2100</v>
      </c>
      <c r="G84" s="21">
        <f t="shared" si="6"/>
        <v>21000</v>
      </c>
      <c r="H84" s="21"/>
      <c r="I84" s="21">
        <f t="shared" si="7"/>
        <v>0</v>
      </c>
      <c r="J84" s="21">
        <f t="shared" si="8"/>
        <v>21000</v>
      </c>
    </row>
    <row r="85" spans="1:10" s="17" customFormat="1" ht="40.799999999999997" x14ac:dyDescent="0.3">
      <c r="A85" s="19" t="s">
        <v>229</v>
      </c>
      <c r="B85" s="9" t="s">
        <v>833</v>
      </c>
      <c r="C85" s="10" t="s">
        <v>1308</v>
      </c>
      <c r="D85" s="8" t="s">
        <v>213</v>
      </c>
      <c r="E85" s="22">
        <v>80</v>
      </c>
      <c r="F85" s="21">
        <v>16.32</v>
      </c>
      <c r="G85" s="21">
        <f t="shared" si="6"/>
        <v>1305.5999999999999</v>
      </c>
      <c r="H85" s="21"/>
      <c r="I85" s="21">
        <f t="shared" si="7"/>
        <v>0</v>
      </c>
      <c r="J85" s="21">
        <f t="shared" si="8"/>
        <v>1305.5999999999999</v>
      </c>
    </row>
    <row r="86" spans="1:10" s="17" customFormat="1" ht="40.799999999999997" x14ac:dyDescent="0.3">
      <c r="A86" s="19" t="s">
        <v>231</v>
      </c>
      <c r="B86" s="9" t="s">
        <v>815</v>
      </c>
      <c r="C86" s="10" t="s">
        <v>846</v>
      </c>
      <c r="D86" s="8" t="s">
        <v>213</v>
      </c>
      <c r="E86" s="22">
        <v>80</v>
      </c>
      <c r="F86" s="21">
        <v>150</v>
      </c>
      <c r="G86" s="21">
        <f t="shared" si="6"/>
        <v>12000</v>
      </c>
      <c r="H86" s="21"/>
      <c r="I86" s="21">
        <f t="shared" si="7"/>
        <v>0</v>
      </c>
      <c r="J86" s="21">
        <f t="shared" si="8"/>
        <v>12000</v>
      </c>
    </row>
    <row r="87" spans="1:10" s="17" customFormat="1" ht="40.799999999999997" x14ac:dyDescent="0.3">
      <c r="A87" s="19" t="s">
        <v>234</v>
      </c>
      <c r="B87" s="9" t="s">
        <v>817</v>
      </c>
      <c r="C87" s="10" t="s">
        <v>1464</v>
      </c>
      <c r="D87" s="8" t="s">
        <v>213</v>
      </c>
      <c r="E87" s="22">
        <v>35</v>
      </c>
      <c r="F87" s="21">
        <v>908.41</v>
      </c>
      <c r="G87" s="21">
        <f t="shared" si="6"/>
        <v>31794.35</v>
      </c>
      <c r="H87" s="21"/>
      <c r="I87" s="21">
        <f t="shared" si="7"/>
        <v>0</v>
      </c>
      <c r="J87" s="21">
        <f t="shared" si="8"/>
        <v>31794.35</v>
      </c>
    </row>
    <row r="88" spans="1:10" s="17" customFormat="1" ht="40.799999999999997" x14ac:dyDescent="0.3">
      <c r="A88" s="19" t="s">
        <v>237</v>
      </c>
      <c r="B88" s="9" t="s">
        <v>811</v>
      </c>
      <c r="C88" s="10" t="s">
        <v>1465</v>
      </c>
      <c r="D88" s="8" t="s">
        <v>213</v>
      </c>
      <c r="E88" s="22">
        <v>35</v>
      </c>
      <c r="F88" s="21">
        <v>2143.41</v>
      </c>
      <c r="G88" s="21">
        <f t="shared" si="6"/>
        <v>75019.349999999991</v>
      </c>
      <c r="H88" s="21"/>
      <c r="I88" s="21">
        <f t="shared" si="7"/>
        <v>0</v>
      </c>
      <c r="J88" s="21">
        <f t="shared" si="8"/>
        <v>75019.349999999991</v>
      </c>
    </row>
    <row r="89" spans="1:10" s="17" customFormat="1" ht="40.799999999999997" x14ac:dyDescent="0.3">
      <c r="A89" s="19" t="s">
        <v>239</v>
      </c>
      <c r="B89" s="9" t="s">
        <v>1403</v>
      </c>
      <c r="C89" s="10" t="s">
        <v>1332</v>
      </c>
      <c r="D89" s="8" t="s">
        <v>73</v>
      </c>
      <c r="E89" s="22">
        <v>35</v>
      </c>
      <c r="F89" s="21">
        <v>637.71</v>
      </c>
      <c r="G89" s="21">
        <f t="shared" si="6"/>
        <v>22319.850000000002</v>
      </c>
      <c r="H89" s="21"/>
      <c r="I89" s="21">
        <f t="shared" si="7"/>
        <v>0</v>
      </c>
      <c r="J89" s="21">
        <f t="shared" si="8"/>
        <v>22319.850000000002</v>
      </c>
    </row>
    <row r="90" spans="1:10" s="17" customFormat="1" ht="40.799999999999997" x14ac:dyDescent="0.3">
      <c r="A90" s="19" t="s">
        <v>241</v>
      </c>
      <c r="B90" s="9" t="s">
        <v>1403</v>
      </c>
      <c r="C90" s="10" t="s">
        <v>1404</v>
      </c>
      <c r="D90" s="8" t="s">
        <v>73</v>
      </c>
      <c r="E90" s="22">
        <v>70</v>
      </c>
      <c r="F90" s="21">
        <v>103.68</v>
      </c>
      <c r="G90" s="21">
        <f t="shared" si="6"/>
        <v>7257.6</v>
      </c>
      <c r="H90" s="21"/>
      <c r="I90" s="21">
        <f t="shared" si="7"/>
        <v>0</v>
      </c>
      <c r="J90" s="21">
        <f t="shared" si="8"/>
        <v>7257.6</v>
      </c>
    </row>
    <row r="91" spans="1:10" s="17" customFormat="1" ht="40.799999999999997" x14ac:dyDescent="0.3">
      <c r="A91" s="19" t="s">
        <v>243</v>
      </c>
      <c r="B91" s="9" t="s">
        <v>1403</v>
      </c>
      <c r="C91" s="10" t="s">
        <v>1405</v>
      </c>
      <c r="D91" s="8" t="s">
        <v>73</v>
      </c>
      <c r="E91" s="22">
        <v>70</v>
      </c>
      <c r="F91" s="21">
        <v>103.68</v>
      </c>
      <c r="G91" s="21">
        <f t="shared" si="6"/>
        <v>7257.6</v>
      </c>
      <c r="H91" s="21"/>
      <c r="I91" s="21">
        <f t="shared" si="7"/>
        <v>0</v>
      </c>
      <c r="J91" s="21">
        <f t="shared" si="8"/>
        <v>7257.6</v>
      </c>
    </row>
    <row r="92" spans="1:10" s="17" customFormat="1" ht="40.799999999999997" x14ac:dyDescent="0.3">
      <c r="A92" s="19" t="s">
        <v>245</v>
      </c>
      <c r="B92" s="9" t="s">
        <v>840</v>
      </c>
      <c r="C92" s="10" t="s">
        <v>912</v>
      </c>
      <c r="D92" s="8" t="s">
        <v>73</v>
      </c>
      <c r="E92" s="22">
        <v>70</v>
      </c>
      <c r="F92" s="21">
        <v>15.12</v>
      </c>
      <c r="G92" s="21">
        <f t="shared" si="6"/>
        <v>1058.3999999999999</v>
      </c>
      <c r="H92" s="21"/>
      <c r="I92" s="21">
        <f t="shared" si="7"/>
        <v>0</v>
      </c>
      <c r="J92" s="21">
        <f t="shared" si="8"/>
        <v>1058.3999999999999</v>
      </c>
    </row>
    <row r="93" spans="1:10" s="32" customFormat="1" ht="30.6" x14ac:dyDescent="0.3">
      <c r="A93" s="41" t="s">
        <v>246</v>
      </c>
      <c r="B93" s="37" t="s">
        <v>163</v>
      </c>
      <c r="C93" s="38" t="s">
        <v>164</v>
      </c>
      <c r="D93" s="36" t="s">
        <v>165</v>
      </c>
      <c r="E93" s="47">
        <v>1.1987019999999999</v>
      </c>
      <c r="F93" s="26"/>
      <c r="G93" s="26">
        <f t="shared" si="6"/>
        <v>0</v>
      </c>
      <c r="H93" s="26"/>
      <c r="I93" s="26">
        <f t="shared" si="7"/>
        <v>0</v>
      </c>
      <c r="J93" s="26">
        <f t="shared" si="8"/>
        <v>0</v>
      </c>
    </row>
    <row r="94" spans="1:10" s="17" customFormat="1" ht="40.799999999999997" x14ac:dyDescent="0.3">
      <c r="A94" s="19" t="s">
        <v>247</v>
      </c>
      <c r="B94" s="9" t="s">
        <v>1383</v>
      </c>
      <c r="C94" s="10" t="s">
        <v>1604</v>
      </c>
      <c r="D94" s="8" t="s">
        <v>73</v>
      </c>
      <c r="E94" s="29">
        <v>31.666667</v>
      </c>
      <c r="F94" s="21">
        <v>12148</v>
      </c>
      <c r="G94" s="21">
        <f t="shared" si="6"/>
        <v>384686.67071600002</v>
      </c>
      <c r="H94" s="21"/>
      <c r="I94" s="21">
        <f t="shared" si="7"/>
        <v>0</v>
      </c>
      <c r="J94" s="21">
        <f t="shared" si="8"/>
        <v>384686.67071600002</v>
      </c>
    </row>
    <row r="95" spans="1:10" s="17" customFormat="1" ht="40.799999999999997" x14ac:dyDescent="0.3">
      <c r="A95" s="19" t="s">
        <v>249</v>
      </c>
      <c r="B95" s="9" t="s">
        <v>1383</v>
      </c>
      <c r="C95" s="10" t="s">
        <v>1393</v>
      </c>
      <c r="D95" s="8" t="s">
        <v>73</v>
      </c>
      <c r="E95" s="22">
        <v>65</v>
      </c>
      <c r="F95" s="21">
        <v>241.32</v>
      </c>
      <c r="G95" s="21">
        <f t="shared" si="6"/>
        <v>15685.8</v>
      </c>
      <c r="H95" s="21"/>
      <c r="I95" s="21">
        <f t="shared" si="7"/>
        <v>0</v>
      </c>
      <c r="J95" s="21">
        <f t="shared" si="8"/>
        <v>15685.8</v>
      </c>
    </row>
    <row r="96" spans="1:10" s="17" customFormat="1" ht="40.799999999999997" x14ac:dyDescent="0.3">
      <c r="A96" s="19" t="s">
        <v>251</v>
      </c>
      <c r="B96" s="9" t="s">
        <v>1383</v>
      </c>
      <c r="C96" s="10" t="s">
        <v>1681</v>
      </c>
      <c r="D96" s="8" t="s">
        <v>73</v>
      </c>
      <c r="E96" s="22">
        <v>5</v>
      </c>
      <c r="F96" s="21">
        <v>963.44</v>
      </c>
      <c r="G96" s="21">
        <f t="shared" si="6"/>
        <v>4817.2000000000007</v>
      </c>
      <c r="H96" s="21"/>
      <c r="I96" s="21">
        <f t="shared" si="7"/>
        <v>0</v>
      </c>
      <c r="J96" s="21">
        <f t="shared" si="8"/>
        <v>4817.2000000000007</v>
      </c>
    </row>
    <row r="97" spans="1:10" s="17" customFormat="1" ht="40.799999999999997" x14ac:dyDescent="0.3">
      <c r="A97" s="19" t="s">
        <v>252</v>
      </c>
      <c r="B97" s="9" t="s">
        <v>793</v>
      </c>
      <c r="C97" s="10" t="s">
        <v>1675</v>
      </c>
      <c r="D97" s="8" t="s">
        <v>213</v>
      </c>
      <c r="E97" s="22">
        <v>5</v>
      </c>
      <c r="F97" s="21">
        <v>212.89</v>
      </c>
      <c r="G97" s="21">
        <f t="shared" si="6"/>
        <v>1064.4499999999998</v>
      </c>
      <c r="H97" s="21"/>
      <c r="I97" s="21">
        <f t="shared" si="7"/>
        <v>0</v>
      </c>
      <c r="J97" s="21">
        <f t="shared" si="8"/>
        <v>1064.4499999999998</v>
      </c>
    </row>
    <row r="98" spans="1:10" s="17" customFormat="1" ht="40.799999999999997" x14ac:dyDescent="0.3">
      <c r="A98" s="19" t="s">
        <v>253</v>
      </c>
      <c r="B98" s="9" t="s">
        <v>801</v>
      </c>
      <c r="C98" s="10" t="s">
        <v>1587</v>
      </c>
      <c r="D98" s="8" t="s">
        <v>213</v>
      </c>
      <c r="E98" s="22">
        <v>64</v>
      </c>
      <c r="F98" s="21">
        <v>2196.4</v>
      </c>
      <c r="G98" s="21">
        <f t="shared" si="6"/>
        <v>140569.60000000001</v>
      </c>
      <c r="H98" s="21"/>
      <c r="I98" s="21">
        <f t="shared" si="7"/>
        <v>0</v>
      </c>
      <c r="J98" s="21">
        <f t="shared" si="8"/>
        <v>140569.60000000001</v>
      </c>
    </row>
    <row r="99" spans="1:10" s="17" customFormat="1" ht="40.799999999999997" x14ac:dyDescent="0.3">
      <c r="A99" s="19" t="s">
        <v>254</v>
      </c>
      <c r="B99" s="9" t="s">
        <v>853</v>
      </c>
      <c r="C99" s="10" t="s">
        <v>1385</v>
      </c>
      <c r="D99" s="8" t="s">
        <v>213</v>
      </c>
      <c r="E99" s="22">
        <v>128</v>
      </c>
      <c r="F99" s="21">
        <v>49.59</v>
      </c>
      <c r="G99" s="21">
        <f t="shared" ref="G99:G126" si="9">E99*F99</f>
        <v>6347.52</v>
      </c>
      <c r="H99" s="21"/>
      <c r="I99" s="21">
        <f t="shared" ref="I99:I126" si="10">E99*H99</f>
        <v>0</v>
      </c>
      <c r="J99" s="21">
        <f t="shared" si="8"/>
        <v>6347.52</v>
      </c>
    </row>
    <row r="100" spans="1:10" s="17" customFormat="1" ht="40.799999999999997" x14ac:dyDescent="0.3">
      <c r="A100" s="19" t="s">
        <v>255</v>
      </c>
      <c r="B100" s="9" t="s">
        <v>838</v>
      </c>
      <c r="C100" s="10" t="s">
        <v>1677</v>
      </c>
      <c r="D100" s="8" t="s">
        <v>73</v>
      </c>
      <c r="E100" s="22">
        <v>900</v>
      </c>
      <c r="F100" s="21">
        <v>97.98</v>
      </c>
      <c r="G100" s="21">
        <f t="shared" si="9"/>
        <v>88182</v>
      </c>
      <c r="H100" s="21"/>
      <c r="I100" s="21">
        <f t="shared" si="10"/>
        <v>0</v>
      </c>
      <c r="J100" s="21">
        <f t="shared" si="8"/>
        <v>88182</v>
      </c>
    </row>
    <row r="101" spans="1:10" s="17" customFormat="1" ht="40.799999999999997" x14ac:dyDescent="0.3">
      <c r="A101" s="19" t="s">
        <v>257</v>
      </c>
      <c r="B101" s="9" t="s">
        <v>840</v>
      </c>
      <c r="C101" s="10" t="s">
        <v>1678</v>
      </c>
      <c r="D101" s="8" t="s">
        <v>73</v>
      </c>
      <c r="E101" s="22">
        <v>900</v>
      </c>
      <c r="F101" s="21">
        <v>15.12</v>
      </c>
      <c r="G101" s="21">
        <f t="shared" si="9"/>
        <v>13608</v>
      </c>
      <c r="H101" s="21"/>
      <c r="I101" s="21">
        <f t="shared" si="10"/>
        <v>0</v>
      </c>
      <c r="J101" s="21">
        <f t="shared" si="8"/>
        <v>13608</v>
      </c>
    </row>
    <row r="102" spans="1:10" s="17" customFormat="1" ht="40.799999999999997" x14ac:dyDescent="0.3">
      <c r="A102" s="19" t="s">
        <v>259</v>
      </c>
      <c r="B102" s="9" t="s">
        <v>842</v>
      </c>
      <c r="C102" s="10" t="s">
        <v>843</v>
      </c>
      <c r="D102" s="8" t="s">
        <v>73</v>
      </c>
      <c r="E102" s="22">
        <v>900</v>
      </c>
      <c r="F102" s="21">
        <v>12.69</v>
      </c>
      <c r="G102" s="21">
        <f t="shared" si="9"/>
        <v>11421</v>
      </c>
      <c r="H102" s="21"/>
      <c r="I102" s="21">
        <f t="shared" si="10"/>
        <v>0</v>
      </c>
      <c r="J102" s="21">
        <f t="shared" si="8"/>
        <v>11421</v>
      </c>
    </row>
    <row r="103" spans="1:10" s="32" customFormat="1" ht="20.399999999999999" x14ac:dyDescent="0.3">
      <c r="A103" s="41" t="s">
        <v>261</v>
      </c>
      <c r="B103" s="37" t="s">
        <v>806</v>
      </c>
      <c r="C103" s="38" t="s">
        <v>807</v>
      </c>
      <c r="D103" s="36" t="s">
        <v>69</v>
      </c>
      <c r="E103" s="44">
        <v>0.64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0.799999999999997" x14ac:dyDescent="0.3">
      <c r="A104" s="19" t="s">
        <v>263</v>
      </c>
      <c r="B104" s="9" t="s">
        <v>1397</v>
      </c>
      <c r="C104" s="10" t="s">
        <v>1588</v>
      </c>
      <c r="D104" s="8" t="s">
        <v>73</v>
      </c>
      <c r="E104" s="22">
        <v>64</v>
      </c>
      <c r="F104" s="21">
        <v>5288.37</v>
      </c>
      <c r="G104" s="21">
        <f t="shared" si="9"/>
        <v>338455.68</v>
      </c>
      <c r="H104" s="21"/>
      <c r="I104" s="21">
        <f t="shared" si="10"/>
        <v>0</v>
      </c>
      <c r="J104" s="21">
        <f t="shared" si="8"/>
        <v>338455.68</v>
      </c>
    </row>
    <row r="105" spans="1:10" s="17" customFormat="1" ht="40.799999999999997" x14ac:dyDescent="0.3">
      <c r="A105" s="19" t="s">
        <v>265</v>
      </c>
      <c r="B105" s="9" t="s">
        <v>870</v>
      </c>
      <c r="C105" s="10" t="s">
        <v>1486</v>
      </c>
      <c r="D105" s="8" t="s">
        <v>73</v>
      </c>
      <c r="E105" s="22">
        <v>128</v>
      </c>
      <c r="F105" s="21">
        <v>919.89</v>
      </c>
      <c r="G105" s="21">
        <f t="shared" si="9"/>
        <v>117745.92</v>
      </c>
      <c r="H105" s="21"/>
      <c r="I105" s="21">
        <f t="shared" si="10"/>
        <v>0</v>
      </c>
      <c r="J105" s="21">
        <f t="shared" si="8"/>
        <v>117745.92</v>
      </c>
    </row>
    <row r="106" spans="1:10" s="17" customFormat="1" ht="40.799999999999997" x14ac:dyDescent="0.3">
      <c r="A106" s="19" t="s">
        <v>267</v>
      </c>
      <c r="B106" s="9" t="s">
        <v>840</v>
      </c>
      <c r="C106" s="10" t="s">
        <v>914</v>
      </c>
      <c r="D106" s="8" t="s">
        <v>73</v>
      </c>
      <c r="E106" s="22">
        <v>256</v>
      </c>
      <c r="F106" s="21">
        <v>3902.77</v>
      </c>
      <c r="G106" s="21">
        <f t="shared" si="9"/>
        <v>999109.12</v>
      </c>
      <c r="H106" s="21"/>
      <c r="I106" s="21">
        <f t="shared" si="10"/>
        <v>0</v>
      </c>
      <c r="J106" s="21">
        <f t="shared" si="8"/>
        <v>999109.12</v>
      </c>
    </row>
    <row r="107" spans="1:10" s="17" customFormat="1" ht="40.799999999999997" x14ac:dyDescent="0.3">
      <c r="A107" s="19" t="s">
        <v>269</v>
      </c>
      <c r="B107" s="9" t="s">
        <v>859</v>
      </c>
      <c r="C107" s="10" t="s">
        <v>1487</v>
      </c>
      <c r="D107" s="8" t="s">
        <v>73</v>
      </c>
      <c r="E107" s="22">
        <v>256</v>
      </c>
      <c r="F107" s="21">
        <v>330.82</v>
      </c>
      <c r="G107" s="21">
        <f t="shared" si="9"/>
        <v>84689.919999999998</v>
      </c>
      <c r="H107" s="21"/>
      <c r="I107" s="21">
        <f t="shared" si="10"/>
        <v>0</v>
      </c>
      <c r="J107" s="21">
        <f t="shared" si="8"/>
        <v>84689.919999999998</v>
      </c>
    </row>
    <row r="108" spans="1:10" s="17" customFormat="1" ht="40.799999999999997" x14ac:dyDescent="0.3">
      <c r="A108" s="19" t="s">
        <v>270</v>
      </c>
      <c r="B108" s="9" t="s">
        <v>840</v>
      </c>
      <c r="C108" s="10" t="s">
        <v>876</v>
      </c>
      <c r="D108" s="8" t="s">
        <v>73</v>
      </c>
      <c r="E108" s="22">
        <v>512</v>
      </c>
      <c r="F108" s="21">
        <v>65.92</v>
      </c>
      <c r="G108" s="21">
        <f t="shared" si="9"/>
        <v>33751.040000000001</v>
      </c>
      <c r="H108" s="21"/>
      <c r="I108" s="21">
        <f t="shared" si="10"/>
        <v>0</v>
      </c>
      <c r="J108" s="21">
        <f t="shared" si="8"/>
        <v>33751.040000000001</v>
      </c>
    </row>
    <row r="109" spans="1:10" s="17" customFormat="1" ht="40.799999999999997" x14ac:dyDescent="0.3">
      <c r="A109" s="19" t="s">
        <v>273</v>
      </c>
      <c r="B109" s="9" t="s">
        <v>842</v>
      </c>
      <c r="C109" s="10" t="s">
        <v>1401</v>
      </c>
      <c r="D109" s="8" t="s">
        <v>73</v>
      </c>
      <c r="E109" s="22">
        <v>256</v>
      </c>
      <c r="F109" s="21">
        <v>15.72</v>
      </c>
      <c r="G109" s="21">
        <f t="shared" si="9"/>
        <v>4024.32</v>
      </c>
      <c r="H109" s="21"/>
      <c r="I109" s="21">
        <f t="shared" si="10"/>
        <v>0</v>
      </c>
      <c r="J109" s="21">
        <f t="shared" si="8"/>
        <v>4024.32</v>
      </c>
    </row>
    <row r="110" spans="1:10" s="32" customFormat="1" ht="20.399999999999999" x14ac:dyDescent="0.3">
      <c r="A110" s="41" t="s">
        <v>275</v>
      </c>
      <c r="B110" s="37" t="s">
        <v>806</v>
      </c>
      <c r="C110" s="38" t="s">
        <v>807</v>
      </c>
      <c r="D110" s="36" t="s">
        <v>69</v>
      </c>
      <c r="E110" s="44">
        <v>0.21</v>
      </c>
      <c r="F110" s="26"/>
      <c r="G110" s="26">
        <f t="shared" si="9"/>
        <v>0</v>
      </c>
      <c r="H110" s="26"/>
      <c r="I110" s="26">
        <f t="shared" si="10"/>
        <v>0</v>
      </c>
      <c r="J110" s="26">
        <f t="shared" si="8"/>
        <v>0</v>
      </c>
    </row>
    <row r="111" spans="1:10" s="17" customFormat="1" ht="40.799999999999997" x14ac:dyDescent="0.3">
      <c r="A111" s="19" t="s">
        <v>279</v>
      </c>
      <c r="B111" s="9" t="s">
        <v>1397</v>
      </c>
      <c r="C111" s="10" t="s">
        <v>1455</v>
      </c>
      <c r="D111" s="8" t="s">
        <v>213</v>
      </c>
      <c r="E111" s="22">
        <v>21</v>
      </c>
      <c r="F111" s="21">
        <v>3377.2</v>
      </c>
      <c r="G111" s="21">
        <f t="shared" si="9"/>
        <v>70921.2</v>
      </c>
      <c r="H111" s="21"/>
      <c r="I111" s="21">
        <f t="shared" si="10"/>
        <v>0</v>
      </c>
      <c r="J111" s="21">
        <f t="shared" si="8"/>
        <v>70921.2</v>
      </c>
    </row>
    <row r="112" spans="1:10" s="17" customFormat="1" ht="40.799999999999997" x14ac:dyDescent="0.3">
      <c r="A112" s="19" t="s">
        <v>847</v>
      </c>
      <c r="B112" s="9" t="s">
        <v>831</v>
      </c>
      <c r="C112" s="10" t="s">
        <v>1457</v>
      </c>
      <c r="D112" s="8" t="s">
        <v>213</v>
      </c>
      <c r="E112" s="22">
        <v>42</v>
      </c>
      <c r="F112" s="21">
        <v>407.64</v>
      </c>
      <c r="G112" s="21">
        <f t="shared" si="9"/>
        <v>17120.88</v>
      </c>
      <c r="H112" s="21"/>
      <c r="I112" s="21">
        <f t="shared" si="10"/>
        <v>0</v>
      </c>
      <c r="J112" s="21">
        <f t="shared" si="8"/>
        <v>17120.88</v>
      </c>
    </row>
    <row r="113" spans="1:10" s="17" customFormat="1" ht="40.799999999999997" x14ac:dyDescent="0.3">
      <c r="A113" s="19" t="s">
        <v>282</v>
      </c>
      <c r="B113" s="9" t="s">
        <v>840</v>
      </c>
      <c r="C113" s="10" t="s">
        <v>1458</v>
      </c>
      <c r="D113" s="8" t="s">
        <v>73</v>
      </c>
      <c r="E113" s="22">
        <v>42</v>
      </c>
      <c r="F113" s="21">
        <v>1123.3499999999999</v>
      </c>
      <c r="G113" s="21">
        <f t="shared" si="9"/>
        <v>47180.7</v>
      </c>
      <c r="H113" s="21"/>
      <c r="I113" s="21">
        <f t="shared" si="10"/>
        <v>0</v>
      </c>
      <c r="J113" s="21">
        <f t="shared" si="8"/>
        <v>47180.7</v>
      </c>
    </row>
    <row r="114" spans="1:10" s="17" customFormat="1" ht="40.799999999999997" x14ac:dyDescent="0.3">
      <c r="A114" s="19" t="s">
        <v>284</v>
      </c>
      <c r="B114" s="9" t="s">
        <v>859</v>
      </c>
      <c r="C114" s="10" t="s">
        <v>1459</v>
      </c>
      <c r="D114" s="8" t="s">
        <v>73</v>
      </c>
      <c r="E114" s="22">
        <v>42</v>
      </c>
      <c r="F114" s="21">
        <v>396.14</v>
      </c>
      <c r="G114" s="21">
        <f t="shared" si="9"/>
        <v>16637.88</v>
      </c>
      <c r="H114" s="21"/>
      <c r="I114" s="21">
        <f t="shared" si="10"/>
        <v>0</v>
      </c>
      <c r="J114" s="21">
        <f t="shared" si="8"/>
        <v>16637.88</v>
      </c>
    </row>
    <row r="115" spans="1:10" s="17" customFormat="1" ht="40.799999999999997" x14ac:dyDescent="0.3">
      <c r="A115" s="19" t="s">
        <v>286</v>
      </c>
      <c r="B115" s="9" t="s">
        <v>840</v>
      </c>
      <c r="C115" s="10" t="s">
        <v>876</v>
      </c>
      <c r="D115" s="8" t="s">
        <v>73</v>
      </c>
      <c r="E115" s="22">
        <v>42</v>
      </c>
      <c r="F115" s="21">
        <v>65.92</v>
      </c>
      <c r="G115" s="21">
        <f t="shared" si="9"/>
        <v>2768.64</v>
      </c>
      <c r="H115" s="21"/>
      <c r="I115" s="21">
        <f t="shared" si="10"/>
        <v>0</v>
      </c>
      <c r="J115" s="21">
        <f t="shared" si="8"/>
        <v>2768.64</v>
      </c>
    </row>
    <row r="116" spans="1:10" s="32" customFormat="1" ht="20.399999999999999" x14ac:dyDescent="0.3">
      <c r="A116" s="41" t="s">
        <v>289</v>
      </c>
      <c r="B116" s="37" t="s">
        <v>825</v>
      </c>
      <c r="C116" s="38" t="s">
        <v>826</v>
      </c>
      <c r="D116" s="36" t="s">
        <v>109</v>
      </c>
      <c r="E116" s="44">
        <v>1.05</v>
      </c>
      <c r="F116" s="26"/>
      <c r="G116" s="26">
        <f t="shared" si="9"/>
        <v>0</v>
      </c>
      <c r="H116" s="26"/>
      <c r="I116" s="26">
        <f t="shared" si="10"/>
        <v>0</v>
      </c>
      <c r="J116" s="26">
        <f t="shared" si="8"/>
        <v>0</v>
      </c>
    </row>
    <row r="117" spans="1:10" s="17" customFormat="1" ht="40.799999999999997" x14ac:dyDescent="0.3">
      <c r="A117" s="19" t="s">
        <v>291</v>
      </c>
      <c r="B117" s="9" t="s">
        <v>1066</v>
      </c>
      <c r="C117" s="10" t="s">
        <v>1664</v>
      </c>
      <c r="D117" s="8" t="s">
        <v>116</v>
      </c>
      <c r="E117" s="23">
        <v>108.15</v>
      </c>
      <c r="F117" s="21">
        <v>4801.72</v>
      </c>
      <c r="G117" s="21">
        <f t="shared" si="9"/>
        <v>519306.01800000004</v>
      </c>
      <c r="H117" s="21"/>
      <c r="I117" s="21">
        <f t="shared" si="10"/>
        <v>0</v>
      </c>
      <c r="J117" s="21">
        <f t="shared" si="8"/>
        <v>519306.01800000004</v>
      </c>
    </row>
    <row r="118" spans="1:10" s="17" customFormat="1" ht="40.799999999999997" x14ac:dyDescent="0.3">
      <c r="A118" s="19" t="s">
        <v>293</v>
      </c>
      <c r="B118" s="9" t="s">
        <v>835</v>
      </c>
      <c r="C118" s="10" t="s">
        <v>836</v>
      </c>
      <c r="D118" s="8" t="s">
        <v>837</v>
      </c>
      <c r="E118" s="22">
        <v>10</v>
      </c>
      <c r="F118" s="21">
        <v>2100</v>
      </c>
      <c r="G118" s="21">
        <f t="shared" si="9"/>
        <v>21000</v>
      </c>
      <c r="H118" s="21"/>
      <c r="I118" s="21">
        <f t="shared" si="10"/>
        <v>0</v>
      </c>
      <c r="J118" s="21">
        <f t="shared" si="8"/>
        <v>21000</v>
      </c>
    </row>
    <row r="119" spans="1:10" s="17" customFormat="1" ht="40.799999999999997" x14ac:dyDescent="0.3">
      <c r="A119" s="19" t="s">
        <v>296</v>
      </c>
      <c r="B119" s="9" t="s">
        <v>833</v>
      </c>
      <c r="C119" s="10" t="s">
        <v>1308</v>
      </c>
      <c r="D119" s="8" t="s">
        <v>213</v>
      </c>
      <c r="E119" s="22">
        <v>80</v>
      </c>
      <c r="F119" s="21">
        <v>16.32</v>
      </c>
      <c r="G119" s="21">
        <f t="shared" si="9"/>
        <v>1305.5999999999999</v>
      </c>
      <c r="H119" s="21"/>
      <c r="I119" s="21">
        <f t="shared" si="10"/>
        <v>0</v>
      </c>
      <c r="J119" s="21">
        <f t="shared" si="8"/>
        <v>1305.5999999999999</v>
      </c>
    </row>
    <row r="120" spans="1:10" s="17" customFormat="1" ht="40.799999999999997" x14ac:dyDescent="0.3">
      <c r="A120" s="19" t="s">
        <v>298</v>
      </c>
      <c r="B120" s="9" t="s">
        <v>815</v>
      </c>
      <c r="C120" s="10" t="s">
        <v>846</v>
      </c>
      <c r="D120" s="8" t="s">
        <v>213</v>
      </c>
      <c r="E120" s="22">
        <v>80</v>
      </c>
      <c r="F120" s="21">
        <v>150</v>
      </c>
      <c r="G120" s="21">
        <f t="shared" si="9"/>
        <v>12000</v>
      </c>
      <c r="H120" s="21"/>
      <c r="I120" s="21">
        <f t="shared" si="10"/>
        <v>0</v>
      </c>
      <c r="J120" s="21">
        <f t="shared" si="8"/>
        <v>12000</v>
      </c>
    </row>
    <row r="121" spans="1:10" s="17" customFormat="1" ht="40.799999999999997" x14ac:dyDescent="0.3">
      <c r="A121" s="19" t="s">
        <v>300</v>
      </c>
      <c r="B121" s="9" t="s">
        <v>817</v>
      </c>
      <c r="C121" s="10" t="s">
        <v>1464</v>
      </c>
      <c r="D121" s="8" t="s">
        <v>213</v>
      </c>
      <c r="E121" s="22">
        <v>65</v>
      </c>
      <c r="F121" s="21">
        <v>908.41</v>
      </c>
      <c r="G121" s="21">
        <f t="shared" si="9"/>
        <v>59046.65</v>
      </c>
      <c r="H121" s="21"/>
      <c r="I121" s="21">
        <f t="shared" si="10"/>
        <v>0</v>
      </c>
      <c r="J121" s="21">
        <f t="shared" si="8"/>
        <v>59046.65</v>
      </c>
    </row>
    <row r="122" spans="1:10" s="17" customFormat="1" ht="40.799999999999997" x14ac:dyDescent="0.3">
      <c r="A122" s="19" t="s">
        <v>303</v>
      </c>
      <c r="B122" s="9" t="s">
        <v>811</v>
      </c>
      <c r="C122" s="10" t="s">
        <v>1465</v>
      </c>
      <c r="D122" s="8" t="s">
        <v>213</v>
      </c>
      <c r="E122" s="22">
        <v>65</v>
      </c>
      <c r="F122" s="21">
        <v>2143.41</v>
      </c>
      <c r="G122" s="21">
        <f t="shared" si="9"/>
        <v>139321.65</v>
      </c>
      <c r="H122" s="21"/>
      <c r="I122" s="21">
        <f t="shared" si="10"/>
        <v>0</v>
      </c>
      <c r="J122" s="21">
        <f t="shared" si="8"/>
        <v>139321.65</v>
      </c>
    </row>
    <row r="123" spans="1:10" s="17" customFormat="1" ht="40.799999999999997" x14ac:dyDescent="0.3">
      <c r="A123" s="19" t="s">
        <v>305</v>
      </c>
      <c r="B123" s="9" t="s">
        <v>1403</v>
      </c>
      <c r="C123" s="10" t="s">
        <v>1332</v>
      </c>
      <c r="D123" s="8" t="s">
        <v>73</v>
      </c>
      <c r="E123" s="22">
        <v>65</v>
      </c>
      <c r="F123" s="21">
        <v>637.71</v>
      </c>
      <c r="G123" s="21">
        <f t="shared" si="9"/>
        <v>41451.15</v>
      </c>
      <c r="H123" s="21"/>
      <c r="I123" s="21">
        <f t="shared" si="10"/>
        <v>0</v>
      </c>
      <c r="J123" s="21">
        <f t="shared" si="8"/>
        <v>41451.15</v>
      </c>
    </row>
    <row r="124" spans="1:10" s="17" customFormat="1" ht="40.799999999999997" x14ac:dyDescent="0.3">
      <c r="A124" s="19" t="s">
        <v>862</v>
      </c>
      <c r="B124" s="9" t="s">
        <v>1403</v>
      </c>
      <c r="C124" s="10" t="s">
        <v>1404</v>
      </c>
      <c r="D124" s="8" t="s">
        <v>73</v>
      </c>
      <c r="E124" s="22">
        <v>130</v>
      </c>
      <c r="F124" s="21">
        <v>103.68</v>
      </c>
      <c r="G124" s="21">
        <f t="shared" si="9"/>
        <v>13478.400000000001</v>
      </c>
      <c r="H124" s="21"/>
      <c r="I124" s="21">
        <f t="shared" si="10"/>
        <v>0</v>
      </c>
      <c r="J124" s="21">
        <f t="shared" si="8"/>
        <v>13478.400000000001</v>
      </c>
    </row>
    <row r="125" spans="1:10" s="17" customFormat="1" ht="40.799999999999997" x14ac:dyDescent="0.3">
      <c r="A125" s="19" t="s">
        <v>312</v>
      </c>
      <c r="B125" s="9" t="s">
        <v>1403</v>
      </c>
      <c r="C125" s="10" t="s">
        <v>1405</v>
      </c>
      <c r="D125" s="8" t="s">
        <v>73</v>
      </c>
      <c r="E125" s="22">
        <v>130</v>
      </c>
      <c r="F125" s="21">
        <v>103.68</v>
      </c>
      <c r="G125" s="21">
        <f t="shared" si="9"/>
        <v>13478.400000000001</v>
      </c>
      <c r="H125" s="21"/>
      <c r="I125" s="21">
        <f t="shared" si="10"/>
        <v>0</v>
      </c>
      <c r="J125" s="21">
        <f t="shared" si="8"/>
        <v>13478.400000000001</v>
      </c>
    </row>
    <row r="126" spans="1:10" s="17" customFormat="1" ht="40.799999999999997" x14ac:dyDescent="0.3">
      <c r="A126" s="19" t="s">
        <v>866</v>
      </c>
      <c r="B126" s="9" t="s">
        <v>840</v>
      </c>
      <c r="C126" s="10" t="s">
        <v>912</v>
      </c>
      <c r="D126" s="8" t="s">
        <v>73</v>
      </c>
      <c r="E126" s="22">
        <v>130</v>
      </c>
      <c r="F126" s="21">
        <v>15.12</v>
      </c>
      <c r="G126" s="21">
        <f t="shared" si="9"/>
        <v>1965.6</v>
      </c>
      <c r="H126" s="21"/>
      <c r="I126" s="21">
        <f t="shared" si="10"/>
        <v>0</v>
      </c>
      <c r="J126" s="21">
        <f t="shared" si="8"/>
        <v>1965.6</v>
      </c>
    </row>
    <row r="127" spans="1:10" x14ac:dyDescent="0.3">
      <c r="G127" s="26">
        <f t="shared" ref="G127:I127" si="11">SUM(G3:G126)</f>
        <v>11058386.066813458</v>
      </c>
      <c r="H127" s="26"/>
      <c r="I127" s="26">
        <f t="shared" si="11"/>
        <v>0</v>
      </c>
      <c r="J127" s="26">
        <f>SUM(J3:J126)</f>
        <v>11058386.066813458</v>
      </c>
    </row>
  </sheetData>
  <autoFilter ref="A1:J127" xr:uid="{00000000-0001-0000-0E00-000000000000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7CECD-17AA-497D-932B-EB39FA4ED916}">
  <sheetPr>
    <tabColor theme="9" tint="0.39997558519241921"/>
    <pageSetUpPr fitToPage="1"/>
  </sheetPr>
  <dimension ref="A1:R192"/>
  <sheetViews>
    <sheetView workbookViewId="0">
      <pane ySplit="1" topLeftCell="A2" activePane="bottomLeft" state="frozen"/>
      <selection activeCell="M93" sqref="M93"/>
      <selection pane="bottomLeft" activeCell="F3" sqref="F3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8" s="61" customFormat="1" ht="24" x14ac:dyDescent="0.3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M1" s="162" t="s">
        <v>2058</v>
      </c>
      <c r="N1" s="162"/>
      <c r="O1" s="162"/>
      <c r="P1" s="162"/>
      <c r="Q1" s="162"/>
      <c r="R1" s="162"/>
    </row>
    <row r="2" spans="1:18" s="152" customFormat="1" ht="14.4" x14ac:dyDescent="0.3">
      <c r="A2" s="62" t="s">
        <v>615</v>
      </c>
      <c r="B2" s="63"/>
      <c r="C2" s="63"/>
      <c r="D2" s="63"/>
      <c r="E2" s="64"/>
    </row>
    <row r="3" spans="1:18" s="78" customFormat="1" ht="40.799999999999997" x14ac:dyDescent="0.3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8" s="99" customFormat="1" ht="20.399999999999999" x14ac:dyDescent="0.3">
      <c r="A4" s="93" t="s">
        <v>11</v>
      </c>
      <c r="B4" s="94" t="s">
        <v>700</v>
      </c>
      <c r="C4" s="95" t="s">
        <v>701</v>
      </c>
      <c r="D4" s="96" t="s">
        <v>14</v>
      </c>
      <c r="E4" s="97">
        <v>1</v>
      </c>
      <c r="F4" s="98"/>
      <c r="G4" s="98">
        <f t="shared" si="0"/>
        <v>0</v>
      </c>
      <c r="H4" s="98"/>
      <c r="I4" s="98">
        <f t="shared" si="1"/>
        <v>0</v>
      </c>
      <c r="J4" s="98">
        <f t="shared" si="2"/>
        <v>0</v>
      </c>
      <c r="K4" s="99" t="s">
        <v>2024</v>
      </c>
    </row>
    <row r="5" spans="1:18" s="99" customFormat="1" ht="30.6" x14ac:dyDescent="0.3">
      <c r="A5" s="93" t="s">
        <v>619</v>
      </c>
      <c r="B5" s="94"/>
      <c r="C5" s="95" t="s">
        <v>1238</v>
      </c>
      <c r="D5" s="96" t="s">
        <v>1119</v>
      </c>
      <c r="E5" s="97">
        <v>1</v>
      </c>
      <c r="F5" s="98"/>
      <c r="G5" s="98">
        <f t="shared" si="0"/>
        <v>0</v>
      </c>
      <c r="H5" s="98"/>
      <c r="I5" s="98">
        <f t="shared" si="1"/>
        <v>0</v>
      </c>
      <c r="J5" s="98">
        <f t="shared" si="2"/>
        <v>0</v>
      </c>
      <c r="K5" s="99" t="s">
        <v>2024</v>
      </c>
    </row>
    <row r="6" spans="1:18" s="78" customFormat="1" ht="20.399999999999999" x14ac:dyDescent="0.3">
      <c r="A6" s="72" t="s">
        <v>19</v>
      </c>
      <c r="B6" s="73" t="s">
        <v>974</v>
      </c>
      <c r="C6" s="74" t="s">
        <v>975</v>
      </c>
      <c r="D6" s="75" t="s">
        <v>38</v>
      </c>
      <c r="E6" s="76">
        <v>2</v>
      </c>
      <c r="F6" s="77"/>
      <c r="G6" s="77">
        <f t="shared" si="0"/>
        <v>0</v>
      </c>
      <c r="H6" s="77"/>
      <c r="I6" s="77">
        <f t="shared" si="1"/>
        <v>0</v>
      </c>
      <c r="J6" s="77">
        <f t="shared" si="2"/>
        <v>0</v>
      </c>
    </row>
    <row r="7" spans="1:18" s="99" customFormat="1" ht="20.399999999999999" x14ac:dyDescent="0.3">
      <c r="A7" s="93" t="s">
        <v>976</v>
      </c>
      <c r="B7" s="94" t="s">
        <v>702</v>
      </c>
      <c r="C7" s="95" t="s">
        <v>703</v>
      </c>
      <c r="D7" s="96" t="s">
        <v>14</v>
      </c>
      <c r="E7" s="97">
        <v>1</v>
      </c>
      <c r="F7" s="98"/>
      <c r="G7" s="98">
        <f t="shared" si="0"/>
        <v>0</v>
      </c>
      <c r="H7" s="98"/>
      <c r="I7" s="98">
        <f t="shared" si="1"/>
        <v>0</v>
      </c>
      <c r="J7" s="98">
        <f t="shared" si="2"/>
        <v>0</v>
      </c>
      <c r="K7" s="99" t="s">
        <v>2024</v>
      </c>
    </row>
    <row r="8" spans="1:18" s="99" customFormat="1" ht="20.399999999999999" x14ac:dyDescent="0.3">
      <c r="A8" s="93" t="s">
        <v>977</v>
      </c>
      <c r="B8" s="94" t="s">
        <v>702</v>
      </c>
      <c r="C8" s="95" t="s">
        <v>704</v>
      </c>
      <c r="D8" s="96" t="s">
        <v>14</v>
      </c>
      <c r="E8" s="97">
        <v>1</v>
      </c>
      <c r="F8" s="98"/>
      <c r="G8" s="98">
        <f t="shared" si="0"/>
        <v>0</v>
      </c>
      <c r="H8" s="98"/>
      <c r="I8" s="98">
        <f t="shared" si="1"/>
        <v>0</v>
      </c>
      <c r="J8" s="98">
        <f t="shared" si="2"/>
        <v>0</v>
      </c>
      <c r="K8" s="99" t="s">
        <v>2024</v>
      </c>
    </row>
    <row r="9" spans="1:18" s="78" customFormat="1" ht="20.399999999999999" x14ac:dyDescent="0.3">
      <c r="A9" s="72" t="s">
        <v>28</v>
      </c>
      <c r="B9" s="73" t="s">
        <v>47</v>
      </c>
      <c r="C9" s="74" t="s">
        <v>48</v>
      </c>
      <c r="D9" s="75" t="s">
        <v>38</v>
      </c>
      <c r="E9" s="76">
        <v>2</v>
      </c>
      <c r="F9" s="77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8" s="99" customFormat="1" ht="20.399999999999999" x14ac:dyDescent="0.3">
      <c r="A10" s="93" t="s">
        <v>31</v>
      </c>
      <c r="B10" s="94" t="s">
        <v>702</v>
      </c>
      <c r="C10" s="95" t="s">
        <v>1239</v>
      </c>
      <c r="D10" s="96" t="s">
        <v>14</v>
      </c>
      <c r="E10" s="97">
        <v>1</v>
      </c>
      <c r="F10" s="98"/>
      <c r="G10" s="98">
        <f t="shared" si="0"/>
        <v>0</v>
      </c>
      <c r="H10" s="98"/>
      <c r="I10" s="98">
        <f t="shared" si="1"/>
        <v>0</v>
      </c>
      <c r="J10" s="98">
        <f t="shared" si="2"/>
        <v>0</v>
      </c>
      <c r="K10" s="99" t="s">
        <v>2024</v>
      </c>
    </row>
    <row r="11" spans="1:18" s="99" customFormat="1" ht="20.399999999999999" x14ac:dyDescent="0.3">
      <c r="A11" s="93" t="s">
        <v>1240</v>
      </c>
      <c r="B11" s="94" t="s">
        <v>702</v>
      </c>
      <c r="C11" s="95" t="s">
        <v>1241</v>
      </c>
      <c r="D11" s="96" t="s">
        <v>14</v>
      </c>
      <c r="E11" s="97">
        <v>1</v>
      </c>
      <c r="F11" s="98"/>
      <c r="G11" s="98">
        <f t="shared" si="0"/>
        <v>0</v>
      </c>
      <c r="H11" s="98"/>
      <c r="I11" s="98">
        <f t="shared" si="1"/>
        <v>0</v>
      </c>
      <c r="J11" s="98">
        <f t="shared" si="2"/>
        <v>0</v>
      </c>
      <c r="K11" s="99" t="s">
        <v>2024</v>
      </c>
    </row>
    <row r="12" spans="1:18" s="152" customFormat="1" ht="14.4" x14ac:dyDescent="0.3">
      <c r="A12" s="62" t="s">
        <v>705</v>
      </c>
      <c r="B12" s="63"/>
      <c r="C12" s="63"/>
      <c r="D12" s="63"/>
      <c r="E12" s="64"/>
      <c r="F12" s="71"/>
      <c r="G12" s="71">
        <f t="shared" si="0"/>
        <v>0</v>
      </c>
      <c r="H12" s="71"/>
      <c r="I12" s="71">
        <f t="shared" si="1"/>
        <v>0</v>
      </c>
      <c r="J12" s="71">
        <f t="shared" si="2"/>
        <v>0</v>
      </c>
    </row>
    <row r="13" spans="1:18" s="78" customFormat="1" ht="30.6" x14ac:dyDescent="0.3">
      <c r="A13" s="72" t="s">
        <v>35</v>
      </c>
      <c r="B13" s="73" t="s">
        <v>86</v>
      </c>
      <c r="C13" s="74" t="s">
        <v>87</v>
      </c>
      <c r="D13" s="75" t="s">
        <v>69</v>
      </c>
      <c r="E13" s="79">
        <v>0.37</v>
      </c>
      <c r="F13" s="77"/>
      <c r="G13" s="77">
        <f t="shared" si="0"/>
        <v>0</v>
      </c>
      <c r="H13" s="77"/>
      <c r="I13" s="77">
        <f t="shared" si="1"/>
        <v>0</v>
      </c>
      <c r="J13" s="77">
        <f t="shared" si="2"/>
        <v>0</v>
      </c>
    </row>
    <row r="14" spans="1:18" s="152" customFormat="1" ht="40.799999999999997" x14ac:dyDescent="0.3">
      <c r="A14" s="66" t="s">
        <v>556</v>
      </c>
      <c r="B14" s="67" t="s">
        <v>706</v>
      </c>
      <c r="C14" s="68" t="s">
        <v>1242</v>
      </c>
      <c r="D14" s="69" t="s">
        <v>213</v>
      </c>
      <c r="E14" s="70">
        <v>4</v>
      </c>
      <c r="F14" s="71">
        <v>29267</v>
      </c>
      <c r="G14" s="71">
        <f t="shared" si="0"/>
        <v>117068</v>
      </c>
      <c r="H14" s="71"/>
      <c r="I14" s="71">
        <f t="shared" si="1"/>
        <v>0</v>
      </c>
      <c r="J14" s="71">
        <f t="shared" si="2"/>
        <v>117068</v>
      </c>
    </row>
    <row r="15" spans="1:18" s="152" customFormat="1" ht="40.799999999999997" x14ac:dyDescent="0.3">
      <c r="A15" s="66" t="s">
        <v>42</v>
      </c>
      <c r="B15" s="67" t="s">
        <v>706</v>
      </c>
      <c r="C15" s="68" t="s">
        <v>1243</v>
      </c>
      <c r="D15" s="69" t="s">
        <v>213</v>
      </c>
      <c r="E15" s="70">
        <v>28</v>
      </c>
      <c r="F15" s="71">
        <v>27733</v>
      </c>
      <c r="G15" s="71">
        <f t="shared" si="0"/>
        <v>776524</v>
      </c>
      <c r="H15" s="71"/>
      <c r="I15" s="71">
        <f t="shared" si="1"/>
        <v>0</v>
      </c>
      <c r="J15" s="71">
        <f t="shared" si="2"/>
        <v>776524</v>
      </c>
    </row>
    <row r="16" spans="1:18" s="152" customFormat="1" ht="40.799999999999997" x14ac:dyDescent="0.3">
      <c r="A16" s="66" t="s">
        <v>558</v>
      </c>
      <c r="B16" s="67" t="s">
        <v>706</v>
      </c>
      <c r="C16" s="68" t="s">
        <v>1244</v>
      </c>
      <c r="D16" s="69" t="s">
        <v>213</v>
      </c>
      <c r="E16" s="70">
        <v>2</v>
      </c>
      <c r="F16" s="71">
        <v>33118</v>
      </c>
      <c r="G16" s="71">
        <f t="shared" si="0"/>
        <v>66236</v>
      </c>
      <c r="H16" s="71"/>
      <c r="I16" s="71">
        <f t="shared" si="1"/>
        <v>0</v>
      </c>
      <c r="J16" s="71">
        <f t="shared" si="2"/>
        <v>66236</v>
      </c>
    </row>
    <row r="17" spans="1:10" s="152" customFormat="1" ht="51" x14ac:dyDescent="0.3">
      <c r="A17" s="66" t="s">
        <v>45</v>
      </c>
      <c r="B17" s="67" t="s">
        <v>1245</v>
      </c>
      <c r="C17" s="68" t="s">
        <v>1246</v>
      </c>
      <c r="D17" s="69" t="s">
        <v>116</v>
      </c>
      <c r="E17" s="70">
        <v>15</v>
      </c>
      <c r="F17" s="71">
        <v>2734.18</v>
      </c>
      <c r="G17" s="71">
        <f t="shared" si="0"/>
        <v>41012.699999999997</v>
      </c>
      <c r="H17" s="71"/>
      <c r="I17" s="71">
        <f t="shared" si="1"/>
        <v>0</v>
      </c>
      <c r="J17" s="71">
        <f t="shared" si="2"/>
        <v>41012.699999999997</v>
      </c>
    </row>
    <row r="18" spans="1:10" s="152" customFormat="1" ht="40.799999999999997" x14ac:dyDescent="0.3">
      <c r="A18" s="66" t="s">
        <v>46</v>
      </c>
      <c r="B18" s="67" t="s">
        <v>706</v>
      </c>
      <c r="C18" s="68" t="s">
        <v>1247</v>
      </c>
      <c r="D18" s="69" t="s">
        <v>213</v>
      </c>
      <c r="E18" s="70">
        <v>3</v>
      </c>
      <c r="F18" s="71">
        <v>29549</v>
      </c>
      <c r="G18" s="71">
        <f t="shared" si="0"/>
        <v>88647</v>
      </c>
      <c r="H18" s="71"/>
      <c r="I18" s="71">
        <f t="shared" si="1"/>
        <v>0</v>
      </c>
      <c r="J18" s="71">
        <f t="shared" si="2"/>
        <v>88647</v>
      </c>
    </row>
    <row r="19" spans="1:10" s="152" customFormat="1" ht="30.6" x14ac:dyDescent="0.3">
      <c r="A19" s="66" t="s">
        <v>563</v>
      </c>
      <c r="B19" s="67" t="s">
        <v>1248</v>
      </c>
      <c r="C19" s="68" t="s">
        <v>1249</v>
      </c>
      <c r="D19" s="69" t="s">
        <v>69</v>
      </c>
      <c r="E19" s="88">
        <v>0.13</v>
      </c>
      <c r="F19" s="98">
        <v>32427.06941833999</v>
      </c>
      <c r="G19" s="71">
        <f t="shared" si="0"/>
        <v>4215.5190243841989</v>
      </c>
      <c r="H19" s="71"/>
      <c r="I19" s="71">
        <f t="shared" si="1"/>
        <v>0</v>
      </c>
      <c r="J19" s="71">
        <f t="shared" si="2"/>
        <v>4215.5190243841989</v>
      </c>
    </row>
    <row r="20" spans="1:10" s="152" customFormat="1" ht="14.4" x14ac:dyDescent="0.3">
      <c r="A20" s="62" t="s">
        <v>980</v>
      </c>
      <c r="B20" s="63"/>
      <c r="C20" s="63"/>
      <c r="D20" s="63"/>
      <c r="E20" s="64"/>
      <c r="F20" s="71"/>
      <c r="G20" s="71">
        <f t="shared" si="0"/>
        <v>0</v>
      </c>
      <c r="H20" s="71"/>
      <c r="I20" s="71">
        <f t="shared" si="1"/>
        <v>0</v>
      </c>
      <c r="J20" s="71">
        <f t="shared" si="2"/>
        <v>0</v>
      </c>
    </row>
    <row r="21" spans="1:10" s="78" customFormat="1" ht="40.799999999999997" x14ac:dyDescent="0.3">
      <c r="A21" s="72" t="s">
        <v>51</v>
      </c>
      <c r="B21" s="73" t="s">
        <v>114</v>
      </c>
      <c r="C21" s="74" t="s">
        <v>115</v>
      </c>
      <c r="D21" s="75" t="s">
        <v>109</v>
      </c>
      <c r="E21" s="79">
        <v>8.24</v>
      </c>
      <c r="F21" s="77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78" customFormat="1" ht="40.799999999999997" x14ac:dyDescent="0.3">
      <c r="A22" s="72" t="s">
        <v>565</v>
      </c>
      <c r="B22" s="73" t="s">
        <v>111</v>
      </c>
      <c r="C22" s="74" t="s">
        <v>112</v>
      </c>
      <c r="D22" s="75" t="s">
        <v>109</v>
      </c>
      <c r="E22" s="79">
        <v>4.0599999999999996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78" customFormat="1" ht="20.399999999999999" x14ac:dyDescent="0.3">
      <c r="A23" s="72" t="s">
        <v>567</v>
      </c>
      <c r="B23" s="73" t="s">
        <v>718</v>
      </c>
      <c r="C23" s="74" t="s">
        <v>719</v>
      </c>
      <c r="D23" s="75" t="s">
        <v>18</v>
      </c>
      <c r="E23" s="80">
        <v>0.4</v>
      </c>
      <c r="F23" s="77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78" customFormat="1" ht="20.399999999999999" x14ac:dyDescent="0.3">
      <c r="A24" s="72" t="s">
        <v>56</v>
      </c>
      <c r="B24" s="73" t="s">
        <v>23</v>
      </c>
      <c r="C24" s="74" t="s">
        <v>24</v>
      </c>
      <c r="D24" s="75" t="s">
        <v>18</v>
      </c>
      <c r="E24" s="80">
        <v>1.5</v>
      </c>
      <c r="F24" s="77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78" customFormat="1" ht="20.399999999999999" x14ac:dyDescent="0.3">
      <c r="A25" s="72" t="s">
        <v>57</v>
      </c>
      <c r="B25" s="73" t="s">
        <v>20</v>
      </c>
      <c r="C25" s="74" t="s">
        <v>21</v>
      </c>
      <c r="D25" s="75" t="s">
        <v>18</v>
      </c>
      <c r="E25" s="80">
        <v>0.5</v>
      </c>
      <c r="F25" s="77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0" s="78" customFormat="1" ht="20.399999999999999" x14ac:dyDescent="0.3">
      <c r="A26" s="72" t="s">
        <v>576</v>
      </c>
      <c r="B26" s="73" t="s">
        <v>16</v>
      </c>
      <c r="C26" s="74" t="s">
        <v>17</v>
      </c>
      <c r="D26" s="75" t="s">
        <v>18</v>
      </c>
      <c r="E26" s="76">
        <v>2</v>
      </c>
      <c r="F26" s="77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152" customFormat="1" ht="51" x14ac:dyDescent="0.3">
      <c r="A27" s="66" t="s">
        <v>580</v>
      </c>
      <c r="B27" s="67" t="s">
        <v>720</v>
      </c>
      <c r="C27" s="68" t="s">
        <v>1250</v>
      </c>
      <c r="D27" s="69" t="s">
        <v>116</v>
      </c>
      <c r="E27" s="81">
        <v>61.2</v>
      </c>
      <c r="F27" s="71">
        <v>3351.36</v>
      </c>
      <c r="G27" s="71">
        <f t="shared" si="0"/>
        <v>205103.23200000002</v>
      </c>
      <c r="H27" s="71"/>
      <c r="I27" s="71">
        <f t="shared" si="1"/>
        <v>0</v>
      </c>
      <c r="J27" s="71">
        <f t="shared" si="2"/>
        <v>205103.23200000002</v>
      </c>
    </row>
    <row r="28" spans="1:10" s="152" customFormat="1" ht="51" x14ac:dyDescent="0.3">
      <c r="A28" s="66" t="s">
        <v>66</v>
      </c>
      <c r="B28" s="67" t="s">
        <v>720</v>
      </c>
      <c r="C28" s="68" t="s">
        <v>1246</v>
      </c>
      <c r="D28" s="69" t="s">
        <v>116</v>
      </c>
      <c r="E28" s="81">
        <v>15.3</v>
      </c>
      <c r="F28" s="71">
        <v>2734.18</v>
      </c>
      <c r="G28" s="71">
        <f t="shared" si="0"/>
        <v>41832.953999999998</v>
      </c>
      <c r="H28" s="71"/>
      <c r="I28" s="71">
        <f t="shared" si="1"/>
        <v>0</v>
      </c>
      <c r="J28" s="71">
        <f t="shared" si="2"/>
        <v>41832.953999999998</v>
      </c>
    </row>
    <row r="29" spans="1:10" s="152" customFormat="1" ht="51" x14ac:dyDescent="0.3">
      <c r="A29" s="66" t="s">
        <v>70</v>
      </c>
      <c r="B29" s="67" t="s">
        <v>720</v>
      </c>
      <c r="C29" s="68" t="s">
        <v>1251</v>
      </c>
      <c r="D29" s="69" t="s">
        <v>116</v>
      </c>
      <c r="E29" s="70">
        <v>102</v>
      </c>
      <c r="F29" s="71">
        <v>1579.11</v>
      </c>
      <c r="G29" s="71">
        <f t="shared" si="0"/>
        <v>161069.22</v>
      </c>
      <c r="H29" s="71"/>
      <c r="I29" s="71">
        <f t="shared" si="1"/>
        <v>0</v>
      </c>
      <c r="J29" s="71">
        <f t="shared" si="2"/>
        <v>161069.22</v>
      </c>
    </row>
    <row r="30" spans="1:10" s="152" customFormat="1" ht="51" x14ac:dyDescent="0.3">
      <c r="A30" s="66" t="s">
        <v>74</v>
      </c>
      <c r="B30" s="67" t="s">
        <v>1252</v>
      </c>
      <c r="C30" s="68" t="s">
        <v>1253</v>
      </c>
      <c r="D30" s="69" t="s">
        <v>116</v>
      </c>
      <c r="E30" s="81">
        <v>66.3</v>
      </c>
      <c r="F30" s="71">
        <v>1155.51</v>
      </c>
      <c r="G30" s="71">
        <f t="shared" si="0"/>
        <v>76610.312999999995</v>
      </c>
      <c r="H30" s="71"/>
      <c r="I30" s="71">
        <f t="shared" si="1"/>
        <v>0</v>
      </c>
      <c r="J30" s="71">
        <f t="shared" si="2"/>
        <v>76610.312999999995</v>
      </c>
    </row>
    <row r="31" spans="1:10" s="152" customFormat="1" ht="51" x14ac:dyDescent="0.3">
      <c r="A31" s="66" t="s">
        <v>76</v>
      </c>
      <c r="B31" s="67" t="s">
        <v>728</v>
      </c>
      <c r="C31" s="68" t="s">
        <v>1254</v>
      </c>
      <c r="D31" s="69" t="s">
        <v>116</v>
      </c>
      <c r="E31" s="81">
        <v>35.700000000000003</v>
      </c>
      <c r="F31" s="71">
        <v>760.35</v>
      </c>
      <c r="G31" s="71">
        <f t="shared" si="0"/>
        <v>27144.495000000003</v>
      </c>
      <c r="H31" s="71"/>
      <c r="I31" s="71">
        <f t="shared" si="1"/>
        <v>0</v>
      </c>
      <c r="J31" s="71">
        <f t="shared" si="2"/>
        <v>27144.495000000003</v>
      </c>
    </row>
    <row r="32" spans="1:10" s="152" customFormat="1" ht="51" x14ac:dyDescent="0.3">
      <c r="A32" s="66" t="s">
        <v>79</v>
      </c>
      <c r="B32" s="67" t="s">
        <v>1255</v>
      </c>
      <c r="C32" s="68" t="s">
        <v>1256</v>
      </c>
      <c r="D32" s="69" t="s">
        <v>116</v>
      </c>
      <c r="E32" s="81">
        <v>372.3</v>
      </c>
      <c r="F32" s="71">
        <v>495.42</v>
      </c>
      <c r="G32" s="71">
        <f t="shared" si="0"/>
        <v>184444.86600000001</v>
      </c>
      <c r="H32" s="71"/>
      <c r="I32" s="71">
        <f t="shared" si="1"/>
        <v>0</v>
      </c>
      <c r="J32" s="71">
        <f t="shared" si="2"/>
        <v>184444.86600000001</v>
      </c>
    </row>
    <row r="33" spans="1:10" s="152" customFormat="1" ht="51" x14ac:dyDescent="0.3">
      <c r="A33" s="66" t="s">
        <v>81</v>
      </c>
      <c r="B33" s="67" t="s">
        <v>728</v>
      </c>
      <c r="C33" s="68" t="s">
        <v>1257</v>
      </c>
      <c r="D33" s="69" t="s">
        <v>116</v>
      </c>
      <c r="E33" s="81">
        <v>91.8</v>
      </c>
      <c r="F33" s="71">
        <v>380.34</v>
      </c>
      <c r="G33" s="71">
        <f t="shared" si="0"/>
        <v>34915.212</v>
      </c>
      <c r="H33" s="71"/>
      <c r="I33" s="71">
        <f t="shared" si="1"/>
        <v>0</v>
      </c>
      <c r="J33" s="71">
        <f t="shared" si="2"/>
        <v>34915.212</v>
      </c>
    </row>
    <row r="34" spans="1:10" s="152" customFormat="1" ht="51" x14ac:dyDescent="0.3">
      <c r="A34" s="66" t="s">
        <v>83</v>
      </c>
      <c r="B34" s="67" t="s">
        <v>720</v>
      </c>
      <c r="C34" s="68" t="s">
        <v>1258</v>
      </c>
      <c r="D34" s="69" t="s">
        <v>116</v>
      </c>
      <c r="E34" s="81">
        <v>30.6</v>
      </c>
      <c r="F34" s="71">
        <v>1394.14</v>
      </c>
      <c r="G34" s="71">
        <f t="shared" si="0"/>
        <v>42660.684000000008</v>
      </c>
      <c r="H34" s="71"/>
      <c r="I34" s="71">
        <f t="shared" si="1"/>
        <v>0</v>
      </c>
      <c r="J34" s="71">
        <f t="shared" si="2"/>
        <v>42660.684000000008</v>
      </c>
    </row>
    <row r="35" spans="1:10" s="152" customFormat="1" ht="51" x14ac:dyDescent="0.3">
      <c r="A35" s="66" t="s">
        <v>85</v>
      </c>
      <c r="B35" s="67" t="s">
        <v>728</v>
      </c>
      <c r="C35" s="68" t="s">
        <v>1259</v>
      </c>
      <c r="D35" s="69" t="s">
        <v>116</v>
      </c>
      <c r="E35" s="81">
        <v>25.5</v>
      </c>
      <c r="F35" s="71">
        <v>908.73</v>
      </c>
      <c r="G35" s="71">
        <f t="shared" si="0"/>
        <v>23172.615000000002</v>
      </c>
      <c r="H35" s="71"/>
      <c r="I35" s="71">
        <f t="shared" si="1"/>
        <v>0</v>
      </c>
      <c r="J35" s="71">
        <f t="shared" si="2"/>
        <v>23172.615000000002</v>
      </c>
    </row>
    <row r="36" spans="1:10" s="152" customFormat="1" ht="51" x14ac:dyDescent="0.3">
      <c r="A36" s="66" t="s">
        <v>88</v>
      </c>
      <c r="B36" s="67" t="s">
        <v>733</v>
      </c>
      <c r="C36" s="68" t="s">
        <v>1260</v>
      </c>
      <c r="D36" s="69" t="s">
        <v>116</v>
      </c>
      <c r="E36" s="81">
        <v>331.5</v>
      </c>
      <c r="F36" s="71">
        <v>586.29</v>
      </c>
      <c r="G36" s="71">
        <f t="shared" si="0"/>
        <v>194355.13499999998</v>
      </c>
      <c r="H36" s="71"/>
      <c r="I36" s="71">
        <f t="shared" si="1"/>
        <v>0</v>
      </c>
      <c r="J36" s="71">
        <f t="shared" si="2"/>
        <v>194355.13499999998</v>
      </c>
    </row>
    <row r="37" spans="1:10" s="152" customFormat="1" ht="51" x14ac:dyDescent="0.3">
      <c r="A37" s="66" t="s">
        <v>90</v>
      </c>
      <c r="B37" s="67" t="s">
        <v>733</v>
      </c>
      <c r="C37" s="68" t="s">
        <v>1261</v>
      </c>
      <c r="D37" s="69" t="s">
        <v>116</v>
      </c>
      <c r="E37" s="81">
        <v>107.1</v>
      </c>
      <c r="F37" s="71">
        <v>466.17</v>
      </c>
      <c r="G37" s="71">
        <f t="shared" si="0"/>
        <v>49926.807000000001</v>
      </c>
      <c r="H37" s="71"/>
      <c r="I37" s="71">
        <f t="shared" si="1"/>
        <v>0</v>
      </c>
      <c r="J37" s="71">
        <f t="shared" si="2"/>
        <v>49926.807000000001</v>
      </c>
    </row>
    <row r="38" spans="1:10" s="152" customFormat="1" ht="40.799999999999997" x14ac:dyDescent="0.3">
      <c r="A38" s="66" t="s">
        <v>92</v>
      </c>
      <c r="B38" s="67" t="s">
        <v>1262</v>
      </c>
      <c r="C38" s="68" t="s">
        <v>1263</v>
      </c>
      <c r="D38" s="69" t="s">
        <v>116</v>
      </c>
      <c r="E38" s="81">
        <v>15.3</v>
      </c>
      <c r="F38" s="98">
        <v>664.15917782866256</v>
      </c>
      <c r="G38" s="71">
        <f t="shared" si="0"/>
        <v>10161.635420778537</v>
      </c>
      <c r="H38" s="71"/>
      <c r="I38" s="71">
        <f t="shared" si="1"/>
        <v>0</v>
      </c>
      <c r="J38" s="71">
        <f t="shared" si="2"/>
        <v>10161.635420778537</v>
      </c>
    </row>
    <row r="39" spans="1:10" s="78" customFormat="1" ht="30.6" x14ac:dyDescent="0.3">
      <c r="A39" s="72" t="s">
        <v>94</v>
      </c>
      <c r="B39" s="73" t="s">
        <v>124</v>
      </c>
      <c r="C39" s="74" t="s">
        <v>125</v>
      </c>
      <c r="D39" s="75" t="s">
        <v>109</v>
      </c>
      <c r="E39" s="80">
        <v>1.4</v>
      </c>
      <c r="F39" s="77">
        <v>664.15917782866256</v>
      </c>
      <c r="G39" s="77">
        <f t="shared" si="0"/>
        <v>929.82284896012754</v>
      </c>
      <c r="H39" s="77"/>
      <c r="I39" s="77">
        <f t="shared" si="1"/>
        <v>0</v>
      </c>
      <c r="J39" s="77">
        <f t="shared" si="2"/>
        <v>929.82284896012754</v>
      </c>
    </row>
    <row r="40" spans="1:10" s="152" customFormat="1" ht="40.799999999999997" x14ac:dyDescent="0.3">
      <c r="A40" s="66" t="s">
        <v>96</v>
      </c>
      <c r="B40" s="67" t="s">
        <v>741</v>
      </c>
      <c r="C40" s="68" t="s">
        <v>1264</v>
      </c>
      <c r="D40" s="69" t="s">
        <v>116</v>
      </c>
      <c r="E40" s="81">
        <v>20.399999999999999</v>
      </c>
      <c r="F40" s="98">
        <v>1764.1233462679518</v>
      </c>
      <c r="G40" s="71">
        <f t="shared" si="0"/>
        <v>35988.116263866214</v>
      </c>
      <c r="H40" s="71"/>
      <c r="I40" s="71">
        <f t="shared" si="1"/>
        <v>0</v>
      </c>
      <c r="J40" s="71">
        <f t="shared" si="2"/>
        <v>35988.116263866214</v>
      </c>
    </row>
    <row r="41" spans="1:10" s="152" customFormat="1" ht="40.799999999999997" x14ac:dyDescent="0.3">
      <c r="A41" s="66" t="s">
        <v>98</v>
      </c>
      <c r="B41" s="67" t="s">
        <v>741</v>
      </c>
      <c r="C41" s="68" t="s">
        <v>1265</v>
      </c>
      <c r="D41" s="69" t="s">
        <v>116</v>
      </c>
      <c r="E41" s="81">
        <v>20.399999999999999</v>
      </c>
      <c r="F41" s="98">
        <v>509.34076260807126</v>
      </c>
      <c r="G41" s="71">
        <f t="shared" si="0"/>
        <v>10390.551557204653</v>
      </c>
      <c r="H41" s="71"/>
      <c r="I41" s="71">
        <f t="shared" si="1"/>
        <v>0</v>
      </c>
      <c r="J41" s="71">
        <f t="shared" si="2"/>
        <v>10390.551557204653</v>
      </c>
    </row>
    <row r="42" spans="1:10" s="152" customFormat="1" ht="40.799999999999997" x14ac:dyDescent="0.3">
      <c r="A42" s="66" t="s">
        <v>101</v>
      </c>
      <c r="B42" s="67" t="s">
        <v>741</v>
      </c>
      <c r="C42" s="68" t="s">
        <v>1266</v>
      </c>
      <c r="D42" s="69" t="s">
        <v>116</v>
      </c>
      <c r="E42" s="70">
        <v>51</v>
      </c>
      <c r="F42" s="98">
        <v>366.44975453887031</v>
      </c>
      <c r="G42" s="71">
        <f t="shared" si="0"/>
        <v>18688.937481482386</v>
      </c>
      <c r="H42" s="71"/>
      <c r="I42" s="71">
        <f t="shared" si="1"/>
        <v>0</v>
      </c>
      <c r="J42" s="71">
        <f t="shared" si="2"/>
        <v>18688.937481482386</v>
      </c>
    </row>
    <row r="43" spans="1:10" s="152" customFormat="1" ht="40.799999999999997" x14ac:dyDescent="0.3">
      <c r="A43" s="66" t="s">
        <v>103</v>
      </c>
      <c r="B43" s="67" t="s">
        <v>741</v>
      </c>
      <c r="C43" s="68" t="s">
        <v>1267</v>
      </c>
      <c r="D43" s="69" t="s">
        <v>116</v>
      </c>
      <c r="E43" s="81">
        <v>51.5</v>
      </c>
      <c r="F43" s="98">
        <v>91.120423025858756</v>
      </c>
      <c r="G43" s="71">
        <f t="shared" si="0"/>
        <v>4692.7017858317258</v>
      </c>
      <c r="H43" s="71"/>
      <c r="I43" s="71">
        <f t="shared" si="1"/>
        <v>0</v>
      </c>
      <c r="J43" s="71">
        <f t="shared" si="2"/>
        <v>4692.7017858317258</v>
      </c>
    </row>
    <row r="44" spans="1:10" s="152" customFormat="1" ht="14.4" x14ac:dyDescent="0.3">
      <c r="A44" s="62" t="s">
        <v>988</v>
      </c>
      <c r="B44" s="63"/>
      <c r="C44" s="63"/>
      <c r="D44" s="63"/>
      <c r="E44" s="64"/>
      <c r="F44" s="98"/>
      <c r="G44" s="71">
        <f t="shared" si="0"/>
        <v>0</v>
      </c>
      <c r="H44" s="71"/>
      <c r="I44" s="71">
        <f t="shared" si="1"/>
        <v>0</v>
      </c>
      <c r="J44" s="71">
        <f t="shared" si="2"/>
        <v>0</v>
      </c>
    </row>
    <row r="45" spans="1:10" s="78" customFormat="1" ht="20.399999999999999" x14ac:dyDescent="0.3">
      <c r="A45" s="72" t="s">
        <v>106</v>
      </c>
      <c r="B45" s="73" t="s">
        <v>319</v>
      </c>
      <c r="C45" s="74" t="s">
        <v>320</v>
      </c>
      <c r="D45" s="75" t="s">
        <v>69</v>
      </c>
      <c r="E45" s="79">
        <v>0.01</v>
      </c>
      <c r="F45" s="77"/>
      <c r="G45" s="77">
        <f t="shared" si="0"/>
        <v>0</v>
      </c>
      <c r="H45" s="77"/>
      <c r="I45" s="77">
        <f t="shared" si="1"/>
        <v>0</v>
      </c>
      <c r="J45" s="77">
        <f t="shared" si="2"/>
        <v>0</v>
      </c>
    </row>
    <row r="46" spans="1:10" s="152" customFormat="1" ht="30.6" x14ac:dyDescent="0.3">
      <c r="A46" s="66" t="s">
        <v>1268</v>
      </c>
      <c r="B46" s="67" t="s">
        <v>990</v>
      </c>
      <c r="C46" s="68" t="s">
        <v>1269</v>
      </c>
      <c r="D46" s="69" t="s">
        <v>213</v>
      </c>
      <c r="E46" s="70">
        <v>1</v>
      </c>
      <c r="F46" s="98">
        <v>13376.93136</v>
      </c>
      <c r="G46" s="71">
        <f t="shared" si="0"/>
        <v>13376.93136</v>
      </c>
      <c r="H46" s="71"/>
      <c r="I46" s="71">
        <f t="shared" si="1"/>
        <v>0</v>
      </c>
      <c r="J46" s="71">
        <f t="shared" si="2"/>
        <v>13376.93136</v>
      </c>
    </row>
    <row r="47" spans="1:10" s="152" customFormat="1" ht="14.4" x14ac:dyDescent="0.3">
      <c r="A47" s="62" t="s">
        <v>1270</v>
      </c>
      <c r="B47" s="63"/>
      <c r="C47" s="63"/>
      <c r="D47" s="63"/>
      <c r="E47" s="64"/>
      <c r="F47" s="98"/>
      <c r="G47" s="71">
        <f t="shared" si="0"/>
        <v>0</v>
      </c>
      <c r="H47" s="71"/>
      <c r="I47" s="71">
        <f t="shared" si="1"/>
        <v>0</v>
      </c>
      <c r="J47" s="71">
        <f t="shared" si="2"/>
        <v>0</v>
      </c>
    </row>
    <row r="48" spans="1:10" s="78" customFormat="1" ht="20.399999999999999" x14ac:dyDescent="0.3">
      <c r="A48" s="72" t="s">
        <v>113</v>
      </c>
      <c r="B48" s="73" t="s">
        <v>128</v>
      </c>
      <c r="C48" s="74" t="s">
        <v>129</v>
      </c>
      <c r="D48" s="75" t="s">
        <v>130</v>
      </c>
      <c r="E48" s="76">
        <v>10</v>
      </c>
      <c r="F48" s="77"/>
      <c r="G48" s="77">
        <f t="shared" si="0"/>
        <v>0</v>
      </c>
      <c r="H48" s="77"/>
      <c r="I48" s="77">
        <f t="shared" si="1"/>
        <v>0</v>
      </c>
      <c r="J48" s="77">
        <f t="shared" si="2"/>
        <v>0</v>
      </c>
    </row>
    <row r="49" spans="1:10" s="152" customFormat="1" ht="40.799999999999997" x14ac:dyDescent="0.3">
      <c r="A49" s="66" t="s">
        <v>117</v>
      </c>
      <c r="B49" s="67" t="s">
        <v>782</v>
      </c>
      <c r="C49" s="68" t="s">
        <v>1015</v>
      </c>
      <c r="D49" s="69" t="s">
        <v>213</v>
      </c>
      <c r="E49" s="70">
        <v>3</v>
      </c>
      <c r="F49" s="98">
        <v>10012.80760945914</v>
      </c>
      <c r="G49" s="71">
        <f t="shared" si="0"/>
        <v>30038.422828377421</v>
      </c>
      <c r="H49" s="71"/>
      <c r="I49" s="71">
        <f t="shared" si="1"/>
        <v>0</v>
      </c>
      <c r="J49" s="71">
        <f t="shared" si="2"/>
        <v>30038.422828377421</v>
      </c>
    </row>
    <row r="50" spans="1:10" s="152" customFormat="1" ht="40.799999999999997" x14ac:dyDescent="0.3">
      <c r="A50" s="66" t="s">
        <v>120</v>
      </c>
      <c r="B50" s="67" t="s">
        <v>784</v>
      </c>
      <c r="C50" s="68" t="s">
        <v>1016</v>
      </c>
      <c r="D50" s="69" t="s">
        <v>213</v>
      </c>
      <c r="E50" s="70">
        <v>3</v>
      </c>
      <c r="F50" s="98">
        <v>2233.3748777144947</v>
      </c>
      <c r="G50" s="71">
        <f t="shared" si="0"/>
        <v>6700.1246331434841</v>
      </c>
      <c r="H50" s="71"/>
      <c r="I50" s="71">
        <f t="shared" si="1"/>
        <v>0</v>
      </c>
      <c r="J50" s="71">
        <f t="shared" si="2"/>
        <v>6700.1246331434841</v>
      </c>
    </row>
    <row r="51" spans="1:10" s="152" customFormat="1" ht="40.799999999999997" x14ac:dyDescent="0.3">
      <c r="A51" s="66" t="s">
        <v>123</v>
      </c>
      <c r="B51" s="67" t="s">
        <v>1271</v>
      </c>
      <c r="C51" s="68" t="s">
        <v>1017</v>
      </c>
      <c r="D51" s="69" t="s">
        <v>213</v>
      </c>
      <c r="E51" s="70">
        <v>1</v>
      </c>
      <c r="F51" s="98">
        <v>27232.501422728081</v>
      </c>
      <c r="G51" s="71">
        <f t="shared" si="0"/>
        <v>27232.501422728081</v>
      </c>
      <c r="H51" s="71"/>
      <c r="I51" s="71">
        <f t="shared" si="1"/>
        <v>0</v>
      </c>
      <c r="J51" s="71">
        <f t="shared" si="2"/>
        <v>27232.501422728081</v>
      </c>
    </row>
    <row r="52" spans="1:10" s="78" customFormat="1" ht="20.399999999999999" x14ac:dyDescent="0.3">
      <c r="A52" s="72" t="s">
        <v>127</v>
      </c>
      <c r="B52" s="73" t="s">
        <v>788</v>
      </c>
      <c r="C52" s="74" t="s">
        <v>789</v>
      </c>
      <c r="D52" s="75" t="s">
        <v>790</v>
      </c>
      <c r="E52" s="100">
        <v>0.14399999999999999</v>
      </c>
      <c r="F52" s="77"/>
      <c r="G52" s="77">
        <f t="shared" si="0"/>
        <v>0</v>
      </c>
      <c r="H52" s="77"/>
      <c r="I52" s="77">
        <f t="shared" si="1"/>
        <v>0</v>
      </c>
      <c r="J52" s="77">
        <f t="shared" si="2"/>
        <v>0</v>
      </c>
    </row>
    <row r="53" spans="1:10" s="152" customFormat="1" ht="40.799999999999997" x14ac:dyDescent="0.3">
      <c r="A53" s="66" t="s">
        <v>131</v>
      </c>
      <c r="B53" s="67" t="s">
        <v>791</v>
      </c>
      <c r="C53" s="68" t="s">
        <v>792</v>
      </c>
      <c r="D53" s="69" t="s">
        <v>213</v>
      </c>
      <c r="E53" s="70">
        <v>3</v>
      </c>
      <c r="F53" s="98">
        <v>305.2119381555886</v>
      </c>
      <c r="G53" s="71">
        <f t="shared" si="0"/>
        <v>915.63581446676585</v>
      </c>
      <c r="H53" s="71"/>
      <c r="I53" s="71">
        <f t="shared" si="1"/>
        <v>0</v>
      </c>
      <c r="J53" s="71">
        <f t="shared" si="2"/>
        <v>915.63581446676585</v>
      </c>
    </row>
    <row r="54" spans="1:10" s="152" customFormat="1" ht="14.4" x14ac:dyDescent="0.3">
      <c r="A54" s="62" t="s">
        <v>1272</v>
      </c>
      <c r="B54" s="63"/>
      <c r="C54" s="63"/>
      <c r="D54" s="63"/>
      <c r="E54" s="64"/>
      <c r="F54" s="98"/>
      <c r="G54" s="71">
        <f t="shared" si="0"/>
        <v>0</v>
      </c>
      <c r="H54" s="71"/>
      <c r="I54" s="71">
        <f t="shared" si="1"/>
        <v>0</v>
      </c>
      <c r="J54" s="71">
        <f t="shared" si="2"/>
        <v>0</v>
      </c>
    </row>
    <row r="55" spans="1:10" s="78" customFormat="1" ht="14.4" x14ac:dyDescent="0.3">
      <c r="A55" s="72" t="s">
        <v>135</v>
      </c>
      <c r="B55" s="73" t="s">
        <v>313</v>
      </c>
      <c r="C55" s="74" t="s">
        <v>314</v>
      </c>
      <c r="D55" s="75" t="s">
        <v>38</v>
      </c>
      <c r="E55" s="76">
        <v>4</v>
      </c>
      <c r="F55" s="77"/>
      <c r="G55" s="77">
        <f t="shared" si="0"/>
        <v>0</v>
      </c>
      <c r="H55" s="77"/>
      <c r="I55" s="77">
        <f t="shared" si="1"/>
        <v>0</v>
      </c>
      <c r="J55" s="77">
        <f t="shared" si="2"/>
        <v>0</v>
      </c>
    </row>
    <row r="56" spans="1:10" s="152" customFormat="1" ht="20.399999999999999" x14ac:dyDescent="0.3">
      <c r="A56" s="66" t="s">
        <v>989</v>
      </c>
      <c r="B56" s="67" t="s">
        <v>994</v>
      </c>
      <c r="C56" s="68" t="s">
        <v>752</v>
      </c>
      <c r="D56" s="69" t="s">
        <v>213</v>
      </c>
      <c r="E56" s="70">
        <v>2</v>
      </c>
      <c r="F56" s="98">
        <v>12142.414559999999</v>
      </c>
      <c r="G56" s="71">
        <f t="shared" si="0"/>
        <v>24284.829119999999</v>
      </c>
      <c r="H56" s="71"/>
      <c r="I56" s="71">
        <f t="shared" si="1"/>
        <v>0</v>
      </c>
      <c r="J56" s="71">
        <f t="shared" si="2"/>
        <v>24284.829119999999</v>
      </c>
    </row>
    <row r="57" spans="1:10" s="78" customFormat="1" ht="30.6" x14ac:dyDescent="0.3">
      <c r="A57" s="72" t="s">
        <v>142</v>
      </c>
      <c r="B57" s="73" t="s">
        <v>753</v>
      </c>
      <c r="C57" s="74" t="s">
        <v>754</v>
      </c>
      <c r="D57" s="75" t="s">
        <v>38</v>
      </c>
      <c r="E57" s="76">
        <v>6</v>
      </c>
      <c r="F57" s="77"/>
      <c r="G57" s="77">
        <f t="shared" si="0"/>
        <v>0</v>
      </c>
      <c r="H57" s="77"/>
      <c r="I57" s="77">
        <f t="shared" si="1"/>
        <v>0</v>
      </c>
      <c r="J57" s="77">
        <f t="shared" si="2"/>
        <v>0</v>
      </c>
    </row>
    <row r="58" spans="1:10" s="152" customFormat="1" ht="30.6" x14ac:dyDescent="0.3">
      <c r="A58" s="66" t="s">
        <v>1273</v>
      </c>
      <c r="B58" s="67" t="s">
        <v>996</v>
      </c>
      <c r="C58" s="68" t="s">
        <v>997</v>
      </c>
      <c r="D58" s="69" t="s">
        <v>213</v>
      </c>
      <c r="E58" s="70">
        <v>6</v>
      </c>
      <c r="F58" s="98">
        <v>18504.619500000001</v>
      </c>
      <c r="G58" s="71">
        <f t="shared" si="0"/>
        <v>111027.717</v>
      </c>
      <c r="H58" s="71"/>
      <c r="I58" s="71">
        <f t="shared" si="1"/>
        <v>0</v>
      </c>
      <c r="J58" s="71">
        <f t="shared" si="2"/>
        <v>111027.717</v>
      </c>
    </row>
    <row r="59" spans="1:10" s="78" customFormat="1" ht="30.6" x14ac:dyDescent="0.3">
      <c r="A59" s="72" t="s">
        <v>149</v>
      </c>
      <c r="B59" s="73" t="s">
        <v>758</v>
      </c>
      <c r="C59" s="74" t="s">
        <v>759</v>
      </c>
      <c r="D59" s="75" t="s">
        <v>38</v>
      </c>
      <c r="E59" s="76">
        <v>8</v>
      </c>
      <c r="F59" s="77"/>
      <c r="G59" s="77">
        <f t="shared" si="0"/>
        <v>0</v>
      </c>
      <c r="H59" s="77"/>
      <c r="I59" s="77">
        <f t="shared" si="1"/>
        <v>0</v>
      </c>
      <c r="J59" s="77">
        <f t="shared" si="2"/>
        <v>0</v>
      </c>
    </row>
    <row r="60" spans="1:10" s="152" customFormat="1" ht="30.6" x14ac:dyDescent="0.3">
      <c r="A60" s="66" t="s">
        <v>1274</v>
      </c>
      <c r="B60" s="67" t="s">
        <v>996</v>
      </c>
      <c r="C60" s="68" t="s">
        <v>1275</v>
      </c>
      <c r="D60" s="69" t="s">
        <v>213</v>
      </c>
      <c r="E60" s="70">
        <v>8</v>
      </c>
      <c r="F60" s="98">
        <v>17651.121329999998</v>
      </c>
      <c r="G60" s="71">
        <f t="shared" si="0"/>
        <v>141208.97063999998</v>
      </c>
      <c r="H60" s="71"/>
      <c r="I60" s="71">
        <f t="shared" si="1"/>
        <v>0</v>
      </c>
      <c r="J60" s="71">
        <f t="shared" si="2"/>
        <v>141208.97063999998</v>
      </c>
    </row>
    <row r="61" spans="1:10" s="78" customFormat="1" ht="20.399999999999999" x14ac:dyDescent="0.3">
      <c r="A61" s="72" t="s">
        <v>155</v>
      </c>
      <c r="B61" s="73" t="s">
        <v>47</v>
      </c>
      <c r="C61" s="74" t="s">
        <v>48</v>
      </c>
      <c r="D61" s="75" t="s">
        <v>38</v>
      </c>
      <c r="E61" s="76">
        <v>3</v>
      </c>
      <c r="F61" s="77"/>
      <c r="G61" s="77">
        <f t="shared" si="0"/>
        <v>0</v>
      </c>
      <c r="H61" s="77"/>
      <c r="I61" s="77">
        <f t="shared" si="1"/>
        <v>0</v>
      </c>
      <c r="J61" s="77">
        <f t="shared" si="2"/>
        <v>0</v>
      </c>
    </row>
    <row r="62" spans="1:10" s="152" customFormat="1" ht="30.6" x14ac:dyDescent="0.3">
      <c r="A62" s="66" t="s">
        <v>158</v>
      </c>
      <c r="B62" s="67" t="s">
        <v>1276</v>
      </c>
      <c r="C62" s="68" t="s">
        <v>775</v>
      </c>
      <c r="D62" s="69" t="s">
        <v>213</v>
      </c>
      <c r="E62" s="70">
        <v>1</v>
      </c>
      <c r="F62" s="98">
        <v>47936.863320000004</v>
      </c>
      <c r="G62" s="71">
        <f t="shared" si="0"/>
        <v>47936.863320000004</v>
      </c>
      <c r="H62" s="71"/>
      <c r="I62" s="71">
        <f t="shared" si="1"/>
        <v>0</v>
      </c>
      <c r="J62" s="71">
        <f t="shared" si="2"/>
        <v>47936.863320000004</v>
      </c>
    </row>
    <row r="63" spans="1:10" s="152" customFormat="1" ht="30.6" x14ac:dyDescent="0.3">
      <c r="A63" s="66" t="s">
        <v>999</v>
      </c>
      <c r="B63" s="67" t="s">
        <v>1276</v>
      </c>
      <c r="C63" s="68" t="s">
        <v>1277</v>
      </c>
      <c r="D63" s="69" t="s">
        <v>213</v>
      </c>
      <c r="E63" s="70">
        <v>2</v>
      </c>
      <c r="F63" s="98">
        <v>25233.125400000001</v>
      </c>
      <c r="G63" s="71">
        <f t="shared" si="0"/>
        <v>50466.250800000002</v>
      </c>
      <c r="H63" s="71"/>
      <c r="I63" s="71">
        <f t="shared" si="1"/>
        <v>0</v>
      </c>
      <c r="J63" s="71">
        <f t="shared" si="2"/>
        <v>50466.250800000002</v>
      </c>
    </row>
    <row r="64" spans="1:10" s="78" customFormat="1" ht="20.399999999999999" x14ac:dyDescent="0.3">
      <c r="A64" s="72" t="s">
        <v>166</v>
      </c>
      <c r="B64" s="73" t="s">
        <v>208</v>
      </c>
      <c r="C64" s="74" t="s">
        <v>209</v>
      </c>
      <c r="D64" s="75" t="s">
        <v>38</v>
      </c>
      <c r="E64" s="76">
        <v>41</v>
      </c>
      <c r="F64" s="77"/>
      <c r="G64" s="77">
        <f t="shared" si="0"/>
        <v>0</v>
      </c>
      <c r="H64" s="77"/>
      <c r="I64" s="77">
        <f t="shared" si="1"/>
        <v>0</v>
      </c>
      <c r="J64" s="77">
        <f t="shared" si="2"/>
        <v>0</v>
      </c>
    </row>
    <row r="65" spans="1:10" s="152" customFormat="1" ht="40.799999999999997" x14ac:dyDescent="0.3">
      <c r="A65" s="66" t="s">
        <v>169</v>
      </c>
      <c r="B65" s="67" t="s">
        <v>764</v>
      </c>
      <c r="C65" s="68" t="s">
        <v>767</v>
      </c>
      <c r="D65" s="69" t="s">
        <v>213</v>
      </c>
      <c r="E65" s="70">
        <v>41</v>
      </c>
      <c r="F65" s="98">
        <v>31497.704115106633</v>
      </c>
      <c r="G65" s="71">
        <f t="shared" si="0"/>
        <v>1291405.868719372</v>
      </c>
      <c r="H65" s="71"/>
      <c r="I65" s="71">
        <f t="shared" si="1"/>
        <v>0</v>
      </c>
      <c r="J65" s="71">
        <f t="shared" si="2"/>
        <v>1291405.868719372</v>
      </c>
    </row>
    <row r="66" spans="1:10" s="152" customFormat="1" ht="14.4" x14ac:dyDescent="0.3">
      <c r="A66" s="62" t="s">
        <v>1278</v>
      </c>
      <c r="B66" s="63"/>
      <c r="C66" s="63"/>
      <c r="D66" s="63"/>
      <c r="E66" s="64"/>
      <c r="F66" s="98"/>
      <c r="G66" s="71">
        <f t="shared" si="0"/>
        <v>0</v>
      </c>
      <c r="H66" s="71"/>
      <c r="I66" s="71">
        <f t="shared" si="1"/>
        <v>0</v>
      </c>
      <c r="J66" s="71">
        <f t="shared" si="2"/>
        <v>0</v>
      </c>
    </row>
    <row r="67" spans="1:10" s="78" customFormat="1" ht="20.399999999999999" x14ac:dyDescent="0.3">
      <c r="A67" s="72" t="s">
        <v>171</v>
      </c>
      <c r="B67" s="73" t="s">
        <v>928</v>
      </c>
      <c r="C67" s="74" t="s">
        <v>929</v>
      </c>
      <c r="D67" s="75" t="s">
        <v>930</v>
      </c>
      <c r="E67" s="100">
        <v>0.19500000000000001</v>
      </c>
      <c r="F67" s="77"/>
      <c r="G67" s="77">
        <f t="shared" ref="G67:G130" si="3">E67*F67</f>
        <v>0</v>
      </c>
      <c r="H67" s="77"/>
      <c r="I67" s="77">
        <f t="shared" ref="I67:I130" si="4">E67*H67</f>
        <v>0</v>
      </c>
      <c r="J67" s="77">
        <f t="shared" ref="J67:J130" si="5">G67+I67</f>
        <v>0</v>
      </c>
    </row>
    <row r="68" spans="1:10" s="78" customFormat="1" ht="20.399999999999999" x14ac:dyDescent="0.3">
      <c r="A68" s="72" t="s">
        <v>173</v>
      </c>
      <c r="B68" s="73" t="s">
        <v>931</v>
      </c>
      <c r="C68" s="74" t="s">
        <v>932</v>
      </c>
      <c r="D68" s="75" t="s">
        <v>930</v>
      </c>
      <c r="E68" s="100">
        <v>0.19500000000000001</v>
      </c>
      <c r="F68" s="77"/>
      <c r="G68" s="77">
        <f t="shared" si="3"/>
        <v>0</v>
      </c>
      <c r="H68" s="77"/>
      <c r="I68" s="77">
        <f t="shared" si="4"/>
        <v>0</v>
      </c>
      <c r="J68" s="77">
        <f t="shared" si="5"/>
        <v>0</v>
      </c>
    </row>
    <row r="69" spans="1:10" s="78" customFormat="1" ht="20.399999999999999" x14ac:dyDescent="0.3">
      <c r="A69" s="72" t="s">
        <v>176</v>
      </c>
      <c r="B69" s="73" t="s">
        <v>550</v>
      </c>
      <c r="C69" s="74" t="s">
        <v>934</v>
      </c>
      <c r="D69" s="75" t="s">
        <v>109</v>
      </c>
      <c r="E69" s="79">
        <v>0.78</v>
      </c>
      <c r="F69" s="77"/>
      <c r="G69" s="77">
        <f t="shared" si="3"/>
        <v>0</v>
      </c>
      <c r="H69" s="77"/>
      <c r="I69" s="77">
        <f t="shared" si="4"/>
        <v>0</v>
      </c>
      <c r="J69" s="77">
        <f t="shared" si="5"/>
        <v>0</v>
      </c>
    </row>
    <row r="70" spans="1:10" s="78" customFormat="1" ht="20.399999999999999" x14ac:dyDescent="0.3">
      <c r="A70" s="72" t="s">
        <v>178</v>
      </c>
      <c r="B70" s="73" t="s">
        <v>464</v>
      </c>
      <c r="C70" s="74" t="s">
        <v>465</v>
      </c>
      <c r="D70" s="75" t="s">
        <v>109</v>
      </c>
      <c r="E70" s="79">
        <v>2.72</v>
      </c>
      <c r="F70" s="77"/>
      <c r="G70" s="77">
        <f t="shared" si="3"/>
        <v>0</v>
      </c>
      <c r="H70" s="77"/>
      <c r="I70" s="77">
        <f t="shared" si="4"/>
        <v>0</v>
      </c>
      <c r="J70" s="77">
        <f t="shared" si="5"/>
        <v>0</v>
      </c>
    </row>
    <row r="71" spans="1:10" s="152" customFormat="1" ht="40.799999999999997" x14ac:dyDescent="0.3">
      <c r="A71" s="66" t="s">
        <v>180</v>
      </c>
      <c r="B71" s="67" t="s">
        <v>935</v>
      </c>
      <c r="C71" s="68" t="s">
        <v>468</v>
      </c>
      <c r="D71" s="69" t="s">
        <v>116</v>
      </c>
      <c r="E71" s="70">
        <v>350</v>
      </c>
      <c r="F71" s="71">
        <v>340.49</v>
      </c>
      <c r="G71" s="71">
        <f t="shared" si="3"/>
        <v>119171.5</v>
      </c>
      <c r="H71" s="71"/>
      <c r="I71" s="71">
        <f t="shared" si="4"/>
        <v>0</v>
      </c>
      <c r="J71" s="71">
        <f t="shared" si="5"/>
        <v>119171.5</v>
      </c>
    </row>
    <row r="72" spans="1:10" s="78" customFormat="1" ht="20.399999999999999" x14ac:dyDescent="0.3">
      <c r="A72" s="72" t="s">
        <v>182</v>
      </c>
      <c r="B72" s="73" t="s">
        <v>485</v>
      </c>
      <c r="C72" s="74" t="s">
        <v>486</v>
      </c>
      <c r="D72" s="75" t="s">
        <v>278</v>
      </c>
      <c r="E72" s="80">
        <v>1.5</v>
      </c>
      <c r="F72" s="77"/>
      <c r="G72" s="77">
        <f t="shared" si="3"/>
        <v>0</v>
      </c>
      <c r="H72" s="77"/>
      <c r="I72" s="77">
        <f t="shared" si="4"/>
        <v>0</v>
      </c>
      <c r="J72" s="77">
        <f t="shared" si="5"/>
        <v>0</v>
      </c>
    </row>
    <row r="73" spans="1:10" s="78" customFormat="1" ht="30.6" x14ac:dyDescent="0.3">
      <c r="A73" s="72" t="s">
        <v>184</v>
      </c>
      <c r="B73" s="73" t="s">
        <v>957</v>
      </c>
      <c r="C73" s="74" t="s">
        <v>958</v>
      </c>
      <c r="D73" s="75" t="s">
        <v>959</v>
      </c>
      <c r="E73" s="76">
        <v>15</v>
      </c>
      <c r="F73" s="77"/>
      <c r="G73" s="77">
        <f t="shared" si="3"/>
        <v>0</v>
      </c>
      <c r="H73" s="77"/>
      <c r="I73" s="77">
        <f t="shared" si="4"/>
        <v>0</v>
      </c>
      <c r="J73" s="77">
        <f t="shared" si="5"/>
        <v>0</v>
      </c>
    </row>
    <row r="74" spans="1:10" s="152" customFormat="1" ht="40.799999999999997" x14ac:dyDescent="0.3">
      <c r="A74" s="66" t="s">
        <v>186</v>
      </c>
      <c r="B74" s="67" t="s">
        <v>1279</v>
      </c>
      <c r="C74" s="68" t="s">
        <v>965</v>
      </c>
      <c r="D74" s="69" t="s">
        <v>116</v>
      </c>
      <c r="E74" s="70">
        <v>15</v>
      </c>
      <c r="F74" s="71">
        <v>320</v>
      </c>
      <c r="G74" s="71">
        <f t="shared" si="3"/>
        <v>4800</v>
      </c>
      <c r="H74" s="71"/>
      <c r="I74" s="71">
        <f t="shared" si="4"/>
        <v>0</v>
      </c>
      <c r="J74" s="71">
        <f t="shared" si="5"/>
        <v>4800</v>
      </c>
    </row>
    <row r="75" spans="1:10" s="152" customFormat="1" ht="40.799999999999997" x14ac:dyDescent="0.3">
      <c r="A75" s="66" t="s">
        <v>188</v>
      </c>
      <c r="B75" s="67" t="s">
        <v>936</v>
      </c>
      <c r="C75" s="68" t="s">
        <v>470</v>
      </c>
      <c r="D75" s="69" t="s">
        <v>213</v>
      </c>
      <c r="E75" s="70">
        <v>400</v>
      </c>
      <c r="F75" s="71">
        <v>463.56</v>
      </c>
      <c r="G75" s="71">
        <f t="shared" si="3"/>
        <v>185424</v>
      </c>
      <c r="H75" s="71"/>
      <c r="I75" s="71">
        <f t="shared" si="4"/>
        <v>0</v>
      </c>
      <c r="J75" s="71">
        <f t="shared" si="5"/>
        <v>185424</v>
      </c>
    </row>
    <row r="76" spans="1:10" s="152" customFormat="1" ht="40.799999999999997" x14ac:dyDescent="0.3">
      <c r="A76" s="66" t="s">
        <v>190</v>
      </c>
      <c r="B76" s="67" t="s">
        <v>1280</v>
      </c>
      <c r="C76" s="68" t="s">
        <v>1281</v>
      </c>
      <c r="D76" s="69" t="s">
        <v>213</v>
      </c>
      <c r="E76" s="70">
        <v>400</v>
      </c>
      <c r="F76" s="71">
        <v>78.623999999999995</v>
      </c>
      <c r="G76" s="71">
        <f t="shared" si="3"/>
        <v>31449.599999999999</v>
      </c>
      <c r="H76" s="71"/>
      <c r="I76" s="71">
        <f t="shared" si="4"/>
        <v>0</v>
      </c>
      <c r="J76" s="71">
        <f t="shared" si="5"/>
        <v>31449.599999999999</v>
      </c>
    </row>
    <row r="77" spans="1:10" s="152" customFormat="1" ht="40.799999999999997" x14ac:dyDescent="0.3">
      <c r="A77" s="66" t="s">
        <v>192</v>
      </c>
      <c r="B77" s="67" t="s">
        <v>951</v>
      </c>
      <c r="C77" s="68" t="s">
        <v>952</v>
      </c>
      <c r="D77" s="69" t="s">
        <v>213</v>
      </c>
      <c r="E77" s="70">
        <v>3</v>
      </c>
      <c r="F77" s="98">
        <v>4787.8261253381561</v>
      </c>
      <c r="G77" s="71">
        <f t="shared" si="3"/>
        <v>14363.478376014467</v>
      </c>
      <c r="H77" s="71"/>
      <c r="I77" s="71">
        <f t="shared" si="4"/>
        <v>0</v>
      </c>
      <c r="J77" s="71">
        <f t="shared" si="5"/>
        <v>14363.478376014467</v>
      </c>
    </row>
    <row r="78" spans="1:10" s="78" customFormat="1" ht="20.399999999999999" x14ac:dyDescent="0.3">
      <c r="A78" s="72" t="s">
        <v>194</v>
      </c>
      <c r="B78" s="73" t="s">
        <v>967</v>
      </c>
      <c r="C78" s="74" t="s">
        <v>968</v>
      </c>
      <c r="D78" s="75" t="s">
        <v>109</v>
      </c>
      <c r="E78" s="100">
        <v>5.0000000000000001E-3</v>
      </c>
      <c r="F78" s="77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152" customFormat="1" ht="40.799999999999997" x14ac:dyDescent="0.3">
      <c r="A79" s="66" t="s">
        <v>196</v>
      </c>
      <c r="B79" s="67" t="s">
        <v>1074</v>
      </c>
      <c r="C79" s="68" t="s">
        <v>971</v>
      </c>
      <c r="D79" s="69" t="s">
        <v>1119</v>
      </c>
      <c r="E79" s="70">
        <v>1</v>
      </c>
      <c r="F79" s="98">
        <v>7907.8134788962861</v>
      </c>
      <c r="G79" s="71">
        <f t="shared" si="3"/>
        <v>7907.8134788962861</v>
      </c>
      <c r="H79" s="71"/>
      <c r="I79" s="71">
        <f t="shared" si="4"/>
        <v>0</v>
      </c>
      <c r="J79" s="71">
        <f t="shared" si="5"/>
        <v>7907.8134788962861</v>
      </c>
    </row>
    <row r="80" spans="1:10" s="152" customFormat="1" ht="14.4" x14ac:dyDescent="0.3">
      <c r="A80" s="62" t="s">
        <v>1282</v>
      </c>
      <c r="B80" s="63"/>
      <c r="C80" s="63"/>
      <c r="D80" s="63"/>
      <c r="E80" s="64"/>
      <c r="F80" s="98"/>
      <c r="G80" s="71">
        <f t="shared" si="3"/>
        <v>0</v>
      </c>
      <c r="H80" s="71"/>
      <c r="I80" s="71">
        <f t="shared" si="4"/>
        <v>0</v>
      </c>
      <c r="J80" s="71">
        <f t="shared" si="5"/>
        <v>0</v>
      </c>
    </row>
    <row r="81" spans="1:10" s="78" customFormat="1" ht="20.399999999999999" x14ac:dyDescent="0.3">
      <c r="A81" s="72" t="s">
        <v>198</v>
      </c>
      <c r="B81" s="73" t="s">
        <v>413</v>
      </c>
      <c r="C81" s="74" t="s">
        <v>414</v>
      </c>
      <c r="D81" s="75" t="s">
        <v>415</v>
      </c>
      <c r="E81" s="79">
        <v>1.08</v>
      </c>
      <c r="F81" s="77"/>
      <c r="G81" s="77">
        <f t="shared" si="3"/>
        <v>0</v>
      </c>
      <c r="H81" s="77"/>
      <c r="I81" s="77">
        <f t="shared" si="4"/>
        <v>0</v>
      </c>
      <c r="J81" s="77">
        <f t="shared" si="5"/>
        <v>0</v>
      </c>
    </row>
    <row r="82" spans="1:10" s="152" customFormat="1" ht="40.799999999999997" x14ac:dyDescent="0.3">
      <c r="A82" s="66" t="s">
        <v>200</v>
      </c>
      <c r="B82" s="67" t="s">
        <v>1078</v>
      </c>
      <c r="C82" s="68" t="s">
        <v>1079</v>
      </c>
      <c r="D82" s="69" t="s">
        <v>116</v>
      </c>
      <c r="E82" s="88">
        <v>171.36</v>
      </c>
      <c r="F82" s="98">
        <v>283.32217888195044</v>
      </c>
      <c r="G82" s="71">
        <f t="shared" si="3"/>
        <v>48550.088573211033</v>
      </c>
      <c r="H82" s="71"/>
      <c r="I82" s="71">
        <f t="shared" si="4"/>
        <v>0</v>
      </c>
      <c r="J82" s="71">
        <f t="shared" si="5"/>
        <v>48550.088573211033</v>
      </c>
    </row>
    <row r="83" spans="1:10" s="152" customFormat="1" ht="40.799999999999997" x14ac:dyDescent="0.3">
      <c r="A83" s="66" t="s">
        <v>202</v>
      </c>
      <c r="B83" s="67" t="s">
        <v>1098</v>
      </c>
      <c r="C83" s="68" t="s">
        <v>1111</v>
      </c>
      <c r="D83" s="69" t="s">
        <v>213</v>
      </c>
      <c r="E83" s="70">
        <v>7</v>
      </c>
      <c r="F83" s="98">
        <v>830.29172509102932</v>
      </c>
      <c r="G83" s="71">
        <f t="shared" si="3"/>
        <v>5812.042075637205</v>
      </c>
      <c r="H83" s="71"/>
      <c r="I83" s="71">
        <f t="shared" si="4"/>
        <v>0</v>
      </c>
      <c r="J83" s="71">
        <f t="shared" si="5"/>
        <v>5812.042075637205</v>
      </c>
    </row>
    <row r="84" spans="1:10" s="78" customFormat="1" ht="20.399999999999999" x14ac:dyDescent="0.3">
      <c r="A84" s="72" t="s">
        <v>205</v>
      </c>
      <c r="B84" s="73" t="s">
        <v>1161</v>
      </c>
      <c r="C84" s="74" t="s">
        <v>1162</v>
      </c>
      <c r="D84" s="75" t="s">
        <v>415</v>
      </c>
      <c r="E84" s="80">
        <v>0.6</v>
      </c>
      <c r="F84" s="77"/>
      <c r="G84" s="77">
        <f t="shared" si="3"/>
        <v>0</v>
      </c>
      <c r="H84" s="77"/>
      <c r="I84" s="77">
        <f t="shared" si="4"/>
        <v>0</v>
      </c>
      <c r="J84" s="77">
        <f t="shared" si="5"/>
        <v>0</v>
      </c>
    </row>
    <row r="85" spans="1:10" s="152" customFormat="1" ht="40.799999999999997" x14ac:dyDescent="0.3">
      <c r="A85" s="66" t="s">
        <v>207</v>
      </c>
      <c r="B85" s="67" t="s">
        <v>1164</v>
      </c>
      <c r="C85" s="68" t="s">
        <v>1283</v>
      </c>
      <c r="D85" s="69" t="s">
        <v>116</v>
      </c>
      <c r="E85" s="81">
        <v>61.2</v>
      </c>
      <c r="F85" s="71">
        <v>1512.924</v>
      </c>
      <c r="G85" s="71">
        <f t="shared" si="3"/>
        <v>92590.948799999998</v>
      </c>
      <c r="H85" s="71"/>
      <c r="I85" s="71">
        <f t="shared" si="4"/>
        <v>0</v>
      </c>
      <c r="J85" s="71">
        <f t="shared" si="5"/>
        <v>92590.948799999998</v>
      </c>
    </row>
    <row r="86" spans="1:10" s="152" customFormat="1" ht="40.799999999999997" x14ac:dyDescent="0.3">
      <c r="A86" s="66" t="s">
        <v>210</v>
      </c>
      <c r="B86" s="67" t="s">
        <v>1167</v>
      </c>
      <c r="C86" s="68" t="s">
        <v>1168</v>
      </c>
      <c r="D86" s="69" t="s">
        <v>213</v>
      </c>
      <c r="E86" s="70">
        <v>4</v>
      </c>
      <c r="F86" s="71">
        <v>11.784000000000001</v>
      </c>
      <c r="G86" s="71">
        <f t="shared" si="3"/>
        <v>47.136000000000003</v>
      </c>
      <c r="H86" s="71"/>
      <c r="I86" s="71">
        <f t="shared" si="4"/>
        <v>0</v>
      </c>
      <c r="J86" s="71">
        <f t="shared" si="5"/>
        <v>47.136000000000003</v>
      </c>
    </row>
    <row r="87" spans="1:10" s="152" customFormat="1" ht="40.799999999999997" x14ac:dyDescent="0.3">
      <c r="A87" s="66" t="s">
        <v>214</v>
      </c>
      <c r="B87" s="67" t="s">
        <v>1167</v>
      </c>
      <c r="C87" s="68" t="s">
        <v>1170</v>
      </c>
      <c r="D87" s="69" t="s">
        <v>213</v>
      </c>
      <c r="E87" s="70">
        <v>4</v>
      </c>
      <c r="F87" s="71">
        <v>51.636000000000003</v>
      </c>
      <c r="G87" s="71">
        <f t="shared" si="3"/>
        <v>206.54400000000001</v>
      </c>
      <c r="H87" s="71"/>
      <c r="I87" s="71">
        <f t="shared" si="4"/>
        <v>0</v>
      </c>
      <c r="J87" s="71">
        <f t="shared" si="5"/>
        <v>206.54400000000001</v>
      </c>
    </row>
    <row r="88" spans="1:10" s="152" customFormat="1" ht="40.799999999999997" x14ac:dyDescent="0.3">
      <c r="A88" s="66" t="s">
        <v>698</v>
      </c>
      <c r="B88" s="67" t="s">
        <v>1141</v>
      </c>
      <c r="C88" s="68" t="s">
        <v>1142</v>
      </c>
      <c r="D88" s="69" t="s">
        <v>213</v>
      </c>
      <c r="E88" s="70">
        <v>120</v>
      </c>
      <c r="F88" s="98">
        <v>33.693721025802837</v>
      </c>
      <c r="G88" s="71">
        <f t="shared" si="3"/>
        <v>4043.2465230963403</v>
      </c>
      <c r="H88" s="71"/>
      <c r="I88" s="71">
        <f t="shared" si="4"/>
        <v>0</v>
      </c>
      <c r="J88" s="71">
        <f t="shared" si="5"/>
        <v>4043.2465230963403</v>
      </c>
    </row>
    <row r="89" spans="1:10" s="152" customFormat="1" ht="40.799999999999997" x14ac:dyDescent="0.3">
      <c r="A89" s="66" t="s">
        <v>220</v>
      </c>
      <c r="B89" s="67" t="s">
        <v>1141</v>
      </c>
      <c r="C89" s="68" t="s">
        <v>1144</v>
      </c>
      <c r="D89" s="69" t="s">
        <v>213</v>
      </c>
      <c r="E89" s="70">
        <v>16</v>
      </c>
      <c r="F89" s="98">
        <v>43.285405307119362</v>
      </c>
      <c r="G89" s="71">
        <f t="shared" si="3"/>
        <v>692.56648491390979</v>
      </c>
      <c r="H89" s="71"/>
      <c r="I89" s="71">
        <f t="shared" si="4"/>
        <v>0</v>
      </c>
      <c r="J89" s="71">
        <f t="shared" si="5"/>
        <v>692.56648491390979</v>
      </c>
    </row>
    <row r="90" spans="1:10" s="152" customFormat="1" ht="40.799999999999997" x14ac:dyDescent="0.3">
      <c r="A90" s="66" t="s">
        <v>798</v>
      </c>
      <c r="B90" s="67" t="s">
        <v>1154</v>
      </c>
      <c r="C90" s="68" t="s">
        <v>1155</v>
      </c>
      <c r="D90" s="69" t="s">
        <v>116</v>
      </c>
      <c r="E90" s="70">
        <v>50</v>
      </c>
      <c r="F90" s="98">
        <v>313.81866772293188</v>
      </c>
      <c r="G90" s="71">
        <f t="shared" si="3"/>
        <v>15690.933386146593</v>
      </c>
      <c r="H90" s="71"/>
      <c r="I90" s="71">
        <f t="shared" si="4"/>
        <v>0</v>
      </c>
      <c r="J90" s="71">
        <f t="shared" si="5"/>
        <v>15690.933386146593</v>
      </c>
    </row>
    <row r="91" spans="1:10" s="152" customFormat="1" ht="40.799999999999997" x14ac:dyDescent="0.3">
      <c r="A91" s="66" t="s">
        <v>227</v>
      </c>
      <c r="B91" s="67" t="s">
        <v>1151</v>
      </c>
      <c r="C91" s="68" t="s">
        <v>1152</v>
      </c>
      <c r="D91" s="69" t="s">
        <v>213</v>
      </c>
      <c r="E91" s="70">
        <v>100</v>
      </c>
      <c r="F91" s="98">
        <v>124.56830344958072</v>
      </c>
      <c r="G91" s="71">
        <f t="shared" si="3"/>
        <v>12456.830344958073</v>
      </c>
      <c r="H91" s="71"/>
      <c r="I91" s="71">
        <f t="shared" si="4"/>
        <v>0</v>
      </c>
      <c r="J91" s="71">
        <f t="shared" si="5"/>
        <v>12456.830344958073</v>
      </c>
    </row>
    <row r="92" spans="1:10" s="78" customFormat="1" ht="20.399999999999999" x14ac:dyDescent="0.3">
      <c r="A92" s="72" t="s">
        <v>229</v>
      </c>
      <c r="B92" s="73" t="s">
        <v>128</v>
      </c>
      <c r="C92" s="74" t="s">
        <v>129</v>
      </c>
      <c r="D92" s="75" t="s">
        <v>130</v>
      </c>
      <c r="E92" s="76">
        <v>1</v>
      </c>
      <c r="F92" s="77"/>
      <c r="G92" s="77">
        <f t="shared" si="3"/>
        <v>0</v>
      </c>
      <c r="H92" s="77"/>
      <c r="I92" s="77">
        <f t="shared" si="4"/>
        <v>0</v>
      </c>
      <c r="J92" s="77">
        <f t="shared" si="5"/>
        <v>0</v>
      </c>
    </row>
    <row r="93" spans="1:10" s="152" customFormat="1" ht="40.799999999999997" x14ac:dyDescent="0.3">
      <c r="A93" s="66" t="s">
        <v>231</v>
      </c>
      <c r="B93" s="67" t="s">
        <v>1284</v>
      </c>
      <c r="C93" s="68" t="s">
        <v>1285</v>
      </c>
      <c r="D93" s="69" t="s">
        <v>213</v>
      </c>
      <c r="E93" s="70">
        <v>1</v>
      </c>
      <c r="F93" s="98">
        <v>696.01423343868339</v>
      </c>
      <c r="G93" s="71">
        <f t="shared" si="3"/>
        <v>696.01423343868339</v>
      </c>
      <c r="H93" s="71"/>
      <c r="I93" s="71">
        <f t="shared" si="4"/>
        <v>0</v>
      </c>
      <c r="J93" s="71">
        <f t="shared" si="5"/>
        <v>696.01423343868339</v>
      </c>
    </row>
    <row r="94" spans="1:10" s="78" customFormat="1" ht="20.399999999999999" x14ac:dyDescent="0.3">
      <c r="A94" s="72" t="s">
        <v>234</v>
      </c>
      <c r="B94" s="73" t="s">
        <v>825</v>
      </c>
      <c r="C94" s="74" t="s">
        <v>826</v>
      </c>
      <c r="D94" s="75" t="s">
        <v>109</v>
      </c>
      <c r="E94" s="80">
        <v>0.4</v>
      </c>
      <c r="F94" s="77"/>
      <c r="G94" s="77">
        <f t="shared" si="3"/>
        <v>0</v>
      </c>
      <c r="H94" s="77"/>
      <c r="I94" s="77">
        <f t="shared" si="4"/>
        <v>0</v>
      </c>
      <c r="J94" s="77">
        <f t="shared" si="5"/>
        <v>0</v>
      </c>
    </row>
    <row r="95" spans="1:10" s="152" customFormat="1" ht="40.799999999999997" x14ac:dyDescent="0.3">
      <c r="A95" s="66" t="s">
        <v>237</v>
      </c>
      <c r="B95" s="67" t="s">
        <v>1066</v>
      </c>
      <c r="C95" s="68" t="s">
        <v>1286</v>
      </c>
      <c r="D95" s="69" t="s">
        <v>116</v>
      </c>
      <c r="E95" s="81">
        <v>41.2</v>
      </c>
      <c r="F95" s="98">
        <v>5815.9748381383069</v>
      </c>
      <c r="G95" s="71">
        <f t="shared" si="3"/>
        <v>239618.16333129827</v>
      </c>
      <c r="H95" s="71"/>
      <c r="I95" s="71">
        <f t="shared" si="4"/>
        <v>0</v>
      </c>
      <c r="J95" s="71">
        <f t="shared" si="5"/>
        <v>239618.16333129827</v>
      </c>
    </row>
    <row r="96" spans="1:10" s="152" customFormat="1" ht="14.4" x14ac:dyDescent="0.3">
      <c r="A96" s="62" t="s">
        <v>1287</v>
      </c>
      <c r="B96" s="63"/>
      <c r="C96" s="63"/>
      <c r="D96" s="63"/>
      <c r="E96" s="64"/>
      <c r="F96" s="98"/>
      <c r="G96" s="71">
        <f t="shared" si="3"/>
        <v>0</v>
      </c>
      <c r="H96" s="71"/>
      <c r="I96" s="71">
        <f t="shared" si="4"/>
        <v>0</v>
      </c>
      <c r="J96" s="71">
        <f t="shared" si="5"/>
        <v>0</v>
      </c>
    </row>
    <row r="97" spans="1:11" s="78" customFormat="1" ht="30.6" x14ac:dyDescent="0.3">
      <c r="A97" s="72" t="s">
        <v>239</v>
      </c>
      <c r="B97" s="73" t="s">
        <v>803</v>
      </c>
      <c r="C97" s="74" t="s">
        <v>804</v>
      </c>
      <c r="D97" s="75" t="s">
        <v>165</v>
      </c>
      <c r="E97" s="101">
        <v>0.165991</v>
      </c>
      <c r="F97" s="77"/>
      <c r="G97" s="77">
        <f t="shared" si="3"/>
        <v>0</v>
      </c>
      <c r="H97" s="77"/>
      <c r="I97" s="77">
        <f t="shared" si="4"/>
        <v>0</v>
      </c>
      <c r="J97" s="77">
        <f t="shared" si="5"/>
        <v>0</v>
      </c>
    </row>
    <row r="98" spans="1:11" s="152" customFormat="1" ht="40.799999999999997" x14ac:dyDescent="0.3">
      <c r="A98" s="66" t="s">
        <v>241</v>
      </c>
      <c r="B98" s="67" t="s">
        <v>793</v>
      </c>
      <c r="C98" s="68" t="s">
        <v>1288</v>
      </c>
      <c r="D98" s="69" t="s">
        <v>213</v>
      </c>
      <c r="E98" s="70">
        <v>27</v>
      </c>
      <c r="F98" s="102">
        <v>37472.425487999993</v>
      </c>
      <c r="G98" s="71">
        <f t="shared" si="3"/>
        <v>1011755.4881759998</v>
      </c>
      <c r="H98" s="71"/>
      <c r="I98" s="71">
        <f t="shared" si="4"/>
        <v>0</v>
      </c>
      <c r="J98" s="71">
        <f t="shared" si="5"/>
        <v>1011755.4881759998</v>
      </c>
    </row>
    <row r="99" spans="1:11" s="152" customFormat="1" ht="40.799999999999997" x14ac:dyDescent="0.3">
      <c r="A99" s="66" t="s">
        <v>243</v>
      </c>
      <c r="B99" s="67" t="s">
        <v>793</v>
      </c>
      <c r="C99" s="68" t="s">
        <v>1649</v>
      </c>
      <c r="D99" s="69" t="s">
        <v>213</v>
      </c>
      <c r="E99" s="70">
        <v>10</v>
      </c>
      <c r="F99" s="71">
        <v>18192.38</v>
      </c>
      <c r="G99" s="71">
        <f t="shared" si="3"/>
        <v>181923.80000000002</v>
      </c>
      <c r="H99" s="71"/>
      <c r="I99" s="71">
        <f t="shared" si="4"/>
        <v>0</v>
      </c>
      <c r="J99" s="71">
        <f t="shared" si="5"/>
        <v>181923.80000000002</v>
      </c>
      <c r="K99" s="152">
        <f>10123.34*1.2</f>
        <v>12148.008</v>
      </c>
    </row>
    <row r="100" spans="1:11" s="152" customFormat="1" ht="40.799999999999997" x14ac:dyDescent="0.3">
      <c r="A100" s="66" t="s">
        <v>245</v>
      </c>
      <c r="B100" s="67" t="s">
        <v>880</v>
      </c>
      <c r="C100" s="68" t="s">
        <v>1290</v>
      </c>
      <c r="D100" s="69" t="s">
        <v>213</v>
      </c>
      <c r="E100" s="70">
        <v>4</v>
      </c>
      <c r="F100" s="71">
        <v>29255.99</v>
      </c>
      <c r="G100" s="71">
        <f t="shared" si="3"/>
        <v>117023.96</v>
      </c>
      <c r="H100" s="71"/>
      <c r="I100" s="71">
        <f t="shared" si="4"/>
        <v>0</v>
      </c>
      <c r="J100" s="71">
        <f t="shared" si="5"/>
        <v>117023.96</v>
      </c>
    </row>
    <row r="101" spans="1:11" s="152" customFormat="1" ht="40.799999999999997" x14ac:dyDescent="0.3">
      <c r="A101" s="66" t="s">
        <v>246</v>
      </c>
      <c r="B101" s="67" t="s">
        <v>880</v>
      </c>
      <c r="C101" s="68" t="s">
        <v>1291</v>
      </c>
      <c r="D101" s="69" t="s">
        <v>213</v>
      </c>
      <c r="E101" s="70">
        <v>3</v>
      </c>
      <c r="F101" s="71">
        <v>11645.42</v>
      </c>
      <c r="G101" s="71">
        <f t="shared" si="3"/>
        <v>34936.26</v>
      </c>
      <c r="H101" s="71"/>
      <c r="I101" s="71">
        <f t="shared" si="4"/>
        <v>0</v>
      </c>
      <c r="J101" s="71">
        <f t="shared" si="5"/>
        <v>34936.26</v>
      </c>
    </row>
    <row r="102" spans="1:11" s="152" customFormat="1" ht="40.799999999999997" x14ac:dyDescent="0.3">
      <c r="A102" s="66" t="s">
        <v>247</v>
      </c>
      <c r="B102" s="67" t="s">
        <v>880</v>
      </c>
      <c r="C102" s="68" t="s">
        <v>1292</v>
      </c>
      <c r="D102" s="69" t="s">
        <v>213</v>
      </c>
      <c r="E102" s="70">
        <v>1</v>
      </c>
      <c r="F102" s="71">
        <v>11645.42</v>
      </c>
      <c r="G102" s="71">
        <f t="shared" si="3"/>
        <v>11645.42</v>
      </c>
      <c r="H102" s="71"/>
      <c r="I102" s="71">
        <f t="shared" si="4"/>
        <v>0</v>
      </c>
      <c r="J102" s="71">
        <f t="shared" si="5"/>
        <v>11645.42</v>
      </c>
    </row>
    <row r="103" spans="1:11" s="152" customFormat="1" ht="40.799999999999997" x14ac:dyDescent="0.3">
      <c r="A103" s="66" t="s">
        <v>249</v>
      </c>
      <c r="B103" s="67" t="s">
        <v>793</v>
      </c>
      <c r="C103" s="68" t="s">
        <v>1293</v>
      </c>
      <c r="D103" s="69" t="s">
        <v>213</v>
      </c>
      <c r="E103" s="70">
        <v>90</v>
      </c>
      <c r="F103" s="71">
        <v>241.32</v>
      </c>
      <c r="G103" s="71">
        <f t="shared" si="3"/>
        <v>21718.799999999999</v>
      </c>
      <c r="H103" s="71"/>
      <c r="I103" s="71">
        <f t="shared" si="4"/>
        <v>0</v>
      </c>
      <c r="J103" s="71">
        <f t="shared" si="5"/>
        <v>21718.799999999999</v>
      </c>
    </row>
    <row r="104" spans="1:11" s="152" customFormat="1" ht="40.799999999999997" x14ac:dyDescent="0.3">
      <c r="A104" s="66" t="s">
        <v>251</v>
      </c>
      <c r="B104" s="67" t="s">
        <v>793</v>
      </c>
      <c r="C104" s="68" t="s">
        <v>1294</v>
      </c>
      <c r="D104" s="69" t="s">
        <v>213</v>
      </c>
      <c r="E104" s="70">
        <v>12</v>
      </c>
      <c r="F104" s="71">
        <v>3507.84</v>
      </c>
      <c r="G104" s="71">
        <f t="shared" si="3"/>
        <v>42094.080000000002</v>
      </c>
      <c r="H104" s="71"/>
      <c r="I104" s="71">
        <f t="shared" si="4"/>
        <v>0</v>
      </c>
      <c r="J104" s="71">
        <f t="shared" si="5"/>
        <v>42094.080000000002</v>
      </c>
    </row>
    <row r="105" spans="1:11" s="78" customFormat="1" ht="20.399999999999999" x14ac:dyDescent="0.3">
      <c r="A105" s="72" t="s">
        <v>252</v>
      </c>
      <c r="B105" s="73" t="s">
        <v>806</v>
      </c>
      <c r="C105" s="74" t="s">
        <v>807</v>
      </c>
      <c r="D105" s="75" t="s">
        <v>69</v>
      </c>
      <c r="E105" s="79">
        <v>0.28999999999999998</v>
      </c>
      <c r="F105" s="77"/>
      <c r="G105" s="77">
        <f t="shared" si="3"/>
        <v>0</v>
      </c>
      <c r="H105" s="77"/>
      <c r="I105" s="77">
        <f t="shared" si="4"/>
        <v>0</v>
      </c>
      <c r="J105" s="77">
        <f t="shared" si="5"/>
        <v>0</v>
      </c>
    </row>
    <row r="106" spans="1:11" s="152" customFormat="1" ht="40.799999999999997" x14ac:dyDescent="0.3">
      <c r="A106" s="66" t="s">
        <v>253</v>
      </c>
      <c r="B106" s="67" t="s">
        <v>808</v>
      </c>
      <c r="C106" s="68" t="s">
        <v>809</v>
      </c>
      <c r="D106" s="69" t="s">
        <v>213</v>
      </c>
      <c r="E106" s="70">
        <v>9</v>
      </c>
      <c r="F106" s="71">
        <v>1530</v>
      </c>
      <c r="G106" s="71">
        <f t="shared" si="3"/>
        <v>13770</v>
      </c>
      <c r="H106" s="71"/>
      <c r="I106" s="71">
        <f t="shared" si="4"/>
        <v>0</v>
      </c>
      <c r="J106" s="71">
        <f t="shared" si="5"/>
        <v>13770</v>
      </c>
    </row>
    <row r="107" spans="1:11" s="152" customFormat="1" ht="40.799999999999997" x14ac:dyDescent="0.3">
      <c r="A107" s="66" t="s">
        <v>254</v>
      </c>
      <c r="B107" s="67" t="s">
        <v>808</v>
      </c>
      <c r="C107" s="68" t="s">
        <v>810</v>
      </c>
      <c r="D107" s="69" t="s">
        <v>213</v>
      </c>
      <c r="E107" s="70">
        <v>20</v>
      </c>
      <c r="F107" s="71">
        <f>1250.9337*1.2</f>
        <v>1501.1204399999999</v>
      </c>
      <c r="G107" s="71">
        <f t="shared" si="3"/>
        <v>30022.408799999997</v>
      </c>
      <c r="H107" s="71"/>
      <c r="I107" s="71">
        <f t="shared" si="4"/>
        <v>0</v>
      </c>
      <c r="J107" s="71">
        <f t="shared" si="5"/>
        <v>30022.408799999997</v>
      </c>
    </row>
    <row r="108" spans="1:11" s="152" customFormat="1" ht="40.799999999999997" x14ac:dyDescent="0.3">
      <c r="A108" s="66" t="s">
        <v>255</v>
      </c>
      <c r="B108" s="67" t="s">
        <v>811</v>
      </c>
      <c r="C108" s="68" t="s">
        <v>1295</v>
      </c>
      <c r="D108" s="69" t="s">
        <v>213</v>
      </c>
      <c r="E108" s="70">
        <v>58</v>
      </c>
      <c r="F108" s="71">
        <v>1530.1439999999998</v>
      </c>
      <c r="G108" s="71">
        <f t="shared" si="3"/>
        <v>88748.351999999984</v>
      </c>
      <c r="H108" s="71"/>
      <c r="I108" s="71">
        <f t="shared" si="4"/>
        <v>0</v>
      </c>
      <c r="J108" s="71">
        <f t="shared" si="5"/>
        <v>88748.351999999984</v>
      </c>
      <c r="K108" s="152">
        <f>2097.14566*1.2</f>
        <v>2516.5747919999999</v>
      </c>
    </row>
    <row r="109" spans="1:11" s="78" customFormat="1" ht="20.399999999999999" x14ac:dyDescent="0.3">
      <c r="A109" s="72" t="s">
        <v>257</v>
      </c>
      <c r="B109" s="73" t="s">
        <v>287</v>
      </c>
      <c r="C109" s="74" t="s">
        <v>288</v>
      </c>
      <c r="D109" s="75" t="s">
        <v>69</v>
      </c>
      <c r="E109" s="80">
        <v>0.5</v>
      </c>
      <c r="F109" s="77"/>
      <c r="G109" s="77">
        <f t="shared" si="3"/>
        <v>0</v>
      </c>
      <c r="H109" s="77"/>
      <c r="I109" s="77">
        <f t="shared" si="4"/>
        <v>0</v>
      </c>
      <c r="J109" s="77">
        <f t="shared" si="5"/>
        <v>0</v>
      </c>
    </row>
    <row r="110" spans="1:11" s="152" customFormat="1" ht="40.799999999999997" x14ac:dyDescent="0.3">
      <c r="A110" s="66" t="s">
        <v>259</v>
      </c>
      <c r="B110" s="67" t="s">
        <v>801</v>
      </c>
      <c r="C110" s="68" t="s">
        <v>1296</v>
      </c>
      <c r="D110" s="69" t="s">
        <v>213</v>
      </c>
      <c r="E110" s="70">
        <v>50</v>
      </c>
      <c r="F110" s="71">
        <v>2196.4079999999999</v>
      </c>
      <c r="G110" s="71">
        <f t="shared" si="3"/>
        <v>109820.4</v>
      </c>
      <c r="H110" s="71"/>
      <c r="I110" s="71">
        <f t="shared" si="4"/>
        <v>0</v>
      </c>
      <c r="J110" s="71">
        <f t="shared" si="5"/>
        <v>109820.4</v>
      </c>
    </row>
    <row r="111" spans="1:11" s="152" customFormat="1" ht="40.799999999999997" x14ac:dyDescent="0.3">
      <c r="A111" s="66" t="s">
        <v>261</v>
      </c>
      <c r="B111" s="67" t="s">
        <v>793</v>
      </c>
      <c r="C111" s="68" t="s">
        <v>1297</v>
      </c>
      <c r="D111" s="69" t="s">
        <v>213</v>
      </c>
      <c r="E111" s="70">
        <v>158</v>
      </c>
      <c r="F111" s="71">
        <v>49.5</v>
      </c>
      <c r="G111" s="71">
        <f t="shared" si="3"/>
        <v>7821</v>
      </c>
      <c r="H111" s="71"/>
      <c r="I111" s="71">
        <f t="shared" si="4"/>
        <v>0</v>
      </c>
      <c r="J111" s="71">
        <f t="shared" si="5"/>
        <v>7821</v>
      </c>
    </row>
    <row r="112" spans="1:11" s="152" customFormat="1" ht="40.799999999999997" x14ac:dyDescent="0.3">
      <c r="A112" s="66" t="s">
        <v>263</v>
      </c>
      <c r="B112" s="67" t="s">
        <v>831</v>
      </c>
      <c r="C112" s="68" t="s">
        <v>1298</v>
      </c>
      <c r="D112" s="69" t="s">
        <v>213</v>
      </c>
      <c r="E112" s="70">
        <v>8</v>
      </c>
      <c r="F112" s="71">
        <v>4656.46</v>
      </c>
      <c r="G112" s="71">
        <f t="shared" si="3"/>
        <v>37251.68</v>
      </c>
      <c r="H112" s="71"/>
      <c r="I112" s="71">
        <f t="shared" si="4"/>
        <v>0</v>
      </c>
      <c r="J112" s="71">
        <f t="shared" si="5"/>
        <v>37251.68</v>
      </c>
    </row>
    <row r="113" spans="1:11" s="152" customFormat="1" ht="40.799999999999997" x14ac:dyDescent="0.3">
      <c r="A113" s="66" t="s">
        <v>265</v>
      </c>
      <c r="B113" s="67" t="s">
        <v>870</v>
      </c>
      <c r="C113" s="68" t="s">
        <v>873</v>
      </c>
      <c r="D113" s="69" t="s">
        <v>213</v>
      </c>
      <c r="E113" s="70">
        <v>16</v>
      </c>
      <c r="F113" s="71">
        <v>1078.3499999999999</v>
      </c>
      <c r="G113" s="71">
        <f t="shared" si="3"/>
        <v>17253.599999999999</v>
      </c>
      <c r="H113" s="71"/>
      <c r="I113" s="71">
        <f t="shared" si="4"/>
        <v>0</v>
      </c>
      <c r="J113" s="71">
        <f t="shared" si="5"/>
        <v>17253.599999999999</v>
      </c>
    </row>
    <row r="114" spans="1:11" s="152" customFormat="1" ht="40.799999999999997" x14ac:dyDescent="0.3">
      <c r="A114" s="66" t="s">
        <v>267</v>
      </c>
      <c r="B114" s="67" t="s">
        <v>870</v>
      </c>
      <c r="C114" s="68" t="s">
        <v>1299</v>
      </c>
      <c r="D114" s="69" t="s">
        <v>213</v>
      </c>
      <c r="E114" s="70">
        <v>50</v>
      </c>
      <c r="F114" s="71">
        <v>919.89600000000007</v>
      </c>
      <c r="G114" s="71">
        <f t="shared" si="3"/>
        <v>45994.8</v>
      </c>
      <c r="H114" s="71"/>
      <c r="I114" s="71">
        <f t="shared" si="4"/>
        <v>0</v>
      </c>
      <c r="J114" s="71">
        <f t="shared" si="5"/>
        <v>45994.8</v>
      </c>
      <c r="K114" s="152">
        <f>766.58*1.2</f>
        <v>919.89600000000007</v>
      </c>
    </row>
    <row r="115" spans="1:11" s="78" customFormat="1" ht="20.399999999999999" x14ac:dyDescent="0.3">
      <c r="A115" s="72" t="s">
        <v>269</v>
      </c>
      <c r="B115" s="73" t="s">
        <v>806</v>
      </c>
      <c r="C115" s="74" t="s">
        <v>807</v>
      </c>
      <c r="D115" s="75" t="s">
        <v>69</v>
      </c>
      <c r="E115" s="80">
        <v>0.5</v>
      </c>
      <c r="F115" s="77"/>
      <c r="G115" s="77">
        <f t="shared" si="3"/>
        <v>0</v>
      </c>
      <c r="H115" s="77"/>
      <c r="I115" s="77">
        <f t="shared" si="4"/>
        <v>0</v>
      </c>
      <c r="J115" s="77">
        <f t="shared" si="5"/>
        <v>0</v>
      </c>
    </row>
    <row r="116" spans="1:11" s="152" customFormat="1" ht="40.799999999999997" x14ac:dyDescent="0.3">
      <c r="A116" s="66" t="s">
        <v>270</v>
      </c>
      <c r="B116" s="67" t="s">
        <v>808</v>
      </c>
      <c r="C116" s="68" t="s">
        <v>1300</v>
      </c>
      <c r="D116" s="69" t="s">
        <v>213</v>
      </c>
      <c r="E116" s="70">
        <v>50</v>
      </c>
      <c r="F116" s="71">
        <v>2493.5879999999997</v>
      </c>
      <c r="G116" s="71">
        <f t="shared" si="3"/>
        <v>124679.4</v>
      </c>
      <c r="H116" s="71"/>
      <c r="I116" s="71">
        <f t="shared" si="4"/>
        <v>0</v>
      </c>
      <c r="J116" s="71">
        <f t="shared" si="5"/>
        <v>124679.4</v>
      </c>
    </row>
    <row r="117" spans="1:11" s="152" customFormat="1" ht="40.799999999999997" x14ac:dyDescent="0.3">
      <c r="A117" s="66" t="s">
        <v>273</v>
      </c>
      <c r="B117" s="67" t="s">
        <v>859</v>
      </c>
      <c r="C117" s="68" t="s">
        <v>1301</v>
      </c>
      <c r="D117" s="69" t="s">
        <v>213</v>
      </c>
      <c r="E117" s="70">
        <v>100</v>
      </c>
      <c r="F117" s="98">
        <v>425.47515294723524</v>
      </c>
      <c r="G117" s="71">
        <f t="shared" si="3"/>
        <v>42547.515294723526</v>
      </c>
      <c r="H117" s="71"/>
      <c r="I117" s="71">
        <f t="shared" si="4"/>
        <v>0</v>
      </c>
      <c r="J117" s="71">
        <f t="shared" si="5"/>
        <v>42547.515294723526</v>
      </c>
    </row>
    <row r="118" spans="1:11" s="152" customFormat="1" ht="40.799999999999997" x14ac:dyDescent="0.3">
      <c r="A118" s="66" t="s">
        <v>275</v>
      </c>
      <c r="B118" s="67" t="s">
        <v>840</v>
      </c>
      <c r="C118" s="68" t="s">
        <v>1060</v>
      </c>
      <c r="D118" s="69" t="s">
        <v>213</v>
      </c>
      <c r="E118" s="70">
        <v>232</v>
      </c>
      <c r="F118" s="98">
        <v>28.406029817580254</v>
      </c>
      <c r="G118" s="71">
        <f t="shared" si="3"/>
        <v>6590.1989176786192</v>
      </c>
      <c r="H118" s="71"/>
      <c r="I118" s="71">
        <f t="shared" si="4"/>
        <v>0</v>
      </c>
      <c r="J118" s="71">
        <f t="shared" si="5"/>
        <v>6590.1989176786192</v>
      </c>
    </row>
    <row r="119" spans="1:11" s="152" customFormat="1" ht="40.799999999999997" x14ac:dyDescent="0.3">
      <c r="A119" s="66" t="s">
        <v>279</v>
      </c>
      <c r="B119" s="67" t="s">
        <v>842</v>
      </c>
      <c r="C119" s="68" t="s">
        <v>1035</v>
      </c>
      <c r="D119" s="69" t="s">
        <v>213</v>
      </c>
      <c r="E119" s="70">
        <v>232</v>
      </c>
      <c r="F119" s="98">
        <v>76.610111562655717</v>
      </c>
      <c r="G119" s="71">
        <f t="shared" si="3"/>
        <v>17773.545882536127</v>
      </c>
      <c r="H119" s="71"/>
      <c r="I119" s="71">
        <f t="shared" si="4"/>
        <v>0</v>
      </c>
      <c r="J119" s="71">
        <f t="shared" si="5"/>
        <v>17773.545882536127</v>
      </c>
    </row>
    <row r="120" spans="1:11" s="152" customFormat="1" ht="40.799999999999997" x14ac:dyDescent="0.3">
      <c r="A120" s="66" t="s">
        <v>847</v>
      </c>
      <c r="B120" s="67" t="s">
        <v>1302</v>
      </c>
      <c r="C120" s="68" t="s">
        <v>1303</v>
      </c>
      <c r="D120" s="69" t="s">
        <v>213</v>
      </c>
      <c r="E120" s="70">
        <v>58</v>
      </c>
      <c r="F120" s="71">
        <v>78.623999999999995</v>
      </c>
      <c r="G120" s="71">
        <f t="shared" si="3"/>
        <v>4560.192</v>
      </c>
      <c r="H120" s="71"/>
      <c r="I120" s="71">
        <f t="shared" si="4"/>
        <v>0</v>
      </c>
      <c r="J120" s="71">
        <f t="shared" si="5"/>
        <v>4560.192</v>
      </c>
      <c r="K120" s="152">
        <f>65.52*1.2</f>
        <v>78.623999999999995</v>
      </c>
    </row>
    <row r="121" spans="1:11" s="152" customFormat="1" ht="40.799999999999997" x14ac:dyDescent="0.3">
      <c r="A121" s="66" t="s">
        <v>282</v>
      </c>
      <c r="B121" s="67" t="s">
        <v>838</v>
      </c>
      <c r="C121" s="68" t="s">
        <v>914</v>
      </c>
      <c r="D121" s="69" t="s">
        <v>213</v>
      </c>
      <c r="E121" s="70">
        <v>100</v>
      </c>
      <c r="F121" s="98">
        <v>3911.9120131668915</v>
      </c>
      <c r="G121" s="71">
        <f t="shared" si="3"/>
        <v>391191.20131668914</v>
      </c>
      <c r="H121" s="71"/>
      <c r="I121" s="71">
        <f t="shared" si="4"/>
        <v>0</v>
      </c>
      <c r="J121" s="71">
        <f t="shared" si="5"/>
        <v>391191.20131668914</v>
      </c>
    </row>
    <row r="122" spans="1:11" s="152" customFormat="1" ht="40.799999999999997" x14ac:dyDescent="0.3">
      <c r="A122" s="66" t="s">
        <v>284</v>
      </c>
      <c r="B122" s="67" t="s">
        <v>840</v>
      </c>
      <c r="C122" s="68" t="s">
        <v>876</v>
      </c>
      <c r="D122" s="69" t="s">
        <v>213</v>
      </c>
      <c r="E122" s="70">
        <v>100</v>
      </c>
      <c r="F122" s="98">
        <v>1047.33291261607</v>
      </c>
      <c r="G122" s="71">
        <f t="shared" si="3"/>
        <v>104733.291261607</v>
      </c>
      <c r="H122" s="71"/>
      <c r="I122" s="71">
        <f t="shared" si="4"/>
        <v>0</v>
      </c>
      <c r="J122" s="71">
        <f t="shared" si="5"/>
        <v>104733.291261607</v>
      </c>
    </row>
    <row r="123" spans="1:11" s="152" customFormat="1" ht="40.799999999999997" x14ac:dyDescent="0.3">
      <c r="A123" s="66" t="s">
        <v>286</v>
      </c>
      <c r="B123" s="67" t="s">
        <v>1302</v>
      </c>
      <c r="C123" s="68" t="s">
        <v>816</v>
      </c>
      <c r="D123" s="69" t="s">
        <v>213</v>
      </c>
      <c r="E123" s="70">
        <v>120</v>
      </c>
      <c r="F123" s="98">
        <v>1575.6107804613862</v>
      </c>
      <c r="G123" s="71">
        <f t="shared" si="3"/>
        <v>189073.29365536635</v>
      </c>
      <c r="H123" s="71"/>
      <c r="I123" s="71">
        <f t="shared" si="4"/>
        <v>0</v>
      </c>
      <c r="J123" s="71">
        <f t="shared" si="5"/>
        <v>189073.29365536635</v>
      </c>
    </row>
    <row r="124" spans="1:11" s="152" customFormat="1" ht="40.799999999999997" x14ac:dyDescent="0.3">
      <c r="A124" s="66" t="s">
        <v>289</v>
      </c>
      <c r="B124" s="67" t="s">
        <v>831</v>
      </c>
      <c r="C124" s="68" t="s">
        <v>832</v>
      </c>
      <c r="D124" s="69" t="s">
        <v>213</v>
      </c>
      <c r="E124" s="70">
        <v>20</v>
      </c>
      <c r="F124" s="98">
        <v>895.9570714806772</v>
      </c>
      <c r="G124" s="71">
        <f t="shared" si="3"/>
        <v>17919.141429613544</v>
      </c>
      <c r="H124" s="71"/>
      <c r="I124" s="71">
        <f t="shared" si="4"/>
        <v>0</v>
      </c>
      <c r="J124" s="71">
        <f t="shared" si="5"/>
        <v>17919.141429613544</v>
      </c>
    </row>
    <row r="125" spans="1:11" s="152" customFormat="1" ht="40.799999999999997" x14ac:dyDescent="0.3">
      <c r="A125" s="66" t="s">
        <v>291</v>
      </c>
      <c r="B125" s="67" t="s">
        <v>838</v>
      </c>
      <c r="C125" s="68" t="s">
        <v>911</v>
      </c>
      <c r="D125" s="69" t="s">
        <v>213</v>
      </c>
      <c r="E125" s="70">
        <v>984</v>
      </c>
      <c r="F125" s="98">
        <v>51.032430253873976</v>
      </c>
      <c r="G125" s="71">
        <f t="shared" si="3"/>
        <v>50215.911369811991</v>
      </c>
      <c r="H125" s="71"/>
      <c r="I125" s="71">
        <f t="shared" si="4"/>
        <v>0</v>
      </c>
      <c r="J125" s="71">
        <f t="shared" si="5"/>
        <v>50215.911369811991</v>
      </c>
    </row>
    <row r="126" spans="1:11" s="152" customFormat="1" ht="40.799999999999997" x14ac:dyDescent="0.3">
      <c r="A126" s="66" t="s">
        <v>293</v>
      </c>
      <c r="B126" s="67" t="s">
        <v>840</v>
      </c>
      <c r="C126" s="68" t="s">
        <v>1059</v>
      </c>
      <c r="D126" s="69" t="s">
        <v>213</v>
      </c>
      <c r="E126" s="70">
        <v>984</v>
      </c>
      <c r="F126" s="98">
        <v>14.387459265626465</v>
      </c>
      <c r="G126" s="71">
        <f t="shared" si="3"/>
        <v>14157.259917376441</v>
      </c>
      <c r="H126" s="71"/>
      <c r="I126" s="71">
        <f t="shared" si="4"/>
        <v>0</v>
      </c>
      <c r="J126" s="71">
        <f t="shared" si="5"/>
        <v>14157.259917376441</v>
      </c>
    </row>
    <row r="127" spans="1:11" s="152" customFormat="1" ht="40.799999999999997" x14ac:dyDescent="0.3">
      <c r="A127" s="66" t="s">
        <v>296</v>
      </c>
      <c r="B127" s="67" t="s">
        <v>842</v>
      </c>
      <c r="C127" s="68" t="s">
        <v>1304</v>
      </c>
      <c r="D127" s="69" t="s">
        <v>213</v>
      </c>
      <c r="E127" s="70">
        <v>984</v>
      </c>
      <c r="F127" s="98">
        <v>4.180964455327981</v>
      </c>
      <c r="G127" s="71">
        <f t="shared" si="3"/>
        <v>4114.069024042733</v>
      </c>
      <c r="H127" s="71"/>
      <c r="I127" s="71">
        <f t="shared" si="4"/>
        <v>0</v>
      </c>
      <c r="J127" s="71">
        <f t="shared" si="5"/>
        <v>4114.069024042733</v>
      </c>
    </row>
    <row r="128" spans="1:11" s="152" customFormat="1" ht="40.799999999999997" x14ac:dyDescent="0.3">
      <c r="A128" s="66" t="s">
        <v>298</v>
      </c>
      <c r="B128" s="67" t="s">
        <v>838</v>
      </c>
      <c r="C128" s="68" t="s">
        <v>1305</v>
      </c>
      <c r="D128" s="69" t="s">
        <v>213</v>
      </c>
      <c r="E128" s="70">
        <v>356</v>
      </c>
      <c r="F128" s="98">
        <v>49.556784817359421</v>
      </c>
      <c r="G128" s="71">
        <f t="shared" si="3"/>
        <v>17642.215394979954</v>
      </c>
      <c r="H128" s="71"/>
      <c r="I128" s="71">
        <f t="shared" si="4"/>
        <v>0</v>
      </c>
      <c r="J128" s="71">
        <f t="shared" si="5"/>
        <v>17642.215394979954</v>
      </c>
    </row>
    <row r="129" spans="1:12" s="152" customFormat="1" ht="40.799999999999997" x14ac:dyDescent="0.3">
      <c r="A129" s="66" t="s">
        <v>300</v>
      </c>
      <c r="B129" s="67" t="s">
        <v>840</v>
      </c>
      <c r="C129" s="68" t="s">
        <v>852</v>
      </c>
      <c r="D129" s="69" t="s">
        <v>213</v>
      </c>
      <c r="E129" s="70">
        <v>356</v>
      </c>
      <c r="F129" s="98">
        <v>33.570716086919809</v>
      </c>
      <c r="G129" s="71">
        <f t="shared" si="3"/>
        <v>11951.174926943451</v>
      </c>
      <c r="H129" s="71"/>
      <c r="I129" s="71">
        <f t="shared" si="4"/>
        <v>0</v>
      </c>
      <c r="J129" s="71">
        <f t="shared" si="5"/>
        <v>11951.174926943451</v>
      </c>
    </row>
    <row r="130" spans="1:12" s="152" customFormat="1" ht="40.799999999999997" x14ac:dyDescent="0.3">
      <c r="A130" s="66" t="s">
        <v>303</v>
      </c>
      <c r="B130" s="67" t="s">
        <v>829</v>
      </c>
      <c r="C130" s="68" t="s">
        <v>1306</v>
      </c>
      <c r="D130" s="69" t="s">
        <v>213</v>
      </c>
      <c r="E130" s="70">
        <v>20</v>
      </c>
      <c r="F130" s="98">
        <v>12024.222662250211</v>
      </c>
      <c r="G130" s="71">
        <f t="shared" si="3"/>
        <v>240484.45324500423</v>
      </c>
      <c r="H130" s="71"/>
      <c r="I130" s="71">
        <f t="shared" si="4"/>
        <v>0</v>
      </c>
      <c r="J130" s="71">
        <f t="shared" si="5"/>
        <v>240484.45324500423</v>
      </c>
    </row>
    <row r="131" spans="1:12" s="78" customFormat="1" ht="20.399999999999999" x14ac:dyDescent="0.3">
      <c r="A131" s="72" t="s">
        <v>305</v>
      </c>
      <c r="B131" s="73" t="s">
        <v>825</v>
      </c>
      <c r="C131" s="74" t="s">
        <v>826</v>
      </c>
      <c r="D131" s="75" t="s">
        <v>109</v>
      </c>
      <c r="E131" s="79">
        <v>1.65</v>
      </c>
      <c r="F131" s="77"/>
      <c r="G131" s="77">
        <f t="shared" ref="G131:G191" si="6">E131*F131</f>
        <v>0</v>
      </c>
      <c r="H131" s="77"/>
      <c r="I131" s="77">
        <f t="shared" ref="I131:I191" si="7">E131*H131</f>
        <v>0</v>
      </c>
      <c r="J131" s="77">
        <f t="shared" ref="J131:J191" si="8">G131+I131</f>
        <v>0</v>
      </c>
    </row>
    <row r="132" spans="1:12" s="152" customFormat="1" ht="40.799999999999997" x14ac:dyDescent="0.3">
      <c r="A132" s="66" t="s">
        <v>862</v>
      </c>
      <c r="B132" s="67" t="s">
        <v>827</v>
      </c>
      <c r="C132" s="68" t="s">
        <v>1307</v>
      </c>
      <c r="D132" s="69" t="s">
        <v>116</v>
      </c>
      <c r="E132" s="88">
        <v>169.95</v>
      </c>
      <c r="F132" s="152">
        <f>405.6*1.2</f>
        <v>486.72</v>
      </c>
      <c r="G132" s="71">
        <f t="shared" si="6"/>
        <v>82718.063999999998</v>
      </c>
      <c r="H132" s="71"/>
      <c r="I132" s="71">
        <f t="shared" si="7"/>
        <v>0</v>
      </c>
      <c r="J132" s="71">
        <f t="shared" si="8"/>
        <v>82718.063999999998</v>
      </c>
      <c r="K132" s="152">
        <f>405.6*1.2</f>
        <v>486.72</v>
      </c>
    </row>
    <row r="133" spans="1:12" s="152" customFormat="1" ht="40.799999999999997" x14ac:dyDescent="0.3">
      <c r="A133" s="66" t="s">
        <v>312</v>
      </c>
      <c r="B133" s="67" t="s">
        <v>835</v>
      </c>
      <c r="C133" s="68" t="s">
        <v>836</v>
      </c>
      <c r="D133" s="69" t="s">
        <v>213</v>
      </c>
      <c r="E133" s="70">
        <v>1000</v>
      </c>
      <c r="F133" s="98">
        <v>74.150727522307179</v>
      </c>
      <c r="G133" s="71">
        <f t="shared" si="6"/>
        <v>74150.727522307177</v>
      </c>
      <c r="H133" s="71"/>
      <c r="I133" s="71">
        <f t="shared" si="7"/>
        <v>0</v>
      </c>
      <c r="J133" s="71">
        <f t="shared" si="8"/>
        <v>74150.727522307177</v>
      </c>
    </row>
    <row r="134" spans="1:12" s="152" customFormat="1" ht="40.799999999999997" x14ac:dyDescent="0.3">
      <c r="A134" s="66" t="s">
        <v>866</v>
      </c>
      <c r="B134" s="67" t="s">
        <v>833</v>
      </c>
      <c r="C134" s="68" t="s">
        <v>1308</v>
      </c>
      <c r="D134" s="69" t="s">
        <v>213</v>
      </c>
      <c r="E134" s="70">
        <v>330</v>
      </c>
      <c r="F134" s="98">
        <v>36.399039131979492</v>
      </c>
      <c r="G134" s="71">
        <f t="shared" si="6"/>
        <v>12011.682913553232</v>
      </c>
      <c r="H134" s="71"/>
      <c r="I134" s="71">
        <f t="shared" si="7"/>
        <v>0</v>
      </c>
      <c r="J134" s="71">
        <f t="shared" si="8"/>
        <v>12011.682913553232</v>
      </c>
    </row>
    <row r="135" spans="1:12" s="152" customFormat="1" ht="40.799999999999997" x14ac:dyDescent="0.3">
      <c r="A135" s="66" t="s">
        <v>318</v>
      </c>
      <c r="B135" s="67" t="s">
        <v>1302</v>
      </c>
      <c r="C135" s="68" t="s">
        <v>1036</v>
      </c>
      <c r="D135" s="69" t="s">
        <v>213</v>
      </c>
      <c r="E135" s="70">
        <v>660</v>
      </c>
      <c r="F135" s="98">
        <v>20.535935109842363</v>
      </c>
      <c r="G135" s="71">
        <f t="shared" si="6"/>
        <v>13553.717172495959</v>
      </c>
      <c r="H135" s="71"/>
      <c r="I135" s="71">
        <f t="shared" si="7"/>
        <v>0</v>
      </c>
      <c r="J135" s="71">
        <f t="shared" si="8"/>
        <v>13553.717172495959</v>
      </c>
    </row>
    <row r="136" spans="1:12" s="152" customFormat="1" ht="40.799999999999997" x14ac:dyDescent="0.3">
      <c r="A136" s="66" t="s">
        <v>869</v>
      </c>
      <c r="B136" s="67" t="s">
        <v>819</v>
      </c>
      <c r="C136" s="68" t="s">
        <v>820</v>
      </c>
      <c r="D136" s="69" t="s">
        <v>213</v>
      </c>
      <c r="E136" s="70">
        <v>10</v>
      </c>
      <c r="F136" s="71">
        <v>323.56799999999998</v>
      </c>
      <c r="G136" s="71">
        <f t="shared" si="6"/>
        <v>3235.68</v>
      </c>
      <c r="H136" s="71"/>
      <c r="I136" s="71">
        <f t="shared" si="7"/>
        <v>0</v>
      </c>
      <c r="J136" s="71">
        <f t="shared" si="8"/>
        <v>3235.68</v>
      </c>
      <c r="K136" s="152">
        <f>269.64*1.2</f>
        <v>323.56799999999998</v>
      </c>
    </row>
    <row r="137" spans="1:12" s="78" customFormat="1" ht="30.6" x14ac:dyDescent="0.3">
      <c r="A137" s="72" t="s">
        <v>324</v>
      </c>
      <c r="B137" s="73" t="s">
        <v>498</v>
      </c>
      <c r="C137" s="74" t="s">
        <v>499</v>
      </c>
      <c r="D137" s="75" t="s">
        <v>109</v>
      </c>
      <c r="E137" s="79">
        <v>0.09</v>
      </c>
      <c r="F137" s="77"/>
      <c r="G137" s="77">
        <f t="shared" si="6"/>
        <v>0</v>
      </c>
      <c r="H137" s="77"/>
      <c r="I137" s="77">
        <f t="shared" si="7"/>
        <v>0</v>
      </c>
      <c r="J137" s="77">
        <f t="shared" si="8"/>
        <v>0</v>
      </c>
    </row>
    <row r="138" spans="1:12" s="152" customFormat="1" ht="40.799999999999997" x14ac:dyDescent="0.3">
      <c r="A138" s="66" t="s">
        <v>874</v>
      </c>
      <c r="B138" s="67" t="s">
        <v>823</v>
      </c>
      <c r="C138" s="68" t="s">
        <v>1309</v>
      </c>
      <c r="D138" s="69" t="s">
        <v>116</v>
      </c>
      <c r="E138" s="88">
        <v>9.27</v>
      </c>
      <c r="F138" s="98">
        <v>1837.2898159350541</v>
      </c>
      <c r="G138" s="71">
        <f t="shared" si="6"/>
        <v>17031.676593717952</v>
      </c>
      <c r="H138" s="71"/>
      <c r="I138" s="71">
        <f t="shared" si="7"/>
        <v>0</v>
      </c>
      <c r="J138" s="71">
        <f t="shared" si="8"/>
        <v>17031.676593717952</v>
      </c>
    </row>
    <row r="139" spans="1:12" s="152" customFormat="1" ht="14.4" x14ac:dyDescent="0.3">
      <c r="A139" s="62" t="s">
        <v>1310</v>
      </c>
      <c r="B139" s="63"/>
      <c r="C139" s="63"/>
      <c r="D139" s="63"/>
      <c r="E139" s="64"/>
      <c r="F139" s="98"/>
      <c r="G139" s="71">
        <f t="shared" si="6"/>
        <v>0</v>
      </c>
      <c r="H139" s="71"/>
      <c r="I139" s="71">
        <f t="shared" si="7"/>
        <v>0</v>
      </c>
      <c r="J139" s="71">
        <f t="shared" si="8"/>
        <v>0</v>
      </c>
    </row>
    <row r="140" spans="1:12" s="78" customFormat="1" ht="30.6" x14ac:dyDescent="0.3">
      <c r="A140" s="72" t="s">
        <v>330</v>
      </c>
      <c r="B140" s="73" t="s">
        <v>803</v>
      </c>
      <c r="C140" s="74" t="s">
        <v>804</v>
      </c>
      <c r="D140" s="75" t="s">
        <v>165</v>
      </c>
      <c r="E140" s="101">
        <v>0.58221900000000004</v>
      </c>
      <c r="F140" s="77"/>
      <c r="G140" s="77">
        <f t="shared" si="6"/>
        <v>0</v>
      </c>
      <c r="H140" s="77"/>
      <c r="I140" s="77">
        <f t="shared" si="7"/>
        <v>0</v>
      </c>
      <c r="J140" s="77">
        <f t="shared" si="8"/>
        <v>0</v>
      </c>
    </row>
    <row r="141" spans="1:12" s="152" customFormat="1" ht="40.799999999999997" x14ac:dyDescent="0.3">
      <c r="A141" s="66" t="s">
        <v>333</v>
      </c>
      <c r="B141" s="67" t="s">
        <v>793</v>
      </c>
      <c r="C141" s="68" t="s">
        <v>1311</v>
      </c>
      <c r="D141" s="69" t="s">
        <v>213</v>
      </c>
      <c r="E141" s="70">
        <v>64</v>
      </c>
      <c r="F141" s="103">
        <v>42577.919999999998</v>
      </c>
      <c r="G141" s="71">
        <f t="shared" si="6"/>
        <v>2724986.8799999999</v>
      </c>
      <c r="H141" s="71"/>
      <c r="I141" s="71">
        <f t="shared" si="7"/>
        <v>0</v>
      </c>
      <c r="J141" s="71">
        <f t="shared" si="8"/>
        <v>2724986.8799999999</v>
      </c>
      <c r="K141" s="152">
        <f>35481.6*1.2</f>
        <v>42577.919999999998</v>
      </c>
    </row>
    <row r="142" spans="1:12" s="152" customFormat="1" ht="40.799999999999997" x14ac:dyDescent="0.3">
      <c r="A142" s="66" t="s">
        <v>336</v>
      </c>
      <c r="B142" s="67" t="s">
        <v>793</v>
      </c>
      <c r="C142" s="68" t="s">
        <v>1312</v>
      </c>
      <c r="D142" s="69" t="s">
        <v>213</v>
      </c>
      <c r="E142" s="70">
        <v>19</v>
      </c>
      <c r="F142" s="102">
        <v>37472.425487999993</v>
      </c>
      <c r="G142" s="71">
        <f t="shared" si="6"/>
        <v>711976.08427199989</v>
      </c>
      <c r="H142" s="71"/>
      <c r="I142" s="71">
        <f t="shared" si="7"/>
        <v>0</v>
      </c>
      <c r="J142" s="71">
        <f t="shared" si="8"/>
        <v>711976.08427199989</v>
      </c>
      <c r="L142" s="152">
        <f>31227.02124*1.2</f>
        <v>37472.425487999993</v>
      </c>
    </row>
    <row r="143" spans="1:12" s="152" customFormat="1" ht="40.799999999999997" x14ac:dyDescent="0.3">
      <c r="A143" s="66" t="s">
        <v>339</v>
      </c>
      <c r="B143" s="67" t="s">
        <v>793</v>
      </c>
      <c r="C143" s="68" t="s">
        <v>1313</v>
      </c>
      <c r="D143" s="69" t="s">
        <v>213</v>
      </c>
      <c r="E143" s="70">
        <v>10</v>
      </c>
      <c r="F143" s="71">
        <v>18192.38</v>
      </c>
      <c r="G143" s="71">
        <f t="shared" si="6"/>
        <v>181923.80000000002</v>
      </c>
      <c r="H143" s="71"/>
      <c r="I143" s="71">
        <f t="shared" si="7"/>
        <v>0</v>
      </c>
      <c r="J143" s="71">
        <f t="shared" si="8"/>
        <v>181923.80000000002</v>
      </c>
      <c r="K143" s="152">
        <f>15160.32227*1.2</f>
        <v>18192.386724</v>
      </c>
    </row>
    <row r="144" spans="1:12" s="152" customFormat="1" ht="40.799999999999997" x14ac:dyDescent="0.3">
      <c r="A144" s="66" t="s">
        <v>341</v>
      </c>
      <c r="B144" s="67" t="s">
        <v>880</v>
      </c>
      <c r="C144" s="68" t="s">
        <v>1314</v>
      </c>
      <c r="D144" s="69" t="s">
        <v>213</v>
      </c>
      <c r="E144" s="70">
        <v>13</v>
      </c>
      <c r="F144" s="71">
        <v>17067.45</v>
      </c>
      <c r="G144" s="71">
        <f t="shared" si="6"/>
        <v>221876.85</v>
      </c>
      <c r="H144" s="71"/>
      <c r="I144" s="71">
        <f t="shared" si="7"/>
        <v>0</v>
      </c>
      <c r="J144" s="71">
        <f t="shared" si="8"/>
        <v>221876.85</v>
      </c>
    </row>
    <row r="145" spans="1:11" s="152" customFormat="1" ht="40.799999999999997" x14ac:dyDescent="0.3">
      <c r="A145" s="66" t="s">
        <v>344</v>
      </c>
      <c r="B145" s="67" t="s">
        <v>880</v>
      </c>
      <c r="C145" s="68" t="s">
        <v>1315</v>
      </c>
      <c r="D145" s="69" t="s">
        <v>213</v>
      </c>
      <c r="E145" s="70">
        <v>1</v>
      </c>
      <c r="F145" s="71">
        <v>29255.99</v>
      </c>
      <c r="G145" s="71">
        <f t="shared" si="6"/>
        <v>29255.99</v>
      </c>
      <c r="H145" s="71"/>
      <c r="I145" s="71">
        <f t="shared" si="7"/>
        <v>0</v>
      </c>
      <c r="J145" s="71">
        <f t="shared" si="8"/>
        <v>29255.99</v>
      </c>
    </row>
    <row r="146" spans="1:11" s="152" customFormat="1" ht="40.799999999999997" x14ac:dyDescent="0.3">
      <c r="A146" s="66" t="s">
        <v>347</v>
      </c>
      <c r="B146" s="67" t="s">
        <v>880</v>
      </c>
      <c r="C146" s="68" t="s">
        <v>1291</v>
      </c>
      <c r="D146" s="69" t="s">
        <v>213</v>
      </c>
      <c r="E146" s="70">
        <v>3</v>
      </c>
      <c r="F146" s="71">
        <v>11645.42</v>
      </c>
      <c r="G146" s="71">
        <f t="shared" si="6"/>
        <v>34936.26</v>
      </c>
      <c r="H146" s="71"/>
      <c r="I146" s="71">
        <f t="shared" si="7"/>
        <v>0</v>
      </c>
      <c r="J146" s="71">
        <f t="shared" si="8"/>
        <v>34936.26</v>
      </c>
    </row>
    <row r="147" spans="1:11" s="152" customFormat="1" ht="40.799999999999997" x14ac:dyDescent="0.3">
      <c r="A147" s="66" t="s">
        <v>348</v>
      </c>
      <c r="B147" s="67" t="s">
        <v>880</v>
      </c>
      <c r="C147" s="68" t="s">
        <v>1316</v>
      </c>
      <c r="D147" s="69" t="s">
        <v>213</v>
      </c>
      <c r="E147" s="70">
        <v>4</v>
      </c>
      <c r="F147" s="71">
        <v>7492.87</v>
      </c>
      <c r="G147" s="71">
        <f t="shared" si="6"/>
        <v>29971.48</v>
      </c>
      <c r="H147" s="71"/>
      <c r="I147" s="71">
        <f t="shared" si="7"/>
        <v>0</v>
      </c>
      <c r="J147" s="71">
        <f t="shared" si="8"/>
        <v>29971.48</v>
      </c>
    </row>
    <row r="148" spans="1:11" s="152" customFormat="1" ht="40.799999999999997" x14ac:dyDescent="0.3">
      <c r="A148" s="66" t="s">
        <v>351</v>
      </c>
      <c r="B148" s="67" t="s">
        <v>793</v>
      </c>
      <c r="C148" s="68" t="s">
        <v>1317</v>
      </c>
      <c r="D148" s="69" t="s">
        <v>213</v>
      </c>
      <c r="E148" s="70">
        <v>228</v>
      </c>
      <c r="F148" s="71">
        <v>241.32</v>
      </c>
      <c r="G148" s="71">
        <f t="shared" si="6"/>
        <v>55020.959999999999</v>
      </c>
      <c r="H148" s="71"/>
      <c r="I148" s="71">
        <f t="shared" si="7"/>
        <v>0</v>
      </c>
      <c r="J148" s="71">
        <f t="shared" si="8"/>
        <v>55020.959999999999</v>
      </c>
      <c r="K148" s="152">
        <f>201.1*1.2</f>
        <v>241.32</v>
      </c>
    </row>
    <row r="149" spans="1:11" s="152" customFormat="1" ht="40.799999999999997" x14ac:dyDescent="0.3">
      <c r="A149" s="66" t="s">
        <v>354</v>
      </c>
      <c r="B149" s="67" t="s">
        <v>793</v>
      </c>
      <c r="C149" s="68" t="s">
        <v>1294</v>
      </c>
      <c r="D149" s="69" t="s">
        <v>213</v>
      </c>
      <c r="E149" s="70">
        <v>28</v>
      </c>
      <c r="F149" s="71">
        <v>3507.84</v>
      </c>
      <c r="G149" s="71">
        <f t="shared" si="6"/>
        <v>98219.520000000004</v>
      </c>
      <c r="H149" s="71"/>
      <c r="I149" s="71">
        <f t="shared" si="7"/>
        <v>0</v>
      </c>
      <c r="J149" s="71">
        <f t="shared" si="8"/>
        <v>98219.520000000004</v>
      </c>
    </row>
    <row r="150" spans="1:11" s="78" customFormat="1" ht="20.399999999999999" x14ac:dyDescent="0.3">
      <c r="A150" s="72" t="s">
        <v>358</v>
      </c>
      <c r="B150" s="73" t="s">
        <v>203</v>
      </c>
      <c r="C150" s="74" t="s">
        <v>204</v>
      </c>
      <c r="D150" s="75" t="s">
        <v>69</v>
      </c>
      <c r="E150" s="79">
        <v>0.28000000000000003</v>
      </c>
      <c r="F150" s="77"/>
      <c r="G150" s="77">
        <f t="shared" si="6"/>
        <v>0</v>
      </c>
      <c r="H150" s="77"/>
      <c r="I150" s="77">
        <f t="shared" si="7"/>
        <v>0</v>
      </c>
      <c r="J150" s="77">
        <f t="shared" si="8"/>
        <v>0</v>
      </c>
    </row>
    <row r="151" spans="1:11" s="152" customFormat="1" ht="40.799999999999997" x14ac:dyDescent="0.3">
      <c r="A151" s="66" t="s">
        <v>361</v>
      </c>
      <c r="B151" s="67" t="s">
        <v>1318</v>
      </c>
      <c r="C151" s="68" t="s">
        <v>1319</v>
      </c>
      <c r="D151" s="69" t="s">
        <v>213</v>
      </c>
      <c r="E151" s="70">
        <v>20</v>
      </c>
      <c r="F151" s="71">
        <v>3001.6259999999997</v>
      </c>
      <c r="G151" s="71">
        <f t="shared" si="6"/>
        <v>60032.52</v>
      </c>
      <c r="H151" s="71"/>
      <c r="I151" s="71">
        <f t="shared" si="7"/>
        <v>0</v>
      </c>
      <c r="J151" s="71">
        <f t="shared" si="8"/>
        <v>60032.52</v>
      </c>
      <c r="K151" s="152">
        <f>2501.355*1.2</f>
        <v>3001.6259999999997</v>
      </c>
    </row>
    <row r="152" spans="1:11" s="152" customFormat="1" ht="40.799999999999997" x14ac:dyDescent="0.3">
      <c r="A152" s="66" t="s">
        <v>363</v>
      </c>
      <c r="B152" s="67" t="s">
        <v>808</v>
      </c>
      <c r="C152" s="68" t="s">
        <v>810</v>
      </c>
      <c r="D152" s="69" t="s">
        <v>213</v>
      </c>
      <c r="E152" s="70">
        <v>8</v>
      </c>
      <c r="F152" s="71">
        <f>1250.9337*1.2</f>
        <v>1501.1204399999999</v>
      </c>
      <c r="G152" s="71">
        <f t="shared" si="6"/>
        <v>12008.963519999999</v>
      </c>
      <c r="H152" s="71"/>
      <c r="I152" s="71">
        <f t="shared" si="7"/>
        <v>0</v>
      </c>
      <c r="J152" s="71">
        <f t="shared" si="8"/>
        <v>12008.963519999999</v>
      </c>
    </row>
    <row r="153" spans="1:11" s="152" customFormat="1" ht="40.799999999999997" x14ac:dyDescent="0.3">
      <c r="A153" s="66" t="s">
        <v>367</v>
      </c>
      <c r="B153" s="67" t="s">
        <v>811</v>
      </c>
      <c r="C153" s="68" t="s">
        <v>1295</v>
      </c>
      <c r="D153" s="69" t="s">
        <v>213</v>
      </c>
      <c r="E153" s="70">
        <v>56</v>
      </c>
      <c r="F153" s="71">
        <v>1530.1439999999998</v>
      </c>
      <c r="G153" s="71">
        <f t="shared" si="6"/>
        <v>85688.063999999984</v>
      </c>
      <c r="H153" s="71"/>
      <c r="I153" s="71">
        <f t="shared" si="7"/>
        <v>0</v>
      </c>
      <c r="J153" s="71">
        <f t="shared" si="8"/>
        <v>85688.063999999984</v>
      </c>
    </row>
    <row r="154" spans="1:11" s="152" customFormat="1" ht="40.799999999999997" x14ac:dyDescent="0.3">
      <c r="A154" s="66" t="s">
        <v>369</v>
      </c>
      <c r="B154" s="67" t="s">
        <v>898</v>
      </c>
      <c r="C154" s="68" t="s">
        <v>1320</v>
      </c>
      <c r="D154" s="69" t="s">
        <v>213</v>
      </c>
      <c r="E154" s="70">
        <v>15</v>
      </c>
      <c r="F154" s="71">
        <v>11644.82</v>
      </c>
      <c r="G154" s="71">
        <f t="shared" si="6"/>
        <v>174672.3</v>
      </c>
      <c r="H154" s="71"/>
      <c r="I154" s="71">
        <f t="shared" si="7"/>
        <v>0</v>
      </c>
      <c r="J154" s="71">
        <f t="shared" si="8"/>
        <v>174672.3</v>
      </c>
    </row>
    <row r="155" spans="1:11" s="78" customFormat="1" ht="20.399999999999999" x14ac:dyDescent="0.3">
      <c r="A155" s="72" t="s">
        <v>371</v>
      </c>
      <c r="B155" s="73" t="s">
        <v>287</v>
      </c>
      <c r="C155" s="74" t="s">
        <v>288</v>
      </c>
      <c r="D155" s="75" t="s">
        <v>69</v>
      </c>
      <c r="E155" s="79">
        <v>0.95</v>
      </c>
      <c r="F155" s="77"/>
      <c r="G155" s="77">
        <f t="shared" si="6"/>
        <v>0</v>
      </c>
      <c r="H155" s="77"/>
      <c r="I155" s="77">
        <f t="shared" si="7"/>
        <v>0</v>
      </c>
      <c r="J155" s="77">
        <f t="shared" si="8"/>
        <v>0</v>
      </c>
    </row>
    <row r="156" spans="1:11" s="152" customFormat="1" ht="40.799999999999997" x14ac:dyDescent="0.3">
      <c r="A156" s="66" t="s">
        <v>374</v>
      </c>
      <c r="B156" s="67" t="s">
        <v>801</v>
      </c>
      <c r="C156" s="68" t="s">
        <v>1321</v>
      </c>
      <c r="D156" s="69" t="s">
        <v>213</v>
      </c>
      <c r="E156" s="70">
        <v>80</v>
      </c>
      <c r="F156" s="104">
        <f>1728.43*1.2</f>
        <v>2074.116</v>
      </c>
      <c r="G156" s="71">
        <f t="shared" si="6"/>
        <v>165929.28</v>
      </c>
      <c r="H156" s="71"/>
      <c r="I156" s="71">
        <f t="shared" si="7"/>
        <v>0</v>
      </c>
      <c r="J156" s="71">
        <f t="shared" si="8"/>
        <v>165929.28</v>
      </c>
      <c r="K156" s="152">
        <f>1728.43*1.2</f>
        <v>2074.116</v>
      </c>
    </row>
    <row r="157" spans="1:11" s="152" customFormat="1" ht="40.799999999999997" x14ac:dyDescent="0.3">
      <c r="A157" s="66" t="s">
        <v>376</v>
      </c>
      <c r="B157" s="67" t="s">
        <v>801</v>
      </c>
      <c r="C157" s="68" t="s">
        <v>1296</v>
      </c>
      <c r="D157" s="69" t="s">
        <v>213</v>
      </c>
      <c r="E157" s="70">
        <v>15</v>
      </c>
      <c r="F157" s="71">
        <v>2196.4079999999999</v>
      </c>
      <c r="G157" s="71">
        <f t="shared" si="6"/>
        <v>32946.119999999995</v>
      </c>
      <c r="H157" s="71"/>
      <c r="I157" s="71">
        <f t="shared" si="7"/>
        <v>0</v>
      </c>
      <c r="J157" s="71">
        <f t="shared" si="8"/>
        <v>32946.119999999995</v>
      </c>
      <c r="K157" s="152">
        <f>1830.34*1.2</f>
        <v>2196.4079999999999</v>
      </c>
    </row>
    <row r="158" spans="1:11" s="152" customFormat="1" ht="40.799999999999997" x14ac:dyDescent="0.3">
      <c r="A158" s="66" t="s">
        <v>379</v>
      </c>
      <c r="B158" s="67" t="s">
        <v>793</v>
      </c>
      <c r="C158" s="68" t="s">
        <v>1297</v>
      </c>
      <c r="D158" s="69" t="s">
        <v>213</v>
      </c>
      <c r="E158" s="70">
        <v>246</v>
      </c>
      <c r="F158" s="71">
        <v>49.5</v>
      </c>
      <c r="G158" s="71">
        <f t="shared" si="6"/>
        <v>12177</v>
      </c>
      <c r="H158" s="71"/>
      <c r="I158" s="71">
        <f t="shared" si="7"/>
        <v>0</v>
      </c>
      <c r="J158" s="71">
        <f t="shared" si="8"/>
        <v>12177</v>
      </c>
    </row>
    <row r="159" spans="1:11" s="152" customFormat="1" ht="40.799999999999997" x14ac:dyDescent="0.3">
      <c r="A159" s="66" t="s">
        <v>380</v>
      </c>
      <c r="B159" s="67" t="s">
        <v>831</v>
      </c>
      <c r="C159" s="68" t="s">
        <v>1298</v>
      </c>
      <c r="D159" s="69" t="s">
        <v>213</v>
      </c>
      <c r="E159" s="70">
        <v>15</v>
      </c>
      <c r="F159" s="71">
        <v>4656.46</v>
      </c>
      <c r="G159" s="71">
        <f t="shared" si="6"/>
        <v>69846.899999999994</v>
      </c>
      <c r="H159" s="71"/>
      <c r="I159" s="71">
        <f t="shared" si="7"/>
        <v>0</v>
      </c>
      <c r="J159" s="71">
        <f t="shared" si="8"/>
        <v>69846.899999999994</v>
      </c>
    </row>
    <row r="160" spans="1:11" s="152" customFormat="1" ht="40.799999999999997" x14ac:dyDescent="0.3">
      <c r="A160" s="66" t="s">
        <v>381</v>
      </c>
      <c r="B160" s="67" t="s">
        <v>870</v>
      </c>
      <c r="C160" s="68" t="s">
        <v>873</v>
      </c>
      <c r="D160" s="69" t="s">
        <v>213</v>
      </c>
      <c r="E160" s="70">
        <v>30</v>
      </c>
      <c r="F160" s="71">
        <v>1078.3499999999999</v>
      </c>
      <c r="G160" s="71">
        <f t="shared" si="6"/>
        <v>32350.499999999996</v>
      </c>
      <c r="H160" s="71"/>
      <c r="I160" s="71">
        <f t="shared" si="7"/>
        <v>0</v>
      </c>
      <c r="J160" s="71">
        <f t="shared" si="8"/>
        <v>32350.499999999996</v>
      </c>
    </row>
    <row r="161" spans="1:11" s="152" customFormat="1" ht="40.799999999999997" x14ac:dyDescent="0.3">
      <c r="A161" s="66" t="s">
        <v>384</v>
      </c>
      <c r="B161" s="67" t="s">
        <v>870</v>
      </c>
      <c r="C161" s="68" t="s">
        <v>1322</v>
      </c>
      <c r="D161" s="69" t="s">
        <v>213</v>
      </c>
      <c r="E161" s="70">
        <v>60</v>
      </c>
      <c r="F161" s="71">
        <v>919.89600000000007</v>
      </c>
      <c r="G161" s="71">
        <f t="shared" si="6"/>
        <v>55193.760000000002</v>
      </c>
      <c r="H161" s="71"/>
      <c r="I161" s="71">
        <f t="shared" si="7"/>
        <v>0</v>
      </c>
      <c r="J161" s="71">
        <f t="shared" si="8"/>
        <v>55193.760000000002</v>
      </c>
    </row>
    <row r="162" spans="1:11" s="78" customFormat="1" ht="20.399999999999999" x14ac:dyDescent="0.3">
      <c r="A162" s="72" t="s">
        <v>386</v>
      </c>
      <c r="B162" s="73" t="s">
        <v>203</v>
      </c>
      <c r="C162" s="74" t="s">
        <v>204</v>
      </c>
      <c r="D162" s="75" t="s">
        <v>69</v>
      </c>
      <c r="E162" s="80">
        <v>0.6</v>
      </c>
      <c r="F162" s="77"/>
      <c r="G162" s="77">
        <f t="shared" si="6"/>
        <v>0</v>
      </c>
      <c r="H162" s="77"/>
      <c r="I162" s="77">
        <f t="shared" si="7"/>
        <v>0</v>
      </c>
      <c r="J162" s="77">
        <f t="shared" si="8"/>
        <v>0</v>
      </c>
    </row>
    <row r="163" spans="1:11" s="152" customFormat="1" ht="40.799999999999997" x14ac:dyDescent="0.3">
      <c r="A163" s="66" t="s">
        <v>388</v>
      </c>
      <c r="B163" s="67" t="s">
        <v>808</v>
      </c>
      <c r="C163" s="68" t="s">
        <v>1323</v>
      </c>
      <c r="D163" s="69" t="s">
        <v>213</v>
      </c>
      <c r="E163" s="70">
        <v>60</v>
      </c>
      <c r="F163" s="71">
        <v>4543.8627239999996</v>
      </c>
      <c r="G163" s="71">
        <f t="shared" si="6"/>
        <v>272631.76343999995</v>
      </c>
      <c r="H163" s="71"/>
      <c r="I163" s="71">
        <f t="shared" si="7"/>
        <v>0</v>
      </c>
      <c r="J163" s="71">
        <f t="shared" si="8"/>
        <v>272631.76343999995</v>
      </c>
      <c r="K163" s="152">
        <f>3786.55227*1.2</f>
        <v>4543.8627239999996</v>
      </c>
    </row>
    <row r="164" spans="1:11" s="152" customFormat="1" ht="40.799999999999997" x14ac:dyDescent="0.3">
      <c r="A164" s="66" t="s">
        <v>390</v>
      </c>
      <c r="B164" s="67" t="s">
        <v>859</v>
      </c>
      <c r="C164" s="68" t="s">
        <v>1324</v>
      </c>
      <c r="D164" s="69" t="s">
        <v>213</v>
      </c>
      <c r="E164" s="70">
        <v>120</v>
      </c>
      <c r="F164" s="98">
        <v>425.47515294723524</v>
      </c>
      <c r="G164" s="71">
        <f t="shared" si="6"/>
        <v>51057.018353668231</v>
      </c>
      <c r="H164" s="71"/>
      <c r="I164" s="71">
        <f t="shared" si="7"/>
        <v>0</v>
      </c>
      <c r="J164" s="71">
        <f t="shared" si="8"/>
        <v>51057.018353668231</v>
      </c>
    </row>
    <row r="165" spans="1:11" s="152" customFormat="1" ht="40.799999999999997" x14ac:dyDescent="0.3">
      <c r="A165" s="66" t="s">
        <v>392</v>
      </c>
      <c r="B165" s="67" t="s">
        <v>840</v>
      </c>
      <c r="C165" s="68" t="s">
        <v>1060</v>
      </c>
      <c r="D165" s="69" t="s">
        <v>213</v>
      </c>
      <c r="E165" s="70">
        <v>224</v>
      </c>
      <c r="F165" s="98">
        <v>28.406023183211936</v>
      </c>
      <c r="G165" s="71">
        <f t="shared" si="6"/>
        <v>6362.9491930394734</v>
      </c>
      <c r="H165" s="71"/>
      <c r="I165" s="71">
        <f t="shared" si="7"/>
        <v>0</v>
      </c>
      <c r="J165" s="71">
        <f t="shared" si="8"/>
        <v>6362.9491930394734</v>
      </c>
    </row>
    <row r="166" spans="1:11" s="152" customFormat="1" ht="40.799999999999997" x14ac:dyDescent="0.3">
      <c r="A166" s="66" t="s">
        <v>395</v>
      </c>
      <c r="B166" s="67" t="s">
        <v>842</v>
      </c>
      <c r="C166" s="68" t="s">
        <v>1035</v>
      </c>
      <c r="D166" s="69" t="s">
        <v>213</v>
      </c>
      <c r="E166" s="70">
        <v>224</v>
      </c>
      <c r="F166" s="98">
        <v>76.610113774111809</v>
      </c>
      <c r="G166" s="71">
        <f t="shared" si="6"/>
        <v>17160.665485401045</v>
      </c>
      <c r="H166" s="71"/>
      <c r="I166" s="71">
        <f t="shared" si="7"/>
        <v>0</v>
      </c>
      <c r="J166" s="71">
        <f t="shared" si="8"/>
        <v>17160.665485401045</v>
      </c>
    </row>
    <row r="167" spans="1:11" s="152" customFormat="1" ht="40.799999999999997" x14ac:dyDescent="0.3">
      <c r="A167" s="66" t="s">
        <v>398</v>
      </c>
      <c r="B167" s="67" t="s">
        <v>1302</v>
      </c>
      <c r="C167" s="68" t="s">
        <v>1303</v>
      </c>
      <c r="D167" s="69" t="s">
        <v>213</v>
      </c>
      <c r="E167" s="70">
        <v>56</v>
      </c>
      <c r="F167" s="98">
        <v>80.668080439012357</v>
      </c>
      <c r="G167" s="71">
        <f t="shared" si="6"/>
        <v>4517.4125045846922</v>
      </c>
      <c r="H167" s="71"/>
      <c r="I167" s="71">
        <f t="shared" si="7"/>
        <v>0</v>
      </c>
      <c r="J167" s="71">
        <f t="shared" si="8"/>
        <v>4517.4125045846922</v>
      </c>
    </row>
    <row r="168" spans="1:11" s="152" customFormat="1" ht="40.799999999999997" x14ac:dyDescent="0.3">
      <c r="A168" s="66" t="s">
        <v>900</v>
      </c>
      <c r="B168" s="67" t="s">
        <v>870</v>
      </c>
      <c r="C168" s="68" t="s">
        <v>914</v>
      </c>
      <c r="D168" s="69" t="s">
        <v>213</v>
      </c>
      <c r="E168" s="70">
        <v>120</v>
      </c>
      <c r="F168" s="98">
        <v>3911.9119652814961</v>
      </c>
      <c r="G168" s="71">
        <f t="shared" si="6"/>
        <v>469429.43583377951</v>
      </c>
      <c r="H168" s="71"/>
      <c r="I168" s="71">
        <f t="shared" si="7"/>
        <v>0</v>
      </c>
      <c r="J168" s="71">
        <f t="shared" si="8"/>
        <v>469429.43583377951</v>
      </c>
    </row>
    <row r="169" spans="1:11" s="152" customFormat="1" ht="40.799999999999997" x14ac:dyDescent="0.3">
      <c r="A169" s="66" t="s">
        <v>404</v>
      </c>
      <c r="B169" s="67" t="s">
        <v>840</v>
      </c>
      <c r="C169" s="68" t="s">
        <v>876</v>
      </c>
      <c r="D169" s="69" t="s">
        <v>213</v>
      </c>
      <c r="E169" s="70">
        <v>120</v>
      </c>
      <c r="F169" s="98">
        <v>1047.3328647306737</v>
      </c>
      <c r="G169" s="71">
        <f t="shared" si="6"/>
        <v>125679.94376768084</v>
      </c>
      <c r="H169" s="71"/>
      <c r="I169" s="71">
        <f t="shared" si="7"/>
        <v>0</v>
      </c>
      <c r="J169" s="71">
        <f t="shared" si="8"/>
        <v>125679.94376768084</v>
      </c>
    </row>
    <row r="170" spans="1:11" s="152" customFormat="1" ht="40.799999999999997" x14ac:dyDescent="0.3">
      <c r="A170" s="66" t="s">
        <v>902</v>
      </c>
      <c r="B170" s="67" t="s">
        <v>1031</v>
      </c>
      <c r="C170" s="68" t="s">
        <v>1325</v>
      </c>
      <c r="D170" s="69" t="s">
        <v>213</v>
      </c>
      <c r="E170" s="70">
        <v>50</v>
      </c>
      <c r="F170" s="98">
        <v>682.8507295710973</v>
      </c>
      <c r="G170" s="71">
        <f t="shared" si="6"/>
        <v>34142.536478554866</v>
      </c>
      <c r="H170" s="71"/>
      <c r="I170" s="71">
        <f t="shared" si="7"/>
        <v>0</v>
      </c>
      <c r="J170" s="71">
        <f t="shared" si="8"/>
        <v>34142.536478554866</v>
      </c>
    </row>
    <row r="171" spans="1:11" s="152" customFormat="1" ht="40.799999999999997" x14ac:dyDescent="0.3">
      <c r="A171" s="66" t="s">
        <v>903</v>
      </c>
      <c r="B171" s="67" t="s">
        <v>1302</v>
      </c>
      <c r="C171" s="68" t="s">
        <v>816</v>
      </c>
      <c r="D171" s="69" t="s">
        <v>213</v>
      </c>
      <c r="E171" s="70">
        <v>160</v>
      </c>
      <c r="F171" s="98">
        <v>1575.6107505330135</v>
      </c>
      <c r="G171" s="71">
        <f t="shared" si="6"/>
        <v>252097.72008528217</v>
      </c>
      <c r="H171" s="71"/>
      <c r="I171" s="71">
        <f t="shared" si="7"/>
        <v>0</v>
      </c>
      <c r="J171" s="71">
        <f t="shared" si="8"/>
        <v>252097.72008528217</v>
      </c>
    </row>
    <row r="172" spans="1:11" s="152" customFormat="1" ht="40.799999999999997" x14ac:dyDescent="0.3">
      <c r="A172" s="66" t="s">
        <v>412</v>
      </c>
      <c r="B172" s="67" t="s">
        <v>831</v>
      </c>
      <c r="C172" s="68" t="s">
        <v>832</v>
      </c>
      <c r="D172" s="69" t="s">
        <v>213</v>
      </c>
      <c r="E172" s="70">
        <v>25</v>
      </c>
      <c r="F172" s="98">
        <v>895.95721513686601</v>
      </c>
      <c r="G172" s="71">
        <f t="shared" si="6"/>
        <v>22398.93037842165</v>
      </c>
      <c r="H172" s="71"/>
      <c r="I172" s="71">
        <f t="shared" si="7"/>
        <v>0</v>
      </c>
      <c r="J172" s="71">
        <f t="shared" si="8"/>
        <v>22398.93037842165</v>
      </c>
    </row>
    <row r="173" spans="1:11" s="152" customFormat="1" ht="40.799999999999997" x14ac:dyDescent="0.3">
      <c r="A173" s="66" t="s">
        <v>416</v>
      </c>
      <c r="B173" s="67" t="s">
        <v>838</v>
      </c>
      <c r="C173" s="68" t="s">
        <v>911</v>
      </c>
      <c r="D173" s="69" t="s">
        <v>213</v>
      </c>
      <c r="E173" s="70">
        <v>2476</v>
      </c>
      <c r="F173" s="98">
        <v>51.032422093413011</v>
      </c>
      <c r="G173" s="71">
        <f t="shared" si="6"/>
        <v>126356.27710329062</v>
      </c>
      <c r="H173" s="71"/>
      <c r="I173" s="71">
        <f t="shared" si="7"/>
        <v>0</v>
      </c>
      <c r="J173" s="71">
        <f t="shared" si="8"/>
        <v>126356.27710329062</v>
      </c>
    </row>
    <row r="174" spans="1:11" s="152" customFormat="1" ht="40.799999999999997" x14ac:dyDescent="0.3">
      <c r="A174" s="66" t="s">
        <v>906</v>
      </c>
      <c r="B174" s="67" t="s">
        <v>840</v>
      </c>
      <c r="C174" s="68" t="s">
        <v>912</v>
      </c>
      <c r="D174" s="69" t="s">
        <v>213</v>
      </c>
      <c r="E174" s="70">
        <v>2476</v>
      </c>
      <c r="F174" s="98">
        <v>14.387457378814684</v>
      </c>
      <c r="G174" s="71">
        <f t="shared" si="6"/>
        <v>35623.344469945157</v>
      </c>
      <c r="H174" s="71"/>
      <c r="I174" s="71">
        <f t="shared" si="7"/>
        <v>0</v>
      </c>
      <c r="J174" s="71">
        <f t="shared" si="8"/>
        <v>35623.344469945157</v>
      </c>
    </row>
    <row r="175" spans="1:11" s="152" customFormat="1" ht="40.799999999999997" x14ac:dyDescent="0.3">
      <c r="A175" s="66" t="s">
        <v>422</v>
      </c>
      <c r="B175" s="67" t="s">
        <v>842</v>
      </c>
      <c r="C175" s="68" t="s">
        <v>913</v>
      </c>
      <c r="D175" s="69" t="s">
        <v>213</v>
      </c>
      <c r="E175" s="70">
        <v>2476</v>
      </c>
      <c r="F175" s="98">
        <v>4.1809694789643466</v>
      </c>
      <c r="G175" s="71">
        <f t="shared" si="6"/>
        <v>10352.080429915723</v>
      </c>
      <c r="H175" s="71"/>
      <c r="I175" s="71">
        <f t="shared" si="7"/>
        <v>0</v>
      </c>
      <c r="J175" s="71">
        <f t="shared" si="8"/>
        <v>10352.080429915723</v>
      </c>
    </row>
    <row r="176" spans="1:11" s="152" customFormat="1" ht="40.799999999999997" x14ac:dyDescent="0.3">
      <c r="A176" s="66" t="s">
        <v>424</v>
      </c>
      <c r="B176" s="67" t="s">
        <v>850</v>
      </c>
      <c r="C176" s="68" t="s">
        <v>851</v>
      </c>
      <c r="D176" s="69" t="s">
        <v>213</v>
      </c>
      <c r="E176" s="70">
        <v>692</v>
      </c>
      <c r="F176" s="98">
        <v>49.556797179796895</v>
      </c>
      <c r="G176" s="71">
        <f t="shared" si="6"/>
        <v>34293.303648419453</v>
      </c>
      <c r="H176" s="71"/>
      <c r="I176" s="71">
        <f t="shared" si="7"/>
        <v>0</v>
      </c>
      <c r="J176" s="71">
        <f t="shared" si="8"/>
        <v>34293.303648419453</v>
      </c>
    </row>
    <row r="177" spans="1:10" s="152" customFormat="1" ht="40.799999999999997" x14ac:dyDescent="0.3">
      <c r="A177" s="66" t="s">
        <v>427</v>
      </c>
      <c r="B177" s="67" t="s">
        <v>840</v>
      </c>
      <c r="C177" s="68" t="s">
        <v>852</v>
      </c>
      <c r="D177" s="69" t="s">
        <v>213</v>
      </c>
      <c r="E177" s="70">
        <v>692</v>
      </c>
      <c r="F177" s="98">
        <v>33.570728216103753</v>
      </c>
      <c r="G177" s="71">
        <f t="shared" si="6"/>
        <v>23230.943925543797</v>
      </c>
      <c r="H177" s="71"/>
      <c r="I177" s="71">
        <f t="shared" si="7"/>
        <v>0</v>
      </c>
      <c r="J177" s="71">
        <f t="shared" si="8"/>
        <v>23230.943925543797</v>
      </c>
    </row>
    <row r="178" spans="1:10" s="78" customFormat="1" ht="20.399999999999999" x14ac:dyDescent="0.3">
      <c r="A178" s="72" t="s">
        <v>908</v>
      </c>
      <c r="B178" s="73" t="s">
        <v>825</v>
      </c>
      <c r="C178" s="74" t="s">
        <v>826</v>
      </c>
      <c r="D178" s="75" t="s">
        <v>109</v>
      </c>
      <c r="E178" s="80">
        <v>1.7</v>
      </c>
      <c r="F178" s="77"/>
      <c r="G178" s="77">
        <f t="shared" si="6"/>
        <v>0</v>
      </c>
      <c r="H178" s="77"/>
      <c r="I178" s="77">
        <f t="shared" si="7"/>
        <v>0</v>
      </c>
      <c r="J178" s="77">
        <f t="shared" si="8"/>
        <v>0</v>
      </c>
    </row>
    <row r="179" spans="1:10" s="152" customFormat="1" ht="40.799999999999997" x14ac:dyDescent="0.3">
      <c r="A179" s="66" t="s">
        <v>432</v>
      </c>
      <c r="B179" s="67" t="s">
        <v>1066</v>
      </c>
      <c r="C179" s="68" t="s">
        <v>1326</v>
      </c>
      <c r="D179" s="69" t="s">
        <v>116</v>
      </c>
      <c r="E179" s="81">
        <v>175.1</v>
      </c>
      <c r="F179" s="98">
        <v>3119.8642271051281</v>
      </c>
      <c r="G179" s="71">
        <f t="shared" si="6"/>
        <v>546288.22616610792</v>
      </c>
      <c r="H179" s="71"/>
      <c r="I179" s="71">
        <f t="shared" si="7"/>
        <v>0</v>
      </c>
      <c r="J179" s="71">
        <f t="shared" si="8"/>
        <v>546288.22616610792</v>
      </c>
    </row>
    <row r="180" spans="1:10" s="78" customFormat="1" ht="20.399999999999999" x14ac:dyDescent="0.3">
      <c r="A180" s="72" t="s">
        <v>435</v>
      </c>
      <c r="B180" s="73" t="s">
        <v>1327</v>
      </c>
      <c r="C180" s="74" t="s">
        <v>1328</v>
      </c>
      <c r="D180" s="75" t="s">
        <v>109</v>
      </c>
      <c r="E180" s="80">
        <v>0.1</v>
      </c>
      <c r="F180" s="77"/>
      <c r="G180" s="77">
        <f t="shared" si="6"/>
        <v>0</v>
      </c>
      <c r="H180" s="77"/>
      <c r="I180" s="77">
        <f t="shared" si="7"/>
        <v>0</v>
      </c>
      <c r="J180" s="77">
        <f t="shared" si="8"/>
        <v>0</v>
      </c>
    </row>
    <row r="181" spans="1:10" s="152" customFormat="1" ht="40.799999999999997" x14ac:dyDescent="0.3">
      <c r="A181" s="66" t="s">
        <v>438</v>
      </c>
      <c r="B181" s="67" t="s">
        <v>1066</v>
      </c>
      <c r="C181" s="68" t="s">
        <v>1329</v>
      </c>
      <c r="D181" s="69" t="s">
        <v>116</v>
      </c>
      <c r="E181" s="81">
        <v>10.3</v>
      </c>
      <c r="F181" s="98">
        <v>8179.9437678573722</v>
      </c>
      <c r="G181" s="71">
        <f t="shared" si="6"/>
        <v>84253.42080893094</v>
      </c>
      <c r="H181" s="71"/>
      <c r="I181" s="71">
        <f t="shared" si="7"/>
        <v>0</v>
      </c>
      <c r="J181" s="71">
        <f t="shared" si="8"/>
        <v>84253.42080893094</v>
      </c>
    </row>
    <row r="182" spans="1:10" s="152" customFormat="1" ht="40.799999999999997" x14ac:dyDescent="0.3">
      <c r="A182" s="66" t="s">
        <v>442</v>
      </c>
      <c r="B182" s="67" t="s">
        <v>1070</v>
      </c>
      <c r="C182" s="68" t="s">
        <v>836</v>
      </c>
      <c r="D182" s="69" t="s">
        <v>213</v>
      </c>
      <c r="E182" s="70">
        <v>1500</v>
      </c>
      <c r="F182" s="98">
        <v>19.306242489224257</v>
      </c>
      <c r="G182" s="71">
        <f t="shared" si="6"/>
        <v>28959.363733836384</v>
      </c>
      <c r="H182" s="71"/>
      <c r="I182" s="71">
        <f t="shared" si="7"/>
        <v>0</v>
      </c>
      <c r="J182" s="71">
        <f t="shared" si="8"/>
        <v>28959.363733836384</v>
      </c>
    </row>
    <row r="183" spans="1:10" s="152" customFormat="1" ht="40.799999999999997" x14ac:dyDescent="0.3">
      <c r="A183" s="66" t="s">
        <v>445</v>
      </c>
      <c r="B183" s="67" t="s">
        <v>833</v>
      </c>
      <c r="C183" s="68" t="s">
        <v>1308</v>
      </c>
      <c r="D183" s="69" t="s">
        <v>213</v>
      </c>
      <c r="E183" s="70">
        <v>340</v>
      </c>
      <c r="F183" s="98">
        <v>36.399013524815771</v>
      </c>
      <c r="G183" s="71">
        <f t="shared" si="6"/>
        <v>12375.664598437363</v>
      </c>
      <c r="H183" s="71"/>
      <c r="I183" s="71">
        <f t="shared" si="7"/>
        <v>0</v>
      </c>
      <c r="J183" s="71">
        <f t="shared" si="8"/>
        <v>12375.664598437363</v>
      </c>
    </row>
    <row r="184" spans="1:10" s="152" customFormat="1" ht="40.799999999999997" x14ac:dyDescent="0.3">
      <c r="A184" s="66" t="s">
        <v>448</v>
      </c>
      <c r="B184" s="67" t="s">
        <v>1302</v>
      </c>
      <c r="C184" s="68" t="s">
        <v>846</v>
      </c>
      <c r="D184" s="69" t="s">
        <v>213</v>
      </c>
      <c r="E184" s="70">
        <v>680</v>
      </c>
      <c r="F184" s="98">
        <v>20.535947913424231</v>
      </c>
      <c r="G184" s="71">
        <f t="shared" si="6"/>
        <v>13964.444581128477</v>
      </c>
      <c r="H184" s="71"/>
      <c r="I184" s="71">
        <f t="shared" si="7"/>
        <v>0</v>
      </c>
      <c r="J184" s="71">
        <f t="shared" si="8"/>
        <v>13964.444581128477</v>
      </c>
    </row>
    <row r="185" spans="1:10" s="78" customFormat="1" ht="30.6" x14ac:dyDescent="0.3">
      <c r="A185" s="72" t="s">
        <v>450</v>
      </c>
      <c r="B185" s="73" t="s">
        <v>498</v>
      </c>
      <c r="C185" s="74" t="s">
        <v>499</v>
      </c>
      <c r="D185" s="75" t="s">
        <v>109</v>
      </c>
      <c r="E185" s="79">
        <v>0.12</v>
      </c>
      <c r="F185" s="77"/>
      <c r="G185" s="77">
        <f t="shared" si="6"/>
        <v>0</v>
      </c>
      <c r="H185" s="77"/>
      <c r="I185" s="77">
        <f t="shared" si="7"/>
        <v>0</v>
      </c>
      <c r="J185" s="77">
        <f t="shared" si="8"/>
        <v>0</v>
      </c>
    </row>
    <row r="186" spans="1:10" s="152" customFormat="1" ht="40.799999999999997" x14ac:dyDescent="0.3">
      <c r="A186" s="66" t="s">
        <v>452</v>
      </c>
      <c r="B186" s="67" t="s">
        <v>823</v>
      </c>
      <c r="C186" s="68" t="s">
        <v>1309</v>
      </c>
      <c r="D186" s="69" t="s">
        <v>116</v>
      </c>
      <c r="E186" s="88">
        <v>12.36</v>
      </c>
      <c r="F186" s="98">
        <v>1837.2905907796528</v>
      </c>
      <c r="G186" s="71">
        <f t="shared" si="6"/>
        <v>22708.911702036508</v>
      </c>
      <c r="H186" s="71"/>
      <c r="I186" s="71">
        <f t="shared" si="7"/>
        <v>0</v>
      </c>
      <c r="J186" s="71">
        <f t="shared" si="8"/>
        <v>22708.911702036508</v>
      </c>
    </row>
    <row r="187" spans="1:10" s="152" customFormat="1" ht="40.799999999999997" x14ac:dyDescent="0.3">
      <c r="A187" s="66" t="s">
        <v>454</v>
      </c>
      <c r="B187" s="67" t="s">
        <v>817</v>
      </c>
      <c r="C187" s="68" t="s">
        <v>1330</v>
      </c>
      <c r="D187" s="69" t="s">
        <v>213</v>
      </c>
      <c r="E187" s="70">
        <v>25</v>
      </c>
      <c r="F187" s="98">
        <v>341.85575872639129</v>
      </c>
      <c r="G187" s="71">
        <f t="shared" si="6"/>
        <v>8546.3939681597822</v>
      </c>
      <c r="H187" s="71"/>
      <c r="I187" s="71">
        <f t="shared" si="7"/>
        <v>0</v>
      </c>
      <c r="J187" s="71">
        <f t="shared" si="8"/>
        <v>8546.3939681597822</v>
      </c>
    </row>
    <row r="188" spans="1:10" s="152" customFormat="1" ht="40.799999999999997" x14ac:dyDescent="0.3">
      <c r="A188" s="66" t="s">
        <v>456</v>
      </c>
      <c r="B188" s="67" t="s">
        <v>1331</v>
      </c>
      <c r="C188" s="68" t="s">
        <v>1332</v>
      </c>
      <c r="D188" s="69" t="s">
        <v>213</v>
      </c>
      <c r="E188" s="70">
        <v>25</v>
      </c>
      <c r="F188" s="98">
        <v>302.87436465579202</v>
      </c>
      <c r="G188" s="71">
        <f t="shared" si="6"/>
        <v>7571.8591163948004</v>
      </c>
      <c r="H188" s="71"/>
      <c r="I188" s="71">
        <f t="shared" si="7"/>
        <v>0</v>
      </c>
      <c r="J188" s="71">
        <f t="shared" si="8"/>
        <v>7571.8591163948004</v>
      </c>
    </row>
    <row r="189" spans="1:10" s="152" customFormat="1" ht="40.799999999999997" x14ac:dyDescent="0.3">
      <c r="A189" s="66" t="s">
        <v>458</v>
      </c>
      <c r="B189" s="67" t="s">
        <v>1331</v>
      </c>
      <c r="C189" s="68" t="s">
        <v>1333</v>
      </c>
      <c r="D189" s="69" t="s">
        <v>213</v>
      </c>
      <c r="E189" s="70">
        <v>50</v>
      </c>
      <c r="F189" s="98">
        <v>76.364182075211872</v>
      </c>
      <c r="G189" s="71">
        <f t="shared" si="6"/>
        <v>3818.2091037605937</v>
      </c>
      <c r="H189" s="71"/>
      <c r="I189" s="71">
        <f t="shared" si="7"/>
        <v>0</v>
      </c>
      <c r="J189" s="71">
        <f t="shared" si="8"/>
        <v>3818.2091037605937</v>
      </c>
    </row>
    <row r="190" spans="1:10" s="152" customFormat="1" ht="40.799999999999997" x14ac:dyDescent="0.3">
      <c r="A190" s="66" t="s">
        <v>459</v>
      </c>
      <c r="B190" s="67" t="s">
        <v>1331</v>
      </c>
      <c r="C190" s="68" t="s">
        <v>1334</v>
      </c>
      <c r="D190" s="69" t="s">
        <v>213</v>
      </c>
      <c r="E190" s="70">
        <v>50</v>
      </c>
      <c r="F190" s="98">
        <v>44.760969847628218</v>
      </c>
      <c r="G190" s="71">
        <f t="shared" si="6"/>
        <v>2238.0484923814111</v>
      </c>
      <c r="H190" s="71"/>
      <c r="I190" s="71">
        <f t="shared" si="7"/>
        <v>0</v>
      </c>
      <c r="J190" s="71">
        <f t="shared" si="8"/>
        <v>2238.0484923814111</v>
      </c>
    </row>
    <row r="191" spans="1:10" s="152" customFormat="1" ht="40.799999999999997" x14ac:dyDescent="0.3">
      <c r="A191" s="66" t="s">
        <v>461</v>
      </c>
      <c r="B191" s="67" t="s">
        <v>840</v>
      </c>
      <c r="C191" s="68" t="s">
        <v>912</v>
      </c>
      <c r="D191" s="69" t="s">
        <v>213</v>
      </c>
      <c r="E191" s="70">
        <v>75</v>
      </c>
      <c r="F191" s="98">
        <v>14.387454593880499</v>
      </c>
      <c r="G191" s="71">
        <f t="shared" si="6"/>
        <v>1079.0590945410374</v>
      </c>
      <c r="H191" s="71"/>
      <c r="I191" s="71">
        <f t="shared" si="7"/>
        <v>0</v>
      </c>
      <c r="J191" s="71">
        <f t="shared" si="8"/>
        <v>1079.0590945410374</v>
      </c>
    </row>
    <row r="192" spans="1:10" x14ac:dyDescent="0.3">
      <c r="G192" s="77">
        <f t="shared" ref="G192:I192" si="9">SUM(G3:G191)</f>
        <v>14962171.157717897</v>
      </c>
      <c r="H192" s="77"/>
      <c r="I192" s="77">
        <f t="shared" si="9"/>
        <v>0</v>
      </c>
      <c r="J192" s="77">
        <f>SUM(J3:J191)</f>
        <v>14962171.157717897</v>
      </c>
    </row>
  </sheetData>
  <autoFilter ref="A1:R192" xr:uid="{5747CECD-17AA-497D-932B-EB39FA4ED916}">
    <filterColumn colId="12" showButton="0"/>
    <filterColumn colId="13" showButton="0"/>
    <filterColumn colId="14" showButton="0"/>
    <filterColumn colId="15" showButton="0"/>
    <filterColumn colId="16" showButton="0"/>
  </autoFilter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78672-44FC-4E6C-972F-72016E49A350}">
  <sheetPr>
    <tabColor theme="9" tint="0.39997558519241921"/>
    <pageSetUpPr fitToPage="1"/>
  </sheetPr>
  <dimension ref="A1:R156"/>
  <sheetViews>
    <sheetView workbookViewId="0">
      <pane ySplit="1" topLeftCell="A2" activePane="bottomLeft" state="frozen"/>
      <selection activeCell="M93" sqref="M93"/>
      <selection pane="bottomLeft" activeCell="C3" sqref="C3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8" s="61" customFormat="1" ht="24" x14ac:dyDescent="0.3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M1" s="162" t="s">
        <v>2058</v>
      </c>
      <c r="N1" s="162"/>
      <c r="O1" s="162"/>
      <c r="P1" s="162"/>
      <c r="Q1" s="162"/>
      <c r="R1" s="162"/>
    </row>
    <row r="2" spans="1:18" s="152" customFormat="1" ht="14.4" x14ac:dyDescent="0.3">
      <c r="A2" s="62" t="s">
        <v>615</v>
      </c>
      <c r="B2" s="63"/>
      <c r="C2" s="63"/>
      <c r="D2" s="63"/>
      <c r="E2" s="64"/>
    </row>
    <row r="3" spans="1:18" s="78" customFormat="1" ht="40.799999999999997" x14ac:dyDescent="0.3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8" s="152" customFormat="1" ht="20.399999999999999" x14ac:dyDescent="0.3">
      <c r="A4" s="66" t="s">
        <v>11</v>
      </c>
      <c r="B4" s="67" t="s">
        <v>1335</v>
      </c>
      <c r="C4" s="68" t="s">
        <v>1336</v>
      </c>
      <c r="D4" s="69" t="s">
        <v>14</v>
      </c>
      <c r="E4" s="70">
        <v>1</v>
      </c>
      <c r="F4" s="71">
        <v>3030502</v>
      </c>
      <c r="G4" s="71">
        <f t="shared" si="0"/>
        <v>3030502</v>
      </c>
      <c r="H4" s="71"/>
      <c r="I4" s="71">
        <f t="shared" si="1"/>
        <v>0</v>
      </c>
      <c r="J4" s="71">
        <f t="shared" si="2"/>
        <v>3030502</v>
      </c>
    </row>
    <row r="5" spans="1:18" s="78" customFormat="1" ht="20.399999999999999" x14ac:dyDescent="0.3">
      <c r="A5" s="72" t="s">
        <v>15</v>
      </c>
      <c r="B5" s="73" t="s">
        <v>974</v>
      </c>
      <c r="C5" s="74" t="s">
        <v>975</v>
      </c>
      <c r="D5" s="75" t="s">
        <v>38</v>
      </c>
      <c r="E5" s="76">
        <v>2</v>
      </c>
      <c r="F5" s="77"/>
      <c r="G5" s="77">
        <f t="shared" si="0"/>
        <v>0</v>
      </c>
      <c r="H5" s="77"/>
      <c r="I5" s="77">
        <f t="shared" si="1"/>
        <v>0</v>
      </c>
      <c r="J5" s="77">
        <f t="shared" si="2"/>
        <v>0</v>
      </c>
    </row>
    <row r="6" spans="1:18" s="152" customFormat="1" ht="20.399999999999999" x14ac:dyDescent="0.3">
      <c r="A6" s="66" t="s">
        <v>1337</v>
      </c>
      <c r="B6" s="67" t="s">
        <v>1338</v>
      </c>
      <c r="C6" s="68" t="s">
        <v>1339</v>
      </c>
      <c r="D6" s="69" t="s">
        <v>14</v>
      </c>
      <c r="E6" s="70">
        <v>1</v>
      </c>
      <c r="F6" s="71">
        <v>207634</v>
      </c>
      <c r="G6" s="71">
        <f t="shared" si="0"/>
        <v>207634</v>
      </c>
      <c r="H6" s="71"/>
      <c r="I6" s="71">
        <f t="shared" si="1"/>
        <v>0</v>
      </c>
      <c r="J6" s="71">
        <f t="shared" si="2"/>
        <v>207634</v>
      </c>
    </row>
    <row r="7" spans="1:18" s="152" customFormat="1" ht="20.399999999999999" x14ac:dyDescent="0.3">
      <c r="A7" s="66" t="s">
        <v>976</v>
      </c>
      <c r="B7" s="67" t="s">
        <v>1338</v>
      </c>
      <c r="C7" s="68" t="s">
        <v>1340</v>
      </c>
      <c r="D7" s="69" t="s">
        <v>14</v>
      </c>
      <c r="E7" s="70">
        <v>1</v>
      </c>
      <c r="F7" s="71">
        <v>218904</v>
      </c>
      <c r="G7" s="71">
        <f t="shared" si="0"/>
        <v>218904</v>
      </c>
      <c r="H7" s="71"/>
      <c r="I7" s="71">
        <f t="shared" si="1"/>
        <v>0</v>
      </c>
      <c r="J7" s="71">
        <f t="shared" si="2"/>
        <v>218904</v>
      </c>
    </row>
    <row r="8" spans="1:18" s="78" customFormat="1" ht="20.399999999999999" x14ac:dyDescent="0.3">
      <c r="A8" s="72" t="s">
        <v>25</v>
      </c>
      <c r="B8" s="73" t="s">
        <v>47</v>
      </c>
      <c r="C8" s="74" t="s">
        <v>48</v>
      </c>
      <c r="D8" s="75" t="s">
        <v>38</v>
      </c>
      <c r="E8" s="76">
        <v>2</v>
      </c>
      <c r="F8" s="77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8" s="152" customFormat="1" ht="20.399999999999999" x14ac:dyDescent="0.3">
      <c r="A9" s="66" t="s">
        <v>1341</v>
      </c>
      <c r="B9" s="67" t="s">
        <v>1338</v>
      </c>
      <c r="C9" s="68" t="s">
        <v>1342</v>
      </c>
      <c r="D9" s="69" t="s">
        <v>14</v>
      </c>
      <c r="E9" s="70">
        <v>1</v>
      </c>
      <c r="F9" s="71">
        <v>218237</v>
      </c>
      <c r="G9" s="71">
        <f t="shared" si="0"/>
        <v>218237</v>
      </c>
      <c r="H9" s="71"/>
      <c r="I9" s="71">
        <f t="shared" si="1"/>
        <v>0</v>
      </c>
      <c r="J9" s="71">
        <f t="shared" si="2"/>
        <v>218237</v>
      </c>
    </row>
    <row r="10" spans="1:18" s="152" customFormat="1" ht="20.399999999999999" x14ac:dyDescent="0.3">
      <c r="A10" s="66" t="s">
        <v>31</v>
      </c>
      <c r="B10" s="67" t="s">
        <v>1338</v>
      </c>
      <c r="C10" s="68" t="s">
        <v>1343</v>
      </c>
      <c r="D10" s="69" t="s">
        <v>14</v>
      </c>
      <c r="E10" s="70">
        <v>1</v>
      </c>
      <c r="F10" s="71">
        <v>227418</v>
      </c>
      <c r="G10" s="71">
        <f t="shared" si="0"/>
        <v>227418</v>
      </c>
      <c r="H10" s="71"/>
      <c r="I10" s="71">
        <f t="shared" si="1"/>
        <v>0</v>
      </c>
      <c r="J10" s="71">
        <f t="shared" si="2"/>
        <v>227418</v>
      </c>
    </row>
    <row r="11" spans="1:18" s="152" customFormat="1" ht="14.4" x14ac:dyDescent="0.3">
      <c r="A11" s="62" t="s">
        <v>705</v>
      </c>
      <c r="B11" s="63"/>
      <c r="C11" s="63"/>
      <c r="D11" s="63"/>
      <c r="E11" s="64"/>
      <c r="F11" s="71"/>
      <c r="G11" s="71">
        <f t="shared" si="0"/>
        <v>0</v>
      </c>
      <c r="H11" s="71"/>
      <c r="I11" s="71">
        <f t="shared" si="1"/>
        <v>0</v>
      </c>
      <c r="J11" s="71">
        <f t="shared" si="2"/>
        <v>0</v>
      </c>
    </row>
    <row r="12" spans="1:18" s="78" customFormat="1" ht="30.6" x14ac:dyDescent="0.3">
      <c r="A12" s="72" t="s">
        <v>34</v>
      </c>
      <c r="B12" s="73" t="s">
        <v>86</v>
      </c>
      <c r="C12" s="74" t="s">
        <v>87</v>
      </c>
      <c r="D12" s="75" t="s">
        <v>69</v>
      </c>
      <c r="E12" s="79">
        <v>0.86</v>
      </c>
      <c r="F12" s="77"/>
      <c r="G12" s="77">
        <f t="shared" si="0"/>
        <v>0</v>
      </c>
      <c r="H12" s="77"/>
      <c r="I12" s="77">
        <f t="shared" si="1"/>
        <v>0</v>
      </c>
      <c r="J12" s="77">
        <f t="shared" si="2"/>
        <v>0</v>
      </c>
    </row>
    <row r="13" spans="1:18" s="152" customFormat="1" ht="40.799999999999997" x14ac:dyDescent="0.3">
      <c r="A13" s="66" t="s">
        <v>35</v>
      </c>
      <c r="B13" s="67" t="s">
        <v>706</v>
      </c>
      <c r="C13" s="68" t="s">
        <v>1344</v>
      </c>
      <c r="D13" s="69" t="s">
        <v>213</v>
      </c>
      <c r="E13" s="70">
        <v>77</v>
      </c>
      <c r="F13" s="71">
        <v>27733</v>
      </c>
      <c r="G13" s="71">
        <f t="shared" si="0"/>
        <v>2135441</v>
      </c>
      <c r="H13" s="71"/>
      <c r="I13" s="71">
        <f t="shared" si="1"/>
        <v>0</v>
      </c>
      <c r="J13" s="71">
        <f t="shared" si="2"/>
        <v>2135441</v>
      </c>
    </row>
    <row r="14" spans="1:18" s="152" customFormat="1" ht="40.799999999999997" x14ac:dyDescent="0.3">
      <c r="A14" s="66" t="s">
        <v>556</v>
      </c>
      <c r="B14" s="67" t="s">
        <v>706</v>
      </c>
      <c r="C14" s="68" t="s">
        <v>1345</v>
      </c>
      <c r="D14" s="69" t="s">
        <v>213</v>
      </c>
      <c r="E14" s="70">
        <v>7</v>
      </c>
      <c r="F14" s="71">
        <v>29549</v>
      </c>
      <c r="G14" s="71">
        <f t="shared" si="0"/>
        <v>206843</v>
      </c>
      <c r="H14" s="71"/>
      <c r="I14" s="71">
        <f t="shared" si="1"/>
        <v>0</v>
      </c>
      <c r="J14" s="71">
        <f t="shared" si="2"/>
        <v>206843</v>
      </c>
    </row>
    <row r="15" spans="1:18" s="152" customFormat="1" ht="40.799999999999997" x14ac:dyDescent="0.3">
      <c r="A15" s="66" t="s">
        <v>42</v>
      </c>
      <c r="B15" s="67" t="s">
        <v>706</v>
      </c>
      <c r="C15" s="68" t="s">
        <v>1346</v>
      </c>
      <c r="D15" s="69" t="s">
        <v>213</v>
      </c>
      <c r="E15" s="70">
        <v>2</v>
      </c>
      <c r="F15" s="71">
        <v>29549</v>
      </c>
      <c r="G15" s="71">
        <f t="shared" si="0"/>
        <v>59098</v>
      </c>
      <c r="H15" s="71"/>
      <c r="I15" s="71">
        <f t="shared" si="1"/>
        <v>0</v>
      </c>
      <c r="J15" s="71">
        <f t="shared" si="2"/>
        <v>59098</v>
      </c>
    </row>
    <row r="16" spans="1:18" s="152" customFormat="1" ht="30.6" x14ac:dyDescent="0.3">
      <c r="A16" s="66" t="s">
        <v>558</v>
      </c>
      <c r="B16" s="67" t="s">
        <v>1248</v>
      </c>
      <c r="C16" s="68" t="s">
        <v>1249</v>
      </c>
      <c r="D16" s="69" t="s">
        <v>69</v>
      </c>
      <c r="E16" s="81">
        <v>0.1</v>
      </c>
      <c r="F16" s="98">
        <v>32427.080468816028</v>
      </c>
      <c r="G16" s="71">
        <f t="shared" si="0"/>
        <v>3242.708046881603</v>
      </c>
      <c r="H16" s="71"/>
      <c r="I16" s="71">
        <f t="shared" si="1"/>
        <v>0</v>
      </c>
      <c r="J16" s="71">
        <f t="shared" si="2"/>
        <v>3242.708046881603</v>
      </c>
    </row>
    <row r="17" spans="1:10" s="78" customFormat="1" ht="40.799999999999997" x14ac:dyDescent="0.3">
      <c r="A17" s="72" t="s">
        <v>45</v>
      </c>
      <c r="B17" s="73" t="s">
        <v>114</v>
      </c>
      <c r="C17" s="74" t="s">
        <v>115</v>
      </c>
      <c r="D17" s="75" t="s">
        <v>109</v>
      </c>
      <c r="E17" s="80">
        <v>8.4</v>
      </c>
      <c r="F17" s="77"/>
      <c r="G17" s="77">
        <f t="shared" si="0"/>
        <v>0</v>
      </c>
      <c r="H17" s="77"/>
      <c r="I17" s="77">
        <f t="shared" si="1"/>
        <v>0</v>
      </c>
      <c r="J17" s="77">
        <f t="shared" si="2"/>
        <v>0</v>
      </c>
    </row>
    <row r="18" spans="1:10" s="78" customFormat="1" ht="40.799999999999997" x14ac:dyDescent="0.3">
      <c r="A18" s="72" t="s">
        <v>46</v>
      </c>
      <c r="B18" s="73" t="s">
        <v>111</v>
      </c>
      <c r="C18" s="74" t="s">
        <v>112</v>
      </c>
      <c r="D18" s="75" t="s">
        <v>109</v>
      </c>
      <c r="E18" s="79">
        <v>8.15</v>
      </c>
      <c r="F18" s="77"/>
      <c r="G18" s="77">
        <f t="shared" si="0"/>
        <v>0</v>
      </c>
      <c r="H18" s="77"/>
      <c r="I18" s="77">
        <f t="shared" si="1"/>
        <v>0</v>
      </c>
      <c r="J18" s="77">
        <f t="shared" si="2"/>
        <v>0</v>
      </c>
    </row>
    <row r="19" spans="1:10" s="78" customFormat="1" ht="20.399999999999999" x14ac:dyDescent="0.3">
      <c r="A19" s="72" t="s">
        <v>563</v>
      </c>
      <c r="B19" s="73" t="s">
        <v>716</v>
      </c>
      <c r="C19" s="74" t="s">
        <v>717</v>
      </c>
      <c r="D19" s="75" t="s">
        <v>18</v>
      </c>
      <c r="E19" s="80">
        <v>0.2</v>
      </c>
      <c r="F19" s="77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78" customFormat="1" ht="20.399999999999999" x14ac:dyDescent="0.3">
      <c r="A20" s="72" t="s">
        <v>51</v>
      </c>
      <c r="B20" s="73" t="s">
        <v>718</v>
      </c>
      <c r="C20" s="74" t="s">
        <v>719</v>
      </c>
      <c r="D20" s="75" t="s">
        <v>18</v>
      </c>
      <c r="E20" s="80">
        <v>0.1</v>
      </c>
      <c r="F20" s="77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78" customFormat="1" ht="20.399999999999999" x14ac:dyDescent="0.3">
      <c r="A21" s="72" t="s">
        <v>565</v>
      </c>
      <c r="B21" s="73" t="s">
        <v>23</v>
      </c>
      <c r="C21" s="74" t="s">
        <v>24</v>
      </c>
      <c r="D21" s="75" t="s">
        <v>18</v>
      </c>
      <c r="E21" s="80">
        <v>0.9</v>
      </c>
      <c r="F21" s="77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78" customFormat="1" ht="20.399999999999999" x14ac:dyDescent="0.3">
      <c r="A22" s="72" t="s">
        <v>567</v>
      </c>
      <c r="B22" s="73" t="s">
        <v>20</v>
      </c>
      <c r="C22" s="74" t="s">
        <v>21</v>
      </c>
      <c r="D22" s="75" t="s">
        <v>18</v>
      </c>
      <c r="E22" s="79">
        <v>0.76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78" customFormat="1" ht="20.399999999999999" x14ac:dyDescent="0.3">
      <c r="A23" s="72" t="s">
        <v>56</v>
      </c>
      <c r="B23" s="73" t="s">
        <v>16</v>
      </c>
      <c r="C23" s="74" t="s">
        <v>17</v>
      </c>
      <c r="D23" s="75" t="s">
        <v>18</v>
      </c>
      <c r="E23" s="79">
        <v>1.92</v>
      </c>
      <c r="F23" s="77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152" customFormat="1" ht="51" x14ac:dyDescent="0.3">
      <c r="A24" s="66" t="s">
        <v>57</v>
      </c>
      <c r="B24" s="67" t="s">
        <v>720</v>
      </c>
      <c r="C24" s="68" t="s">
        <v>1250</v>
      </c>
      <c r="D24" s="69" t="s">
        <v>116</v>
      </c>
      <c r="E24" s="81">
        <v>61.2</v>
      </c>
      <c r="F24" s="98">
        <v>3471.1886609348412</v>
      </c>
      <c r="G24" s="71">
        <f t="shared" si="0"/>
        <v>212436.74604921229</v>
      </c>
      <c r="H24" s="71"/>
      <c r="I24" s="71">
        <f t="shared" si="1"/>
        <v>0</v>
      </c>
      <c r="J24" s="71">
        <f t="shared" si="2"/>
        <v>212436.74604921229</v>
      </c>
    </row>
    <row r="25" spans="1:10" s="152" customFormat="1" ht="40.799999999999997" x14ac:dyDescent="0.3">
      <c r="A25" s="66" t="s">
        <v>576</v>
      </c>
      <c r="B25" s="67" t="s">
        <v>720</v>
      </c>
      <c r="C25" s="68" t="s">
        <v>1347</v>
      </c>
      <c r="D25" s="69" t="s">
        <v>116</v>
      </c>
      <c r="E25" s="81">
        <v>10.199999999999999</v>
      </c>
      <c r="F25" s="71">
        <v>2436.67</v>
      </c>
      <c r="G25" s="71">
        <f t="shared" si="0"/>
        <v>24854.034</v>
      </c>
      <c r="H25" s="71"/>
      <c r="I25" s="71">
        <f t="shared" si="1"/>
        <v>0</v>
      </c>
      <c r="J25" s="71">
        <f t="shared" si="2"/>
        <v>24854.034</v>
      </c>
    </row>
    <row r="26" spans="1:10" s="152" customFormat="1" ht="51" x14ac:dyDescent="0.3">
      <c r="A26" s="66" t="s">
        <v>580</v>
      </c>
      <c r="B26" s="67" t="s">
        <v>720</v>
      </c>
      <c r="C26" s="68" t="s">
        <v>1251</v>
      </c>
      <c r="D26" s="69" t="s">
        <v>116</v>
      </c>
      <c r="E26" s="81">
        <v>66.3</v>
      </c>
      <c r="F26" s="71">
        <v>1579.11</v>
      </c>
      <c r="G26" s="71">
        <f t="shared" si="0"/>
        <v>104694.99299999999</v>
      </c>
      <c r="H26" s="71"/>
      <c r="I26" s="71">
        <f t="shared" si="1"/>
        <v>0</v>
      </c>
      <c r="J26" s="71">
        <f t="shared" si="2"/>
        <v>104694.99299999999</v>
      </c>
    </row>
    <row r="27" spans="1:10" s="152" customFormat="1" ht="51" x14ac:dyDescent="0.3">
      <c r="A27" s="66" t="s">
        <v>66</v>
      </c>
      <c r="B27" s="67" t="s">
        <v>1252</v>
      </c>
      <c r="C27" s="68" t="s">
        <v>1253</v>
      </c>
      <c r="D27" s="69" t="s">
        <v>116</v>
      </c>
      <c r="E27" s="81">
        <v>10.199999999999999</v>
      </c>
      <c r="F27" s="71">
        <v>1155.51</v>
      </c>
      <c r="G27" s="71">
        <f t="shared" si="0"/>
        <v>11786.201999999999</v>
      </c>
      <c r="H27" s="71"/>
      <c r="I27" s="71">
        <f t="shared" si="1"/>
        <v>0</v>
      </c>
      <c r="J27" s="71">
        <f t="shared" si="2"/>
        <v>11786.201999999999</v>
      </c>
    </row>
    <row r="28" spans="1:10" s="152" customFormat="1" ht="51" x14ac:dyDescent="0.3">
      <c r="A28" s="66" t="s">
        <v>70</v>
      </c>
      <c r="B28" s="67" t="s">
        <v>728</v>
      </c>
      <c r="C28" s="68" t="s">
        <v>1254</v>
      </c>
      <c r="D28" s="69" t="s">
        <v>116</v>
      </c>
      <c r="E28" s="81">
        <v>56.1</v>
      </c>
      <c r="F28" s="71">
        <v>760.35</v>
      </c>
      <c r="G28" s="71">
        <f t="shared" si="0"/>
        <v>42655.635000000002</v>
      </c>
      <c r="H28" s="71"/>
      <c r="I28" s="71">
        <f t="shared" si="1"/>
        <v>0</v>
      </c>
      <c r="J28" s="71">
        <f t="shared" si="2"/>
        <v>42655.635000000002</v>
      </c>
    </row>
    <row r="29" spans="1:10" s="152" customFormat="1" ht="40.799999999999997" x14ac:dyDescent="0.3">
      <c r="A29" s="66" t="s">
        <v>74</v>
      </c>
      <c r="B29" s="67" t="s">
        <v>728</v>
      </c>
      <c r="C29" s="68" t="s">
        <v>1348</v>
      </c>
      <c r="D29" s="69" t="s">
        <v>116</v>
      </c>
      <c r="E29" s="81">
        <v>351.9</v>
      </c>
      <c r="F29" s="71">
        <v>495.42</v>
      </c>
      <c r="G29" s="71">
        <f t="shared" si="0"/>
        <v>174338.29799999998</v>
      </c>
      <c r="H29" s="71"/>
      <c r="I29" s="71">
        <f t="shared" si="1"/>
        <v>0</v>
      </c>
      <c r="J29" s="71">
        <f t="shared" si="2"/>
        <v>174338.29799999998</v>
      </c>
    </row>
    <row r="30" spans="1:10" s="152" customFormat="1" ht="40.799999999999997" x14ac:dyDescent="0.3">
      <c r="A30" s="66" t="s">
        <v>76</v>
      </c>
      <c r="B30" s="67" t="s">
        <v>728</v>
      </c>
      <c r="C30" s="68" t="s">
        <v>1349</v>
      </c>
      <c r="D30" s="69" t="s">
        <v>116</v>
      </c>
      <c r="E30" s="81">
        <v>71.400000000000006</v>
      </c>
      <c r="F30" s="71">
        <v>735.28</v>
      </c>
      <c r="G30" s="71">
        <f t="shared" si="0"/>
        <v>52498.992000000006</v>
      </c>
      <c r="H30" s="71"/>
      <c r="I30" s="71">
        <f t="shared" si="1"/>
        <v>0</v>
      </c>
      <c r="J30" s="71">
        <f t="shared" si="2"/>
        <v>52498.992000000006</v>
      </c>
    </row>
    <row r="31" spans="1:10" s="152" customFormat="1" ht="40.799999999999997" x14ac:dyDescent="0.3">
      <c r="A31" s="66" t="s">
        <v>79</v>
      </c>
      <c r="B31" s="67" t="s">
        <v>728</v>
      </c>
      <c r="C31" s="68" t="s">
        <v>1350</v>
      </c>
      <c r="D31" s="69" t="s">
        <v>116</v>
      </c>
      <c r="E31" s="81">
        <v>122.4</v>
      </c>
      <c r="F31" s="71">
        <v>495.42</v>
      </c>
      <c r="G31" s="71">
        <f t="shared" si="0"/>
        <v>60639.408000000003</v>
      </c>
      <c r="H31" s="71"/>
      <c r="I31" s="71">
        <f t="shared" si="1"/>
        <v>0</v>
      </c>
      <c r="J31" s="71">
        <f t="shared" si="2"/>
        <v>60639.408000000003</v>
      </c>
    </row>
    <row r="32" spans="1:10" s="152" customFormat="1" ht="40.799999999999997" x14ac:dyDescent="0.3">
      <c r="A32" s="66" t="s">
        <v>81</v>
      </c>
      <c r="B32" s="67" t="s">
        <v>728</v>
      </c>
      <c r="C32" s="68" t="s">
        <v>1351</v>
      </c>
      <c r="D32" s="69" t="s">
        <v>116</v>
      </c>
      <c r="E32" s="81">
        <v>265.2</v>
      </c>
      <c r="F32" s="71">
        <v>380.34</v>
      </c>
      <c r="G32" s="71">
        <f t="shared" si="0"/>
        <v>100866.16799999999</v>
      </c>
      <c r="H32" s="71"/>
      <c r="I32" s="71">
        <f t="shared" si="1"/>
        <v>0</v>
      </c>
      <c r="J32" s="71">
        <f t="shared" si="2"/>
        <v>100866.16799999999</v>
      </c>
    </row>
    <row r="33" spans="1:10" s="152" customFormat="1" ht="40.799999999999997" x14ac:dyDescent="0.3">
      <c r="A33" s="66" t="s">
        <v>83</v>
      </c>
      <c r="B33" s="67" t="s">
        <v>733</v>
      </c>
      <c r="C33" s="68" t="s">
        <v>1352</v>
      </c>
      <c r="D33" s="69" t="s">
        <v>116</v>
      </c>
      <c r="E33" s="81">
        <v>20.399999999999999</v>
      </c>
      <c r="F33" s="71">
        <v>1394.14</v>
      </c>
      <c r="G33" s="71">
        <f t="shared" si="0"/>
        <v>28440.455999999998</v>
      </c>
      <c r="H33" s="71"/>
      <c r="I33" s="71">
        <f t="shared" si="1"/>
        <v>0</v>
      </c>
      <c r="J33" s="71">
        <f t="shared" si="2"/>
        <v>28440.455999999998</v>
      </c>
    </row>
    <row r="34" spans="1:10" s="152" customFormat="1" ht="40.799999999999997" x14ac:dyDescent="0.3">
      <c r="A34" s="66" t="s">
        <v>85</v>
      </c>
      <c r="B34" s="67" t="s">
        <v>1353</v>
      </c>
      <c r="C34" s="68" t="s">
        <v>1354</v>
      </c>
      <c r="D34" s="69" t="s">
        <v>116</v>
      </c>
      <c r="E34" s="70">
        <v>51</v>
      </c>
      <c r="F34" s="71">
        <v>908.73</v>
      </c>
      <c r="G34" s="71">
        <f t="shared" si="0"/>
        <v>46345.23</v>
      </c>
      <c r="H34" s="71"/>
      <c r="I34" s="71">
        <f t="shared" si="1"/>
        <v>0</v>
      </c>
      <c r="J34" s="71">
        <f t="shared" si="2"/>
        <v>46345.23</v>
      </c>
    </row>
    <row r="35" spans="1:10" s="152" customFormat="1" ht="40.799999999999997" x14ac:dyDescent="0.3">
      <c r="A35" s="66" t="s">
        <v>88</v>
      </c>
      <c r="B35" s="67" t="s">
        <v>1353</v>
      </c>
      <c r="C35" s="68" t="s">
        <v>1355</v>
      </c>
      <c r="D35" s="69" t="s">
        <v>116</v>
      </c>
      <c r="E35" s="81">
        <v>260.10000000000002</v>
      </c>
      <c r="F35" s="98">
        <v>790.44920550291113</v>
      </c>
      <c r="G35" s="71">
        <f t="shared" si="0"/>
        <v>205595.8383513072</v>
      </c>
      <c r="H35" s="71"/>
      <c r="I35" s="71">
        <f t="shared" si="1"/>
        <v>0</v>
      </c>
      <c r="J35" s="71">
        <f t="shared" si="2"/>
        <v>205595.8383513072</v>
      </c>
    </row>
    <row r="36" spans="1:10" s="152" customFormat="1" ht="40.799999999999997" x14ac:dyDescent="0.3">
      <c r="A36" s="66" t="s">
        <v>90</v>
      </c>
      <c r="B36" s="67" t="s">
        <v>733</v>
      </c>
      <c r="C36" s="68" t="s">
        <v>1356</v>
      </c>
      <c r="D36" s="69" t="s">
        <v>116</v>
      </c>
      <c r="E36" s="81">
        <v>45.9</v>
      </c>
      <c r="F36" s="71">
        <v>586.29</v>
      </c>
      <c r="G36" s="71">
        <f t="shared" si="0"/>
        <v>26910.710999999996</v>
      </c>
      <c r="H36" s="71"/>
      <c r="I36" s="71">
        <f t="shared" si="1"/>
        <v>0</v>
      </c>
      <c r="J36" s="71">
        <f t="shared" si="2"/>
        <v>26910.710999999996</v>
      </c>
    </row>
    <row r="37" spans="1:10" s="152" customFormat="1" ht="40.799999999999997" x14ac:dyDescent="0.3">
      <c r="A37" s="66" t="s">
        <v>92</v>
      </c>
      <c r="B37" s="67" t="s">
        <v>733</v>
      </c>
      <c r="C37" s="68" t="s">
        <v>1357</v>
      </c>
      <c r="D37" s="69" t="s">
        <v>116</v>
      </c>
      <c r="E37" s="81">
        <v>244.8</v>
      </c>
      <c r="F37" s="71">
        <v>466.17</v>
      </c>
      <c r="G37" s="71">
        <f t="shared" si="0"/>
        <v>114118.41600000001</v>
      </c>
      <c r="H37" s="71"/>
      <c r="I37" s="71">
        <f t="shared" si="1"/>
        <v>0</v>
      </c>
      <c r="J37" s="71">
        <f t="shared" si="2"/>
        <v>114118.41600000001</v>
      </c>
    </row>
    <row r="38" spans="1:10" s="152" customFormat="1" ht="40.799999999999997" x14ac:dyDescent="0.3">
      <c r="A38" s="66" t="s">
        <v>94</v>
      </c>
      <c r="B38" s="67" t="s">
        <v>1262</v>
      </c>
      <c r="C38" s="68" t="s">
        <v>1358</v>
      </c>
      <c r="D38" s="69" t="s">
        <v>116</v>
      </c>
      <c r="E38" s="70">
        <v>51</v>
      </c>
      <c r="F38" s="98">
        <v>553.48673186222902</v>
      </c>
      <c r="G38" s="71">
        <f t="shared" si="0"/>
        <v>28227.82332497368</v>
      </c>
      <c r="H38" s="71"/>
      <c r="I38" s="71">
        <f t="shared" si="1"/>
        <v>0</v>
      </c>
      <c r="J38" s="71">
        <f t="shared" si="2"/>
        <v>28227.82332497368</v>
      </c>
    </row>
    <row r="39" spans="1:10" s="78" customFormat="1" ht="30.6" x14ac:dyDescent="0.3">
      <c r="A39" s="72" t="s">
        <v>96</v>
      </c>
      <c r="B39" s="73" t="s">
        <v>124</v>
      </c>
      <c r="C39" s="74" t="s">
        <v>125</v>
      </c>
      <c r="D39" s="75" t="s">
        <v>109</v>
      </c>
      <c r="E39" s="89">
        <v>1.2825</v>
      </c>
      <c r="F39" s="77"/>
      <c r="G39" s="77">
        <f t="shared" si="0"/>
        <v>0</v>
      </c>
      <c r="H39" s="77"/>
      <c r="I39" s="77">
        <f t="shared" si="1"/>
        <v>0</v>
      </c>
      <c r="J39" s="77">
        <f t="shared" si="2"/>
        <v>0</v>
      </c>
    </row>
    <row r="40" spans="1:10" s="152" customFormat="1" ht="40.799999999999997" x14ac:dyDescent="0.3">
      <c r="A40" s="66" t="s">
        <v>98</v>
      </c>
      <c r="B40" s="67" t="s">
        <v>1359</v>
      </c>
      <c r="C40" s="68" t="s">
        <v>1360</v>
      </c>
      <c r="D40" s="69" t="s">
        <v>116</v>
      </c>
      <c r="E40" s="81">
        <v>10.3</v>
      </c>
      <c r="F40" s="98">
        <v>869.51883061925287</v>
      </c>
      <c r="G40" s="71">
        <f t="shared" si="0"/>
        <v>8956.0439553783053</v>
      </c>
      <c r="H40" s="71"/>
      <c r="I40" s="71">
        <f t="shared" si="1"/>
        <v>0</v>
      </c>
      <c r="J40" s="71">
        <f t="shared" si="2"/>
        <v>8956.0439553783053</v>
      </c>
    </row>
    <row r="41" spans="1:10" s="152" customFormat="1" ht="40.799999999999997" x14ac:dyDescent="0.3">
      <c r="A41" s="66" t="s">
        <v>101</v>
      </c>
      <c r="B41" s="67" t="s">
        <v>1359</v>
      </c>
      <c r="C41" s="68" t="s">
        <v>743</v>
      </c>
      <c r="D41" s="69" t="s">
        <v>116</v>
      </c>
      <c r="E41" s="88">
        <v>15.45</v>
      </c>
      <c r="F41" s="98">
        <v>509.34068740256629</v>
      </c>
      <c r="G41" s="71">
        <f t="shared" si="0"/>
        <v>7869.3136203696486</v>
      </c>
      <c r="H41" s="71"/>
      <c r="I41" s="71">
        <f t="shared" si="1"/>
        <v>0</v>
      </c>
      <c r="J41" s="71">
        <f t="shared" si="2"/>
        <v>7869.3136203696486</v>
      </c>
    </row>
    <row r="42" spans="1:10" s="152" customFormat="1" ht="40.799999999999997" x14ac:dyDescent="0.3">
      <c r="A42" s="66" t="s">
        <v>103</v>
      </c>
      <c r="B42" s="67" t="s">
        <v>1361</v>
      </c>
      <c r="C42" s="68" t="s">
        <v>744</v>
      </c>
      <c r="D42" s="69" t="s">
        <v>116</v>
      </c>
      <c r="E42" s="81">
        <v>51.5</v>
      </c>
      <c r="F42" s="98">
        <v>366.44964241429903</v>
      </c>
      <c r="G42" s="71">
        <f t="shared" si="0"/>
        <v>18872.156584336401</v>
      </c>
      <c r="H42" s="71"/>
      <c r="I42" s="71">
        <f t="shared" si="1"/>
        <v>0</v>
      </c>
      <c r="J42" s="71">
        <f t="shared" si="2"/>
        <v>18872.156584336401</v>
      </c>
    </row>
    <row r="43" spans="1:10" s="152" customFormat="1" ht="40.799999999999997" x14ac:dyDescent="0.3">
      <c r="A43" s="66" t="s">
        <v>106</v>
      </c>
      <c r="B43" s="67" t="s">
        <v>1362</v>
      </c>
      <c r="C43" s="68" t="s">
        <v>746</v>
      </c>
      <c r="D43" s="69" t="s">
        <v>116</v>
      </c>
      <c r="E43" s="70">
        <v>51</v>
      </c>
      <c r="F43" s="98">
        <v>91.120557028395197</v>
      </c>
      <c r="G43" s="71">
        <f t="shared" si="0"/>
        <v>4647.1484084481554</v>
      </c>
      <c r="H43" s="71"/>
      <c r="I43" s="71">
        <f t="shared" si="1"/>
        <v>0</v>
      </c>
      <c r="J43" s="71">
        <f t="shared" si="2"/>
        <v>4647.1484084481554</v>
      </c>
    </row>
    <row r="44" spans="1:10" s="78" customFormat="1" ht="20.399999999999999" x14ac:dyDescent="0.3">
      <c r="A44" s="72" t="s">
        <v>110</v>
      </c>
      <c r="B44" s="73" t="s">
        <v>319</v>
      </c>
      <c r="C44" s="74" t="s">
        <v>320</v>
      </c>
      <c r="D44" s="75" t="s">
        <v>69</v>
      </c>
      <c r="E44" s="79">
        <v>0.01</v>
      </c>
      <c r="F44" s="77"/>
      <c r="G44" s="77">
        <f t="shared" si="0"/>
        <v>0</v>
      </c>
      <c r="H44" s="77"/>
      <c r="I44" s="77">
        <f t="shared" si="1"/>
        <v>0</v>
      </c>
      <c r="J44" s="77">
        <f t="shared" si="2"/>
        <v>0</v>
      </c>
    </row>
    <row r="45" spans="1:10" s="152" customFormat="1" ht="40.799999999999997" x14ac:dyDescent="0.3">
      <c r="A45" s="66" t="s">
        <v>113</v>
      </c>
      <c r="B45" s="67" t="s">
        <v>749</v>
      </c>
      <c r="C45" s="68" t="s">
        <v>748</v>
      </c>
      <c r="D45" s="69" t="s">
        <v>213</v>
      </c>
      <c r="E45" s="70">
        <v>1</v>
      </c>
      <c r="F45" s="98">
        <v>14793.383885816036</v>
      </c>
      <c r="G45" s="71">
        <f t="shared" si="0"/>
        <v>14793.383885816036</v>
      </c>
      <c r="H45" s="71"/>
      <c r="I45" s="71">
        <f t="shared" si="1"/>
        <v>0</v>
      </c>
      <c r="J45" s="71">
        <f t="shared" si="2"/>
        <v>14793.383885816036</v>
      </c>
    </row>
    <row r="46" spans="1:10" s="78" customFormat="1" ht="20.399999999999999" x14ac:dyDescent="0.3">
      <c r="A46" s="72" t="s">
        <v>117</v>
      </c>
      <c r="B46" s="73" t="s">
        <v>128</v>
      </c>
      <c r="C46" s="74" t="s">
        <v>129</v>
      </c>
      <c r="D46" s="75" t="s">
        <v>130</v>
      </c>
      <c r="E46" s="76">
        <v>10</v>
      </c>
      <c r="F46" s="77"/>
      <c r="G46" s="77">
        <f t="shared" si="0"/>
        <v>0</v>
      </c>
      <c r="H46" s="77"/>
      <c r="I46" s="77">
        <f t="shared" si="1"/>
        <v>0</v>
      </c>
      <c r="J46" s="77">
        <f t="shared" si="2"/>
        <v>0</v>
      </c>
    </row>
    <row r="47" spans="1:10" s="152" customFormat="1" ht="40.799999999999997" x14ac:dyDescent="0.3">
      <c r="A47" s="66" t="s">
        <v>120</v>
      </c>
      <c r="B47" s="67" t="s">
        <v>1363</v>
      </c>
      <c r="C47" s="68" t="s">
        <v>783</v>
      </c>
      <c r="D47" s="69" t="s">
        <v>213</v>
      </c>
      <c r="E47" s="70">
        <v>3</v>
      </c>
      <c r="F47" s="98">
        <v>10012.80760945914</v>
      </c>
      <c r="G47" s="71">
        <f t="shared" si="0"/>
        <v>30038.422828377421</v>
      </c>
      <c r="H47" s="71"/>
      <c r="I47" s="71">
        <f t="shared" si="1"/>
        <v>0</v>
      </c>
      <c r="J47" s="71">
        <f t="shared" si="2"/>
        <v>30038.422828377421</v>
      </c>
    </row>
    <row r="48" spans="1:10" s="152" customFormat="1" ht="40.799999999999997" x14ac:dyDescent="0.3">
      <c r="A48" s="66" t="s">
        <v>123</v>
      </c>
      <c r="B48" s="67" t="s">
        <v>1364</v>
      </c>
      <c r="C48" s="68" t="s">
        <v>785</v>
      </c>
      <c r="D48" s="69" t="s">
        <v>213</v>
      </c>
      <c r="E48" s="70">
        <v>3</v>
      </c>
      <c r="F48" s="98">
        <v>2233.3748777144947</v>
      </c>
      <c r="G48" s="71">
        <f t="shared" si="0"/>
        <v>6700.1246331434841</v>
      </c>
      <c r="H48" s="71"/>
      <c r="I48" s="71">
        <f t="shared" si="1"/>
        <v>0</v>
      </c>
      <c r="J48" s="71">
        <f t="shared" si="2"/>
        <v>6700.1246331434841</v>
      </c>
    </row>
    <row r="49" spans="1:10" s="152" customFormat="1" ht="40.799999999999997" x14ac:dyDescent="0.3">
      <c r="A49" s="66" t="s">
        <v>127</v>
      </c>
      <c r="B49" s="67" t="s">
        <v>1365</v>
      </c>
      <c r="C49" s="68" t="s">
        <v>787</v>
      </c>
      <c r="D49" s="69" t="s">
        <v>213</v>
      </c>
      <c r="E49" s="70">
        <v>1</v>
      </c>
      <c r="F49" s="98">
        <v>27232.501422728081</v>
      </c>
      <c r="G49" s="71">
        <f t="shared" si="0"/>
        <v>27232.501422728081</v>
      </c>
      <c r="H49" s="71"/>
      <c r="I49" s="71">
        <f t="shared" si="1"/>
        <v>0</v>
      </c>
      <c r="J49" s="71">
        <f t="shared" si="2"/>
        <v>27232.501422728081</v>
      </c>
    </row>
    <row r="50" spans="1:10" s="78" customFormat="1" ht="20.399999999999999" x14ac:dyDescent="0.3">
      <c r="A50" s="72" t="s">
        <v>131</v>
      </c>
      <c r="B50" s="73" t="s">
        <v>788</v>
      </c>
      <c r="C50" s="74" t="s">
        <v>789</v>
      </c>
      <c r="D50" s="75" t="s">
        <v>790</v>
      </c>
      <c r="E50" s="100">
        <v>0.14399999999999999</v>
      </c>
      <c r="F50" s="77"/>
      <c r="G50" s="77">
        <f t="shared" si="0"/>
        <v>0</v>
      </c>
      <c r="H50" s="77"/>
      <c r="I50" s="77">
        <f t="shared" si="1"/>
        <v>0</v>
      </c>
      <c r="J50" s="77">
        <f t="shared" si="2"/>
        <v>0</v>
      </c>
    </row>
    <row r="51" spans="1:10" s="152" customFormat="1" ht="40.799999999999997" x14ac:dyDescent="0.3">
      <c r="A51" s="66" t="s">
        <v>135</v>
      </c>
      <c r="B51" s="67" t="s">
        <v>791</v>
      </c>
      <c r="C51" s="68" t="s">
        <v>792</v>
      </c>
      <c r="D51" s="69" t="s">
        <v>213</v>
      </c>
      <c r="E51" s="70">
        <v>3</v>
      </c>
      <c r="F51" s="98">
        <v>305.2119381555886</v>
      </c>
      <c r="G51" s="71">
        <f t="shared" si="0"/>
        <v>915.63581446676585</v>
      </c>
      <c r="H51" s="71"/>
      <c r="I51" s="71">
        <f t="shared" si="1"/>
        <v>0</v>
      </c>
      <c r="J51" s="71">
        <f t="shared" si="2"/>
        <v>915.63581446676585</v>
      </c>
    </row>
    <row r="52" spans="1:10" s="78" customFormat="1" ht="14.4" x14ac:dyDescent="0.3">
      <c r="A52" s="72" t="s">
        <v>139</v>
      </c>
      <c r="B52" s="73" t="s">
        <v>313</v>
      </c>
      <c r="C52" s="74" t="s">
        <v>314</v>
      </c>
      <c r="D52" s="75" t="s">
        <v>38</v>
      </c>
      <c r="E52" s="76">
        <v>2</v>
      </c>
      <c r="F52" s="77"/>
      <c r="G52" s="77">
        <f t="shared" si="0"/>
        <v>0</v>
      </c>
      <c r="H52" s="77"/>
      <c r="I52" s="77">
        <f t="shared" si="1"/>
        <v>0</v>
      </c>
      <c r="J52" s="77">
        <f t="shared" si="2"/>
        <v>0</v>
      </c>
    </row>
    <row r="53" spans="1:10" s="152" customFormat="1" ht="20.399999999999999" x14ac:dyDescent="0.3">
      <c r="A53" s="66" t="s">
        <v>991</v>
      </c>
      <c r="B53" s="67" t="s">
        <v>994</v>
      </c>
      <c r="C53" s="68" t="s">
        <v>752</v>
      </c>
      <c r="D53" s="69" t="s">
        <v>213</v>
      </c>
      <c r="E53" s="70">
        <v>2</v>
      </c>
      <c r="F53" s="98">
        <v>12142.414559999999</v>
      </c>
      <c r="G53" s="71">
        <f t="shared" si="0"/>
        <v>24284.829119999999</v>
      </c>
      <c r="H53" s="71"/>
      <c r="I53" s="71">
        <f t="shared" si="1"/>
        <v>0</v>
      </c>
      <c r="J53" s="71">
        <f t="shared" si="2"/>
        <v>24284.829119999999</v>
      </c>
    </row>
    <row r="54" spans="1:10" s="78" customFormat="1" ht="30.6" x14ac:dyDescent="0.3">
      <c r="A54" s="72" t="s">
        <v>146</v>
      </c>
      <c r="B54" s="73" t="s">
        <v>753</v>
      </c>
      <c r="C54" s="74" t="s">
        <v>754</v>
      </c>
      <c r="D54" s="75" t="s">
        <v>38</v>
      </c>
      <c r="E54" s="76">
        <v>6</v>
      </c>
      <c r="F54" s="77"/>
      <c r="G54" s="77">
        <f t="shared" si="0"/>
        <v>0</v>
      </c>
      <c r="H54" s="77"/>
      <c r="I54" s="77">
        <f t="shared" si="1"/>
        <v>0</v>
      </c>
      <c r="J54" s="77">
        <f t="shared" si="2"/>
        <v>0</v>
      </c>
    </row>
    <row r="55" spans="1:10" s="152" customFormat="1" ht="30.6" x14ac:dyDescent="0.3">
      <c r="A55" s="66" t="s">
        <v>993</v>
      </c>
      <c r="B55" s="67" t="s">
        <v>996</v>
      </c>
      <c r="C55" s="68" t="s">
        <v>756</v>
      </c>
      <c r="D55" s="69" t="s">
        <v>213</v>
      </c>
      <c r="E55" s="70">
        <v>6</v>
      </c>
      <c r="F55" s="98">
        <v>18504.619500000001</v>
      </c>
      <c r="G55" s="71">
        <f t="shared" si="0"/>
        <v>111027.717</v>
      </c>
      <c r="H55" s="71"/>
      <c r="I55" s="71">
        <f t="shared" si="1"/>
        <v>0</v>
      </c>
      <c r="J55" s="71">
        <f t="shared" si="2"/>
        <v>111027.717</v>
      </c>
    </row>
    <row r="56" spans="1:10" s="78" customFormat="1" ht="30.6" x14ac:dyDescent="0.3">
      <c r="A56" s="72" t="s">
        <v>151</v>
      </c>
      <c r="B56" s="73" t="s">
        <v>758</v>
      </c>
      <c r="C56" s="74" t="s">
        <v>759</v>
      </c>
      <c r="D56" s="75" t="s">
        <v>38</v>
      </c>
      <c r="E56" s="76">
        <v>14</v>
      </c>
      <c r="F56" s="77"/>
      <c r="G56" s="77">
        <f t="shared" si="0"/>
        <v>0</v>
      </c>
      <c r="H56" s="77"/>
      <c r="I56" s="77">
        <f t="shared" si="1"/>
        <v>0</v>
      </c>
      <c r="J56" s="77">
        <f t="shared" si="2"/>
        <v>0</v>
      </c>
    </row>
    <row r="57" spans="1:10" s="152" customFormat="1" ht="30.6" x14ac:dyDescent="0.3">
      <c r="A57" s="66" t="s">
        <v>995</v>
      </c>
      <c r="B57" s="67" t="s">
        <v>1366</v>
      </c>
      <c r="C57" s="68" t="s">
        <v>760</v>
      </c>
      <c r="D57" s="69" t="s">
        <v>213</v>
      </c>
      <c r="E57" s="70">
        <v>14</v>
      </c>
      <c r="F57" s="98">
        <v>17651.12088857143</v>
      </c>
      <c r="G57" s="71">
        <f t="shared" si="0"/>
        <v>247115.69244000001</v>
      </c>
      <c r="H57" s="71"/>
      <c r="I57" s="71">
        <f t="shared" si="1"/>
        <v>0</v>
      </c>
      <c r="J57" s="71">
        <f t="shared" si="2"/>
        <v>247115.69244000001</v>
      </c>
    </row>
    <row r="58" spans="1:10" s="78" customFormat="1" ht="20.399999999999999" x14ac:dyDescent="0.3">
      <c r="A58" s="72" t="s">
        <v>678</v>
      </c>
      <c r="B58" s="73" t="s">
        <v>47</v>
      </c>
      <c r="C58" s="74" t="s">
        <v>48</v>
      </c>
      <c r="D58" s="75" t="s">
        <v>38</v>
      </c>
      <c r="E58" s="76">
        <v>5</v>
      </c>
      <c r="F58" s="77"/>
      <c r="G58" s="77">
        <f t="shared" si="0"/>
        <v>0</v>
      </c>
      <c r="H58" s="77"/>
      <c r="I58" s="77">
        <f t="shared" si="1"/>
        <v>0</v>
      </c>
      <c r="J58" s="77">
        <f t="shared" si="2"/>
        <v>0</v>
      </c>
    </row>
    <row r="59" spans="1:10" s="152" customFormat="1" ht="30.6" x14ac:dyDescent="0.3">
      <c r="A59" s="66" t="s">
        <v>999</v>
      </c>
      <c r="B59" s="67" t="s">
        <v>1276</v>
      </c>
      <c r="C59" s="68" t="s">
        <v>775</v>
      </c>
      <c r="D59" s="69" t="s">
        <v>213</v>
      </c>
      <c r="E59" s="70">
        <v>2</v>
      </c>
      <c r="F59" s="98">
        <v>47936.863320000004</v>
      </c>
      <c r="G59" s="71">
        <f t="shared" si="0"/>
        <v>95873.726640000008</v>
      </c>
      <c r="H59" s="71"/>
      <c r="I59" s="71">
        <f t="shared" si="1"/>
        <v>0</v>
      </c>
      <c r="J59" s="71">
        <f t="shared" si="2"/>
        <v>95873.726640000008</v>
      </c>
    </row>
    <row r="60" spans="1:10" s="152" customFormat="1" ht="20.399999999999999" x14ac:dyDescent="0.3">
      <c r="A60" s="66" t="s">
        <v>1367</v>
      </c>
      <c r="B60" s="67" t="s">
        <v>1276</v>
      </c>
      <c r="C60" s="68" t="s">
        <v>776</v>
      </c>
      <c r="D60" s="69" t="s">
        <v>213</v>
      </c>
      <c r="E60" s="70">
        <v>3</v>
      </c>
      <c r="F60" s="98">
        <v>25233.125400000001</v>
      </c>
      <c r="G60" s="71">
        <f t="shared" si="0"/>
        <v>75699.376199999999</v>
      </c>
      <c r="H60" s="71"/>
      <c r="I60" s="71">
        <f t="shared" si="1"/>
        <v>0</v>
      </c>
      <c r="J60" s="71">
        <f t="shared" si="2"/>
        <v>75699.376199999999</v>
      </c>
    </row>
    <row r="61" spans="1:10" s="78" customFormat="1" ht="20.399999999999999" x14ac:dyDescent="0.3">
      <c r="A61" s="72" t="s">
        <v>169</v>
      </c>
      <c r="B61" s="73" t="s">
        <v>208</v>
      </c>
      <c r="C61" s="74" t="s">
        <v>209</v>
      </c>
      <c r="D61" s="75" t="s">
        <v>38</v>
      </c>
      <c r="E61" s="76">
        <v>36</v>
      </c>
      <c r="F61" s="77"/>
      <c r="G61" s="77">
        <f t="shared" si="0"/>
        <v>0</v>
      </c>
      <c r="H61" s="77"/>
      <c r="I61" s="77">
        <f t="shared" si="1"/>
        <v>0</v>
      </c>
      <c r="J61" s="77">
        <f t="shared" si="2"/>
        <v>0</v>
      </c>
    </row>
    <row r="62" spans="1:10" s="152" customFormat="1" ht="40.799999999999997" x14ac:dyDescent="0.3">
      <c r="A62" s="66" t="s">
        <v>171</v>
      </c>
      <c r="B62" s="67" t="s">
        <v>764</v>
      </c>
      <c r="C62" s="68" t="s">
        <v>767</v>
      </c>
      <c r="D62" s="69" t="s">
        <v>213</v>
      </c>
      <c r="E62" s="70">
        <v>36</v>
      </c>
      <c r="F62" s="98">
        <v>31497.704338961121</v>
      </c>
      <c r="G62" s="71">
        <f t="shared" si="0"/>
        <v>1133917.3562026003</v>
      </c>
      <c r="H62" s="71"/>
      <c r="I62" s="71">
        <f t="shared" si="1"/>
        <v>0</v>
      </c>
      <c r="J62" s="71">
        <f t="shared" si="2"/>
        <v>1133917.3562026003</v>
      </c>
    </row>
    <row r="63" spans="1:10" s="78" customFormat="1" ht="20.399999999999999" x14ac:dyDescent="0.3">
      <c r="A63" s="72" t="s">
        <v>173</v>
      </c>
      <c r="B63" s="73" t="s">
        <v>928</v>
      </c>
      <c r="C63" s="74" t="s">
        <v>929</v>
      </c>
      <c r="D63" s="75" t="s">
        <v>930</v>
      </c>
      <c r="E63" s="89">
        <v>0.1225</v>
      </c>
      <c r="F63" s="77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78" customFormat="1" ht="20.399999999999999" x14ac:dyDescent="0.3">
      <c r="A64" s="72" t="s">
        <v>176</v>
      </c>
      <c r="B64" s="73" t="s">
        <v>931</v>
      </c>
      <c r="C64" s="74" t="s">
        <v>932</v>
      </c>
      <c r="D64" s="75" t="s">
        <v>930</v>
      </c>
      <c r="E64" s="89">
        <v>0.1225</v>
      </c>
      <c r="F64" s="77"/>
      <c r="G64" s="77">
        <f t="shared" si="0"/>
        <v>0</v>
      </c>
      <c r="H64" s="77"/>
      <c r="I64" s="77">
        <f t="shared" si="1"/>
        <v>0</v>
      </c>
      <c r="J64" s="77">
        <f t="shared" si="2"/>
        <v>0</v>
      </c>
    </row>
    <row r="65" spans="1:10" s="78" customFormat="1" ht="20.399999999999999" x14ac:dyDescent="0.3">
      <c r="A65" s="72" t="s">
        <v>178</v>
      </c>
      <c r="B65" s="73" t="s">
        <v>550</v>
      </c>
      <c r="C65" s="74" t="s">
        <v>934</v>
      </c>
      <c r="D65" s="75" t="s">
        <v>109</v>
      </c>
      <c r="E65" s="79">
        <v>0.49</v>
      </c>
      <c r="F65" s="77"/>
      <c r="G65" s="77">
        <f t="shared" si="0"/>
        <v>0</v>
      </c>
      <c r="H65" s="77"/>
      <c r="I65" s="77">
        <f t="shared" si="1"/>
        <v>0</v>
      </c>
      <c r="J65" s="77">
        <f t="shared" si="2"/>
        <v>0</v>
      </c>
    </row>
    <row r="66" spans="1:10" s="78" customFormat="1" ht="20.399999999999999" x14ac:dyDescent="0.3">
      <c r="A66" s="72" t="s">
        <v>180</v>
      </c>
      <c r="B66" s="73" t="s">
        <v>464</v>
      </c>
      <c r="C66" s="74" t="s">
        <v>465</v>
      </c>
      <c r="D66" s="75" t="s">
        <v>109</v>
      </c>
      <c r="E66" s="79">
        <v>5.31</v>
      </c>
      <c r="F66" s="77"/>
      <c r="G66" s="77">
        <f t="shared" si="0"/>
        <v>0</v>
      </c>
      <c r="H66" s="77"/>
      <c r="I66" s="77">
        <f t="shared" si="1"/>
        <v>0</v>
      </c>
      <c r="J66" s="77">
        <f t="shared" si="2"/>
        <v>0</v>
      </c>
    </row>
    <row r="67" spans="1:10" s="152" customFormat="1" ht="40.799999999999997" x14ac:dyDescent="0.3">
      <c r="A67" s="66" t="s">
        <v>182</v>
      </c>
      <c r="B67" s="67" t="s">
        <v>1368</v>
      </c>
      <c r="C67" s="68" t="s">
        <v>468</v>
      </c>
      <c r="D67" s="69" t="s">
        <v>116</v>
      </c>
      <c r="E67" s="70">
        <v>580</v>
      </c>
      <c r="F67" s="71">
        <v>340.49</v>
      </c>
      <c r="G67" s="71">
        <f t="shared" ref="G67:G130" si="3">E67*F67</f>
        <v>197484.2</v>
      </c>
      <c r="H67" s="71"/>
      <c r="I67" s="71">
        <f t="shared" ref="I67:I130" si="4">E67*H67</f>
        <v>0</v>
      </c>
      <c r="J67" s="71">
        <f t="shared" ref="J67:J130" si="5">G67+I67</f>
        <v>197484.2</v>
      </c>
    </row>
    <row r="68" spans="1:10" s="152" customFormat="1" ht="40.799999999999997" x14ac:dyDescent="0.3">
      <c r="A68" s="66" t="s">
        <v>184</v>
      </c>
      <c r="B68" s="67" t="s">
        <v>1369</v>
      </c>
      <c r="C68" s="68" t="s">
        <v>470</v>
      </c>
      <c r="D68" s="69" t="s">
        <v>213</v>
      </c>
      <c r="E68" s="70">
        <v>650</v>
      </c>
      <c r="F68" s="71">
        <v>463.56</v>
      </c>
      <c r="G68" s="71">
        <f t="shared" si="3"/>
        <v>301314</v>
      </c>
      <c r="H68" s="71"/>
      <c r="I68" s="71">
        <f t="shared" si="4"/>
        <v>0</v>
      </c>
      <c r="J68" s="71">
        <f t="shared" si="5"/>
        <v>301314</v>
      </c>
    </row>
    <row r="69" spans="1:10" s="152" customFormat="1" ht="40.799999999999997" x14ac:dyDescent="0.3">
      <c r="A69" s="66" t="s">
        <v>186</v>
      </c>
      <c r="B69" s="67" t="s">
        <v>1072</v>
      </c>
      <c r="C69" s="68" t="s">
        <v>952</v>
      </c>
      <c r="D69" s="69" t="s">
        <v>213</v>
      </c>
      <c r="E69" s="70">
        <v>8</v>
      </c>
      <c r="F69" s="98">
        <v>4787.8255267707036</v>
      </c>
      <c r="G69" s="71">
        <f t="shared" si="3"/>
        <v>38302.604214165629</v>
      </c>
      <c r="H69" s="71"/>
      <c r="I69" s="71">
        <f t="shared" si="4"/>
        <v>0</v>
      </c>
      <c r="J69" s="71">
        <f t="shared" si="5"/>
        <v>38302.604214165629</v>
      </c>
    </row>
    <row r="70" spans="1:10" s="152" customFormat="1" ht="40.799999999999997" x14ac:dyDescent="0.3">
      <c r="A70" s="66" t="s">
        <v>188</v>
      </c>
      <c r="B70" s="67" t="s">
        <v>1280</v>
      </c>
      <c r="C70" s="68" t="s">
        <v>1281</v>
      </c>
      <c r="D70" s="69" t="s">
        <v>213</v>
      </c>
      <c r="E70" s="70">
        <v>650</v>
      </c>
      <c r="F70" s="71">
        <v>78.623999999999995</v>
      </c>
      <c r="G70" s="71">
        <f t="shared" si="3"/>
        <v>51105.599999999999</v>
      </c>
      <c r="H70" s="71"/>
      <c r="I70" s="71">
        <f t="shared" si="4"/>
        <v>0</v>
      </c>
      <c r="J70" s="71">
        <f t="shared" si="5"/>
        <v>51105.599999999999</v>
      </c>
    </row>
    <row r="71" spans="1:10" s="78" customFormat="1" ht="20.399999999999999" x14ac:dyDescent="0.3">
      <c r="A71" s="72" t="s">
        <v>190</v>
      </c>
      <c r="B71" s="73" t="s">
        <v>485</v>
      </c>
      <c r="C71" s="74" t="s">
        <v>486</v>
      </c>
      <c r="D71" s="75" t="s">
        <v>278</v>
      </c>
      <c r="E71" s="80">
        <v>0.8</v>
      </c>
      <c r="F71" s="77"/>
      <c r="G71" s="77">
        <f t="shared" si="3"/>
        <v>0</v>
      </c>
      <c r="H71" s="77"/>
      <c r="I71" s="77">
        <f t="shared" si="4"/>
        <v>0</v>
      </c>
      <c r="J71" s="77">
        <f t="shared" si="5"/>
        <v>0</v>
      </c>
    </row>
    <row r="72" spans="1:10" s="78" customFormat="1" ht="30.6" x14ac:dyDescent="0.3">
      <c r="A72" s="72" t="s">
        <v>192</v>
      </c>
      <c r="B72" s="73" t="s">
        <v>957</v>
      </c>
      <c r="C72" s="74" t="s">
        <v>958</v>
      </c>
      <c r="D72" s="75" t="s">
        <v>959</v>
      </c>
      <c r="E72" s="76">
        <v>8</v>
      </c>
      <c r="F72" s="77"/>
      <c r="G72" s="77">
        <f t="shared" si="3"/>
        <v>0</v>
      </c>
      <c r="H72" s="77"/>
      <c r="I72" s="77">
        <f t="shared" si="4"/>
        <v>0</v>
      </c>
      <c r="J72" s="77">
        <f t="shared" si="5"/>
        <v>0</v>
      </c>
    </row>
    <row r="73" spans="1:10" s="152" customFormat="1" ht="40.799999999999997" x14ac:dyDescent="0.3">
      <c r="A73" s="66" t="s">
        <v>194</v>
      </c>
      <c r="B73" s="67" t="s">
        <v>1370</v>
      </c>
      <c r="C73" s="68" t="s">
        <v>965</v>
      </c>
      <c r="D73" s="69" t="s">
        <v>213</v>
      </c>
      <c r="E73" s="70">
        <v>8</v>
      </c>
      <c r="F73" s="71">
        <v>320</v>
      </c>
      <c r="G73" s="71">
        <f t="shared" si="3"/>
        <v>2560</v>
      </c>
      <c r="H73" s="71"/>
      <c r="I73" s="71">
        <f t="shared" si="4"/>
        <v>0</v>
      </c>
      <c r="J73" s="71">
        <f t="shared" si="5"/>
        <v>2560</v>
      </c>
    </row>
    <row r="74" spans="1:10" s="152" customFormat="1" ht="40.799999999999997" x14ac:dyDescent="0.3">
      <c r="A74" s="66" t="s">
        <v>196</v>
      </c>
      <c r="B74" s="67" t="s">
        <v>1074</v>
      </c>
      <c r="C74" s="68" t="s">
        <v>971</v>
      </c>
      <c r="D74" s="69" t="s">
        <v>213</v>
      </c>
      <c r="E74" s="70">
        <v>1</v>
      </c>
      <c r="F74" s="98">
        <v>7907.8134788962861</v>
      </c>
      <c r="G74" s="71">
        <f t="shared" si="3"/>
        <v>7907.8134788962861</v>
      </c>
      <c r="H74" s="71"/>
      <c r="I74" s="71">
        <f t="shared" si="4"/>
        <v>0</v>
      </c>
      <c r="J74" s="71">
        <f t="shared" si="5"/>
        <v>7907.8134788962861</v>
      </c>
    </row>
    <row r="75" spans="1:10" s="78" customFormat="1" ht="20.399999999999999" x14ac:dyDescent="0.3">
      <c r="A75" s="72" t="s">
        <v>198</v>
      </c>
      <c r="B75" s="73" t="s">
        <v>967</v>
      </c>
      <c r="C75" s="74" t="s">
        <v>968</v>
      </c>
      <c r="D75" s="75" t="s">
        <v>109</v>
      </c>
      <c r="E75" s="100">
        <v>5.0000000000000001E-3</v>
      </c>
      <c r="F75" s="77"/>
      <c r="G75" s="77">
        <f t="shared" si="3"/>
        <v>0</v>
      </c>
      <c r="H75" s="77"/>
      <c r="I75" s="77">
        <f t="shared" si="4"/>
        <v>0</v>
      </c>
      <c r="J75" s="77">
        <f t="shared" si="5"/>
        <v>0</v>
      </c>
    </row>
    <row r="76" spans="1:10" s="152" customFormat="1" ht="40.799999999999997" x14ac:dyDescent="0.3">
      <c r="A76" s="66" t="s">
        <v>200</v>
      </c>
      <c r="B76" s="67" t="s">
        <v>1371</v>
      </c>
      <c r="C76" s="68" t="s">
        <v>1372</v>
      </c>
      <c r="D76" s="69" t="s">
        <v>213</v>
      </c>
      <c r="E76" s="70">
        <v>1</v>
      </c>
      <c r="F76" s="98">
        <v>16599.314563092477</v>
      </c>
      <c r="G76" s="71">
        <f t="shared" si="3"/>
        <v>16599.314563092477</v>
      </c>
      <c r="H76" s="71"/>
      <c r="I76" s="71">
        <f t="shared" si="4"/>
        <v>0</v>
      </c>
      <c r="J76" s="71">
        <f t="shared" si="5"/>
        <v>16599.314563092477</v>
      </c>
    </row>
    <row r="77" spans="1:10" s="78" customFormat="1" ht="20.399999999999999" x14ac:dyDescent="0.3">
      <c r="A77" s="72" t="s">
        <v>202</v>
      </c>
      <c r="B77" s="73" t="s">
        <v>413</v>
      </c>
      <c r="C77" s="74" t="s">
        <v>414</v>
      </c>
      <c r="D77" s="75" t="s">
        <v>415</v>
      </c>
      <c r="E77" s="79">
        <v>1.52</v>
      </c>
      <c r="F77" s="77"/>
      <c r="G77" s="77">
        <f t="shared" si="3"/>
        <v>0</v>
      </c>
      <c r="H77" s="77"/>
      <c r="I77" s="77">
        <f t="shared" si="4"/>
        <v>0</v>
      </c>
      <c r="J77" s="77">
        <f t="shared" si="5"/>
        <v>0</v>
      </c>
    </row>
    <row r="78" spans="1:10" s="152" customFormat="1" ht="40.799999999999997" x14ac:dyDescent="0.3">
      <c r="A78" s="66" t="s">
        <v>205</v>
      </c>
      <c r="B78" s="67" t="s">
        <v>1373</v>
      </c>
      <c r="C78" s="68" t="s">
        <v>1079</v>
      </c>
      <c r="D78" s="69" t="s">
        <v>116</v>
      </c>
      <c r="E78" s="88">
        <v>114.24</v>
      </c>
      <c r="F78" s="98">
        <v>283.32222079843871</v>
      </c>
      <c r="G78" s="71">
        <f t="shared" si="3"/>
        <v>32366.730504013638</v>
      </c>
      <c r="H78" s="71"/>
      <c r="I78" s="71">
        <f t="shared" si="4"/>
        <v>0</v>
      </c>
      <c r="J78" s="71">
        <f t="shared" si="5"/>
        <v>32366.730504013638</v>
      </c>
    </row>
    <row r="79" spans="1:10" s="152" customFormat="1" ht="40.799999999999997" x14ac:dyDescent="0.3">
      <c r="A79" s="66" t="s">
        <v>207</v>
      </c>
      <c r="B79" s="67" t="s">
        <v>1098</v>
      </c>
      <c r="C79" s="68" t="s">
        <v>1111</v>
      </c>
      <c r="D79" s="69" t="s">
        <v>213</v>
      </c>
      <c r="E79" s="70">
        <v>4</v>
      </c>
      <c r="F79" s="98">
        <v>830.28967285976421</v>
      </c>
      <c r="G79" s="71">
        <f t="shared" si="3"/>
        <v>3321.1586914390568</v>
      </c>
      <c r="H79" s="71"/>
      <c r="I79" s="71">
        <f t="shared" si="4"/>
        <v>0</v>
      </c>
      <c r="J79" s="71">
        <f t="shared" si="5"/>
        <v>3321.1586914390568</v>
      </c>
    </row>
    <row r="80" spans="1:10" s="78" customFormat="1" ht="20.399999999999999" x14ac:dyDescent="0.3">
      <c r="A80" s="72" t="s">
        <v>210</v>
      </c>
      <c r="B80" s="73" t="s">
        <v>1161</v>
      </c>
      <c r="C80" s="74" t="s">
        <v>1162</v>
      </c>
      <c r="D80" s="75" t="s">
        <v>415</v>
      </c>
      <c r="E80" s="80">
        <v>0.4</v>
      </c>
      <c r="F80" s="77"/>
      <c r="G80" s="77">
        <f t="shared" si="3"/>
        <v>0</v>
      </c>
      <c r="H80" s="77"/>
      <c r="I80" s="77">
        <f t="shared" si="4"/>
        <v>0</v>
      </c>
      <c r="J80" s="77">
        <f t="shared" si="5"/>
        <v>0</v>
      </c>
    </row>
    <row r="81" spans="1:10" s="152" customFormat="1" ht="40.799999999999997" x14ac:dyDescent="0.3">
      <c r="A81" s="66" t="s">
        <v>214</v>
      </c>
      <c r="B81" s="67" t="s">
        <v>1374</v>
      </c>
      <c r="C81" s="68" t="s">
        <v>1375</v>
      </c>
      <c r="D81" s="69" t="s">
        <v>116</v>
      </c>
      <c r="E81" s="81">
        <v>41.2</v>
      </c>
      <c r="F81" s="98">
        <v>29.020990843996437</v>
      </c>
      <c r="G81" s="71">
        <f t="shared" si="3"/>
        <v>1195.6648227726532</v>
      </c>
      <c r="H81" s="71"/>
      <c r="I81" s="71">
        <f t="shared" si="4"/>
        <v>0</v>
      </c>
      <c r="J81" s="71">
        <f t="shared" si="5"/>
        <v>1195.6648227726532</v>
      </c>
    </row>
    <row r="82" spans="1:10" s="152" customFormat="1" ht="40.799999999999997" x14ac:dyDescent="0.3">
      <c r="A82" s="66" t="s">
        <v>698</v>
      </c>
      <c r="B82" s="67" t="s">
        <v>1376</v>
      </c>
      <c r="C82" s="68" t="s">
        <v>1168</v>
      </c>
      <c r="D82" s="69" t="s">
        <v>213</v>
      </c>
      <c r="E82" s="70">
        <v>2</v>
      </c>
      <c r="F82" s="98">
        <v>5.0423322174814826</v>
      </c>
      <c r="G82" s="71">
        <f t="shared" si="3"/>
        <v>10.084664434962965</v>
      </c>
      <c r="H82" s="71"/>
      <c r="I82" s="71">
        <f t="shared" si="4"/>
        <v>0</v>
      </c>
      <c r="J82" s="71">
        <f t="shared" si="5"/>
        <v>10.084664434962965</v>
      </c>
    </row>
    <row r="83" spans="1:10" s="152" customFormat="1" ht="40.799999999999997" x14ac:dyDescent="0.3">
      <c r="A83" s="66" t="s">
        <v>220</v>
      </c>
      <c r="B83" s="67" t="s">
        <v>1376</v>
      </c>
      <c r="C83" s="68" t="s">
        <v>1170</v>
      </c>
      <c r="D83" s="69" t="s">
        <v>213</v>
      </c>
      <c r="E83" s="70">
        <v>2</v>
      </c>
      <c r="F83" s="98">
        <v>10.82449380590398</v>
      </c>
      <c r="G83" s="71">
        <f t="shared" si="3"/>
        <v>21.648987611807961</v>
      </c>
      <c r="H83" s="71"/>
      <c r="I83" s="71">
        <f t="shared" si="4"/>
        <v>0</v>
      </c>
      <c r="J83" s="71">
        <f t="shared" si="5"/>
        <v>21.648987611807961</v>
      </c>
    </row>
    <row r="84" spans="1:10" s="152" customFormat="1" ht="40.799999999999997" x14ac:dyDescent="0.3">
      <c r="A84" s="66" t="s">
        <v>798</v>
      </c>
      <c r="B84" s="67" t="s">
        <v>1377</v>
      </c>
      <c r="C84" s="68" t="s">
        <v>1142</v>
      </c>
      <c r="D84" s="69" t="s">
        <v>213</v>
      </c>
      <c r="E84" s="70">
        <v>80</v>
      </c>
      <c r="F84" s="98">
        <v>33.69366116905762</v>
      </c>
      <c r="G84" s="71">
        <f t="shared" si="3"/>
        <v>2695.4928935246098</v>
      </c>
      <c r="H84" s="71"/>
      <c r="I84" s="71">
        <f t="shared" si="4"/>
        <v>0</v>
      </c>
      <c r="J84" s="71">
        <f t="shared" si="5"/>
        <v>2695.4928935246098</v>
      </c>
    </row>
    <row r="85" spans="1:10" s="152" customFormat="1" ht="40.799999999999997" x14ac:dyDescent="0.3">
      <c r="A85" s="66" t="s">
        <v>227</v>
      </c>
      <c r="B85" s="67" t="s">
        <v>1377</v>
      </c>
      <c r="C85" s="68" t="s">
        <v>1144</v>
      </c>
      <c r="D85" s="69" t="s">
        <v>213</v>
      </c>
      <c r="E85" s="70">
        <v>8</v>
      </c>
      <c r="F85" s="98">
        <v>43.285405307119362</v>
      </c>
      <c r="G85" s="71">
        <f t="shared" si="3"/>
        <v>346.28324245695489</v>
      </c>
      <c r="H85" s="71"/>
      <c r="I85" s="71">
        <f t="shared" si="4"/>
        <v>0</v>
      </c>
      <c r="J85" s="71">
        <f t="shared" si="5"/>
        <v>346.28324245695489</v>
      </c>
    </row>
    <row r="86" spans="1:10" s="152" customFormat="1" ht="40.799999999999997" x14ac:dyDescent="0.3">
      <c r="A86" s="66" t="s">
        <v>229</v>
      </c>
      <c r="B86" s="67" t="s">
        <v>1378</v>
      </c>
      <c r="C86" s="68" t="s">
        <v>1155</v>
      </c>
      <c r="D86" s="69" t="s">
        <v>116</v>
      </c>
      <c r="E86" s="70">
        <v>32</v>
      </c>
      <c r="F86" s="98">
        <v>313.81873955102611</v>
      </c>
      <c r="G86" s="71">
        <f t="shared" si="3"/>
        <v>10042.199665632836</v>
      </c>
      <c r="H86" s="71"/>
      <c r="I86" s="71">
        <f t="shared" si="4"/>
        <v>0</v>
      </c>
      <c r="J86" s="71">
        <f t="shared" si="5"/>
        <v>10042.199665632836</v>
      </c>
    </row>
    <row r="87" spans="1:10" s="152" customFormat="1" ht="40.799999999999997" x14ac:dyDescent="0.3">
      <c r="A87" s="66" t="s">
        <v>231</v>
      </c>
      <c r="B87" s="67" t="s">
        <v>1379</v>
      </c>
      <c r="C87" s="68" t="s">
        <v>1152</v>
      </c>
      <c r="D87" s="69" t="s">
        <v>213</v>
      </c>
      <c r="E87" s="70">
        <v>64</v>
      </c>
      <c r="F87" s="98">
        <v>0.98382042865123465</v>
      </c>
      <c r="G87" s="71">
        <f t="shared" si="3"/>
        <v>62.964507433679017</v>
      </c>
      <c r="H87" s="71"/>
      <c r="I87" s="71">
        <f t="shared" si="4"/>
        <v>0</v>
      </c>
      <c r="J87" s="71">
        <f t="shared" si="5"/>
        <v>62.964507433679017</v>
      </c>
    </row>
    <row r="88" spans="1:10" s="78" customFormat="1" ht="20.399999999999999" x14ac:dyDescent="0.3">
      <c r="A88" s="72" t="s">
        <v>234</v>
      </c>
      <c r="B88" s="73" t="s">
        <v>128</v>
      </c>
      <c r="C88" s="74" t="s">
        <v>129</v>
      </c>
      <c r="D88" s="75" t="s">
        <v>130</v>
      </c>
      <c r="E88" s="76">
        <v>2</v>
      </c>
      <c r="F88" s="77"/>
      <c r="G88" s="77">
        <f t="shared" si="3"/>
        <v>0</v>
      </c>
      <c r="H88" s="77"/>
      <c r="I88" s="77">
        <f t="shared" si="4"/>
        <v>0</v>
      </c>
      <c r="J88" s="77">
        <f t="shared" si="5"/>
        <v>0</v>
      </c>
    </row>
    <row r="89" spans="1:10" s="152" customFormat="1" ht="40.799999999999997" x14ac:dyDescent="0.3">
      <c r="A89" s="66" t="s">
        <v>237</v>
      </c>
      <c r="B89" s="67" t="s">
        <v>1380</v>
      </c>
      <c r="C89" s="68" t="s">
        <v>1381</v>
      </c>
      <c r="D89" s="69" t="s">
        <v>213</v>
      </c>
      <c r="E89" s="70">
        <v>1</v>
      </c>
      <c r="F89" s="98">
        <v>696.01423343868339</v>
      </c>
      <c r="G89" s="71">
        <f t="shared" si="3"/>
        <v>696.01423343868339</v>
      </c>
      <c r="H89" s="71"/>
      <c r="I89" s="71">
        <f t="shared" si="4"/>
        <v>0</v>
      </c>
      <c r="J89" s="71">
        <f t="shared" si="5"/>
        <v>696.01423343868339</v>
      </c>
    </row>
    <row r="90" spans="1:10" s="78" customFormat="1" ht="20.399999999999999" x14ac:dyDescent="0.3">
      <c r="A90" s="72" t="s">
        <v>239</v>
      </c>
      <c r="B90" s="73" t="s">
        <v>825</v>
      </c>
      <c r="C90" s="74" t="s">
        <v>826</v>
      </c>
      <c r="D90" s="75" t="s">
        <v>109</v>
      </c>
      <c r="E90" s="80">
        <v>0.4</v>
      </c>
      <c r="F90" s="77"/>
      <c r="G90" s="77">
        <f t="shared" si="3"/>
        <v>0</v>
      </c>
      <c r="H90" s="77"/>
      <c r="I90" s="77">
        <f t="shared" si="4"/>
        <v>0</v>
      </c>
      <c r="J90" s="77">
        <f t="shared" si="5"/>
        <v>0</v>
      </c>
    </row>
    <row r="91" spans="1:10" s="152" customFormat="1" ht="40.799999999999997" x14ac:dyDescent="0.3">
      <c r="A91" s="66" t="s">
        <v>241</v>
      </c>
      <c r="B91" s="67" t="s">
        <v>1066</v>
      </c>
      <c r="C91" s="68" t="s">
        <v>1382</v>
      </c>
      <c r="D91" s="69" t="s">
        <v>116</v>
      </c>
      <c r="E91" s="70">
        <v>40</v>
      </c>
      <c r="F91" s="98">
        <v>5815.9746637982735</v>
      </c>
      <c r="G91" s="71">
        <f t="shared" si="3"/>
        <v>232638.98655193095</v>
      </c>
      <c r="H91" s="71"/>
      <c r="I91" s="71">
        <f t="shared" si="4"/>
        <v>0</v>
      </c>
      <c r="J91" s="71">
        <f t="shared" si="5"/>
        <v>232638.98655193095</v>
      </c>
    </row>
    <row r="92" spans="1:10" s="78" customFormat="1" ht="30.6" x14ac:dyDescent="0.3">
      <c r="A92" s="72" t="s">
        <v>243</v>
      </c>
      <c r="B92" s="73" t="s">
        <v>163</v>
      </c>
      <c r="C92" s="74" t="s">
        <v>164</v>
      </c>
      <c r="D92" s="75" t="s">
        <v>165</v>
      </c>
      <c r="E92" s="101">
        <v>0.31942700000000002</v>
      </c>
      <c r="F92" s="77"/>
      <c r="G92" s="77">
        <f t="shared" si="3"/>
        <v>0</v>
      </c>
      <c r="H92" s="77"/>
      <c r="I92" s="77">
        <f t="shared" si="4"/>
        <v>0</v>
      </c>
      <c r="J92" s="77">
        <f t="shared" si="5"/>
        <v>0</v>
      </c>
    </row>
    <row r="93" spans="1:10" s="152" customFormat="1" ht="40.799999999999997" x14ac:dyDescent="0.3">
      <c r="A93" s="66" t="s">
        <v>245</v>
      </c>
      <c r="B93" s="67" t="s">
        <v>1383</v>
      </c>
      <c r="C93" s="68" t="s">
        <v>795</v>
      </c>
      <c r="D93" s="69" t="s">
        <v>213</v>
      </c>
      <c r="E93" s="105">
        <v>31.666667</v>
      </c>
      <c r="F93" s="71">
        <v>18192.38</v>
      </c>
      <c r="G93" s="71">
        <f t="shared" si="3"/>
        <v>576092.03939746006</v>
      </c>
      <c r="H93" s="71"/>
      <c r="I93" s="71">
        <f t="shared" si="4"/>
        <v>0</v>
      </c>
      <c r="J93" s="71">
        <f t="shared" si="5"/>
        <v>576092.03939746006</v>
      </c>
    </row>
    <row r="94" spans="1:10" s="152" customFormat="1" ht="40.799999999999997" x14ac:dyDescent="0.3">
      <c r="A94" s="66" t="s">
        <v>246</v>
      </c>
      <c r="B94" s="67" t="s">
        <v>793</v>
      </c>
      <c r="C94" s="68" t="s">
        <v>796</v>
      </c>
      <c r="D94" s="69" t="s">
        <v>213</v>
      </c>
      <c r="E94" s="70">
        <v>4</v>
      </c>
      <c r="F94" s="71">
        <v>11645.42</v>
      </c>
      <c r="G94" s="71">
        <f t="shared" si="3"/>
        <v>46581.68</v>
      </c>
      <c r="H94" s="71"/>
      <c r="I94" s="71">
        <f t="shared" si="4"/>
        <v>0</v>
      </c>
      <c r="J94" s="71">
        <f t="shared" si="5"/>
        <v>46581.68</v>
      </c>
    </row>
    <row r="95" spans="1:10" s="152" customFormat="1" ht="40.799999999999997" x14ac:dyDescent="0.3">
      <c r="A95" s="66" t="s">
        <v>247</v>
      </c>
      <c r="B95" s="67" t="s">
        <v>793</v>
      </c>
      <c r="C95" s="68" t="s">
        <v>797</v>
      </c>
      <c r="D95" s="69" t="s">
        <v>213</v>
      </c>
      <c r="E95" s="70">
        <v>2</v>
      </c>
      <c r="F95" s="71">
        <v>11645.42</v>
      </c>
      <c r="G95" s="71">
        <f t="shared" si="3"/>
        <v>23290.84</v>
      </c>
      <c r="H95" s="71"/>
      <c r="I95" s="71">
        <f t="shared" si="4"/>
        <v>0</v>
      </c>
      <c r="J95" s="71">
        <f t="shared" si="5"/>
        <v>23290.84</v>
      </c>
    </row>
    <row r="96" spans="1:10" s="152" customFormat="1" ht="40.799999999999997" x14ac:dyDescent="0.3">
      <c r="A96" s="66" t="s">
        <v>249</v>
      </c>
      <c r="B96" s="67" t="s">
        <v>1383</v>
      </c>
      <c r="C96" s="68" t="s">
        <v>1384</v>
      </c>
      <c r="D96" s="69" t="s">
        <v>213</v>
      </c>
      <c r="E96" s="70">
        <v>90</v>
      </c>
      <c r="F96" s="71">
        <v>241.32</v>
      </c>
      <c r="G96" s="71">
        <f t="shared" si="3"/>
        <v>21718.799999999999</v>
      </c>
      <c r="H96" s="71"/>
      <c r="I96" s="71">
        <f t="shared" si="4"/>
        <v>0</v>
      </c>
      <c r="J96" s="71">
        <f t="shared" si="5"/>
        <v>21718.799999999999</v>
      </c>
    </row>
    <row r="97" spans="1:11" s="152" customFormat="1" ht="40.799999999999997" x14ac:dyDescent="0.3">
      <c r="A97" s="66" t="s">
        <v>251</v>
      </c>
      <c r="B97" s="67" t="s">
        <v>1383</v>
      </c>
      <c r="C97" s="68" t="s">
        <v>800</v>
      </c>
      <c r="D97" s="69" t="s">
        <v>213</v>
      </c>
      <c r="E97" s="70">
        <v>5</v>
      </c>
      <c r="F97" s="71">
        <v>3507.84</v>
      </c>
      <c r="G97" s="71">
        <f t="shared" si="3"/>
        <v>17539.2</v>
      </c>
      <c r="H97" s="71"/>
      <c r="I97" s="71">
        <f t="shared" si="4"/>
        <v>0</v>
      </c>
      <c r="J97" s="71">
        <f t="shared" si="5"/>
        <v>17539.2</v>
      </c>
    </row>
    <row r="98" spans="1:11" s="152" customFormat="1" ht="40.799999999999997" x14ac:dyDescent="0.3">
      <c r="A98" s="66" t="s">
        <v>252</v>
      </c>
      <c r="B98" s="67" t="s">
        <v>801</v>
      </c>
      <c r="C98" s="68" t="s">
        <v>802</v>
      </c>
      <c r="D98" s="69" t="s">
        <v>213</v>
      </c>
      <c r="E98" s="70">
        <v>32</v>
      </c>
      <c r="F98" s="98">
        <v>3581.7384475200365</v>
      </c>
      <c r="G98" s="71">
        <f t="shared" si="3"/>
        <v>114615.63032064117</v>
      </c>
      <c r="H98" s="71"/>
      <c r="I98" s="71">
        <f t="shared" si="4"/>
        <v>0</v>
      </c>
      <c r="J98" s="71">
        <f t="shared" si="5"/>
        <v>114615.63032064117</v>
      </c>
    </row>
    <row r="99" spans="1:11" s="152" customFormat="1" ht="40.799999999999997" x14ac:dyDescent="0.3">
      <c r="A99" s="66" t="s">
        <v>253</v>
      </c>
      <c r="B99" s="67" t="s">
        <v>853</v>
      </c>
      <c r="C99" s="68" t="s">
        <v>1385</v>
      </c>
      <c r="D99" s="69" t="s">
        <v>213</v>
      </c>
      <c r="E99" s="70">
        <v>64</v>
      </c>
      <c r="F99" s="71">
        <v>49.5</v>
      </c>
      <c r="G99" s="71">
        <f t="shared" si="3"/>
        <v>3168</v>
      </c>
      <c r="H99" s="71"/>
      <c r="I99" s="71">
        <f t="shared" si="4"/>
        <v>0</v>
      </c>
      <c r="J99" s="71">
        <f t="shared" si="5"/>
        <v>3168</v>
      </c>
    </row>
    <row r="100" spans="1:11" s="152" customFormat="1" ht="40.799999999999997" x14ac:dyDescent="0.3">
      <c r="A100" s="66" t="s">
        <v>254</v>
      </c>
      <c r="B100" s="67" t="s">
        <v>838</v>
      </c>
      <c r="C100" s="68" t="s">
        <v>839</v>
      </c>
      <c r="D100" s="69" t="s">
        <v>73</v>
      </c>
      <c r="E100" s="70">
        <v>1000</v>
      </c>
      <c r="F100" s="98">
        <v>51.278363808958673</v>
      </c>
      <c r="G100" s="71">
        <f t="shared" si="3"/>
        <v>51278.363808958675</v>
      </c>
      <c r="H100" s="71"/>
      <c r="I100" s="71">
        <f t="shared" si="4"/>
        <v>0</v>
      </c>
      <c r="J100" s="71">
        <f t="shared" si="5"/>
        <v>51278.363808958675</v>
      </c>
    </row>
    <row r="101" spans="1:11" s="152" customFormat="1" ht="40.799999999999997" x14ac:dyDescent="0.3">
      <c r="A101" s="66" t="s">
        <v>255</v>
      </c>
      <c r="B101" s="67" t="s">
        <v>840</v>
      </c>
      <c r="C101" s="68" t="s">
        <v>841</v>
      </c>
      <c r="D101" s="69" t="s">
        <v>73</v>
      </c>
      <c r="E101" s="70">
        <v>1000</v>
      </c>
      <c r="F101" s="98">
        <v>1138.5764280746969</v>
      </c>
      <c r="G101" s="71">
        <f t="shared" si="3"/>
        <v>1138576.4280746968</v>
      </c>
      <c r="H101" s="71"/>
      <c r="I101" s="71">
        <f t="shared" si="4"/>
        <v>0</v>
      </c>
      <c r="J101" s="71">
        <f t="shared" si="5"/>
        <v>1138576.4280746968</v>
      </c>
    </row>
    <row r="102" spans="1:11" s="152" customFormat="1" ht="40.799999999999997" x14ac:dyDescent="0.3">
      <c r="A102" s="66" t="s">
        <v>257</v>
      </c>
      <c r="B102" s="67" t="s">
        <v>842</v>
      </c>
      <c r="C102" s="68" t="s">
        <v>843</v>
      </c>
      <c r="D102" s="69" t="s">
        <v>73</v>
      </c>
      <c r="E102" s="70">
        <v>1000</v>
      </c>
      <c r="F102" s="98">
        <v>4.1809697110421959</v>
      </c>
      <c r="G102" s="71">
        <f t="shared" si="3"/>
        <v>4180.9697110421957</v>
      </c>
      <c r="H102" s="71"/>
      <c r="I102" s="71">
        <f t="shared" si="4"/>
        <v>0</v>
      </c>
      <c r="J102" s="71">
        <f t="shared" si="5"/>
        <v>4180.9697110421957</v>
      </c>
    </row>
    <row r="103" spans="1:11" s="152" customFormat="1" ht="40.799999999999997" x14ac:dyDescent="0.3">
      <c r="A103" s="66" t="s">
        <v>259</v>
      </c>
      <c r="B103" s="67" t="s">
        <v>1386</v>
      </c>
      <c r="C103" s="68" t="s">
        <v>1387</v>
      </c>
      <c r="D103" s="69" t="s">
        <v>73</v>
      </c>
      <c r="E103" s="70">
        <v>50</v>
      </c>
      <c r="F103" s="71">
        <v>2668.38</v>
      </c>
      <c r="G103" s="71">
        <f t="shared" si="3"/>
        <v>133419</v>
      </c>
      <c r="H103" s="71"/>
      <c r="I103" s="71">
        <f t="shared" si="4"/>
        <v>0</v>
      </c>
      <c r="J103" s="71">
        <f t="shared" si="5"/>
        <v>133419</v>
      </c>
    </row>
    <row r="104" spans="1:11" s="78" customFormat="1" ht="20.399999999999999" x14ac:dyDescent="0.3">
      <c r="A104" s="72" t="s">
        <v>261</v>
      </c>
      <c r="B104" s="73" t="s">
        <v>806</v>
      </c>
      <c r="C104" s="74" t="s">
        <v>807</v>
      </c>
      <c r="D104" s="75" t="s">
        <v>69</v>
      </c>
      <c r="E104" s="80">
        <v>0.5</v>
      </c>
      <c r="F104" s="77"/>
      <c r="G104" s="77">
        <f t="shared" si="3"/>
        <v>0</v>
      </c>
      <c r="H104" s="77"/>
      <c r="I104" s="77">
        <f t="shared" si="4"/>
        <v>0</v>
      </c>
      <c r="J104" s="77">
        <f t="shared" si="5"/>
        <v>0</v>
      </c>
    </row>
    <row r="105" spans="1:11" s="152" customFormat="1" ht="40.799999999999997" x14ac:dyDescent="0.3">
      <c r="A105" s="66" t="s">
        <v>263</v>
      </c>
      <c r="B105" s="67" t="s">
        <v>808</v>
      </c>
      <c r="C105" s="68" t="s">
        <v>1038</v>
      </c>
      <c r="D105" s="69" t="s">
        <v>213</v>
      </c>
      <c r="E105" s="70">
        <v>50</v>
      </c>
      <c r="F105" s="71">
        <v>4156.1879999999992</v>
      </c>
      <c r="G105" s="71">
        <f t="shared" si="3"/>
        <v>207809.39999999997</v>
      </c>
      <c r="H105" s="71"/>
      <c r="I105" s="71">
        <f t="shared" si="4"/>
        <v>0</v>
      </c>
      <c r="J105" s="71">
        <f t="shared" si="5"/>
        <v>207809.39999999997</v>
      </c>
      <c r="K105" s="152">
        <f>3463.49*1.2</f>
        <v>4156.1879999999992</v>
      </c>
    </row>
    <row r="106" spans="1:11" s="152" customFormat="1" ht="40.799999999999997" x14ac:dyDescent="0.3">
      <c r="A106" s="66" t="s">
        <v>265</v>
      </c>
      <c r="B106" s="67" t="s">
        <v>870</v>
      </c>
      <c r="C106" s="68" t="s">
        <v>914</v>
      </c>
      <c r="D106" s="69" t="s">
        <v>73</v>
      </c>
      <c r="E106" s="70">
        <v>94</v>
      </c>
      <c r="F106" s="98">
        <v>3911.9120620711269</v>
      </c>
      <c r="G106" s="71">
        <f t="shared" si="3"/>
        <v>367719.73383468593</v>
      </c>
      <c r="H106" s="71"/>
      <c r="I106" s="71">
        <f t="shared" si="4"/>
        <v>0</v>
      </c>
      <c r="J106" s="71">
        <f t="shared" si="5"/>
        <v>367719.73383468593</v>
      </c>
    </row>
    <row r="107" spans="1:11" s="152" customFormat="1" ht="40.799999999999997" x14ac:dyDescent="0.3">
      <c r="A107" s="66" t="s">
        <v>267</v>
      </c>
      <c r="B107" s="67" t="s">
        <v>840</v>
      </c>
      <c r="C107" s="68" t="s">
        <v>876</v>
      </c>
      <c r="D107" s="69" t="s">
        <v>73</v>
      </c>
      <c r="E107" s="70">
        <v>94</v>
      </c>
      <c r="F107" s="98">
        <v>1047.332930955158</v>
      </c>
      <c r="G107" s="71">
        <f t="shared" si="3"/>
        <v>98449.295509784846</v>
      </c>
      <c r="H107" s="71"/>
      <c r="I107" s="71">
        <f t="shared" si="4"/>
        <v>0</v>
      </c>
      <c r="J107" s="71">
        <f t="shared" si="5"/>
        <v>98449.295509784846</v>
      </c>
    </row>
    <row r="108" spans="1:11" s="152" customFormat="1" ht="40.799999999999997" x14ac:dyDescent="0.3">
      <c r="A108" s="66" t="s">
        <v>269</v>
      </c>
      <c r="B108" s="67" t="s">
        <v>829</v>
      </c>
      <c r="C108" s="68" t="s">
        <v>830</v>
      </c>
      <c r="D108" s="69" t="s">
        <v>213</v>
      </c>
      <c r="E108" s="70">
        <v>25</v>
      </c>
      <c r="F108" s="98">
        <v>12024.222949562589</v>
      </c>
      <c r="G108" s="71">
        <f t="shared" si="3"/>
        <v>300605.57373906474</v>
      </c>
      <c r="H108" s="71"/>
      <c r="I108" s="71">
        <f t="shared" si="4"/>
        <v>0</v>
      </c>
      <c r="J108" s="71">
        <f t="shared" si="5"/>
        <v>300605.57373906474</v>
      </c>
    </row>
    <row r="109" spans="1:11" s="78" customFormat="1" ht="20.399999999999999" x14ac:dyDescent="0.3">
      <c r="A109" s="72" t="s">
        <v>270</v>
      </c>
      <c r="B109" s="73" t="s">
        <v>825</v>
      </c>
      <c r="C109" s="74" t="s">
        <v>826</v>
      </c>
      <c r="D109" s="75" t="s">
        <v>109</v>
      </c>
      <c r="E109" s="80">
        <v>2.8</v>
      </c>
      <c r="F109" s="77"/>
      <c r="G109" s="77">
        <f t="shared" si="3"/>
        <v>0</v>
      </c>
      <c r="H109" s="77"/>
      <c r="I109" s="77">
        <f t="shared" si="4"/>
        <v>0</v>
      </c>
      <c r="J109" s="77">
        <f t="shared" si="5"/>
        <v>0</v>
      </c>
    </row>
    <row r="110" spans="1:11" s="152" customFormat="1" ht="40.799999999999997" x14ac:dyDescent="0.3">
      <c r="A110" s="66" t="s">
        <v>273</v>
      </c>
      <c r="B110" s="67" t="s">
        <v>827</v>
      </c>
      <c r="C110" s="68" t="s">
        <v>1307</v>
      </c>
      <c r="D110" s="69" t="s">
        <v>116</v>
      </c>
      <c r="E110" s="81">
        <v>288.39999999999998</v>
      </c>
      <c r="F110" s="98">
        <v>1498.3857506643476</v>
      </c>
      <c r="G110" s="71">
        <f t="shared" si="3"/>
        <v>432134.45049159782</v>
      </c>
      <c r="H110" s="71"/>
      <c r="I110" s="71">
        <f t="shared" si="4"/>
        <v>0</v>
      </c>
      <c r="J110" s="71">
        <f t="shared" si="5"/>
        <v>432134.45049159782</v>
      </c>
    </row>
    <row r="111" spans="1:11" s="152" customFormat="1" ht="40.799999999999997" x14ac:dyDescent="0.3">
      <c r="A111" s="66" t="s">
        <v>275</v>
      </c>
      <c r="B111" s="67" t="s">
        <v>835</v>
      </c>
      <c r="C111" s="68" t="s">
        <v>836</v>
      </c>
      <c r="D111" s="69" t="s">
        <v>837</v>
      </c>
      <c r="E111" s="70">
        <v>10</v>
      </c>
      <c r="F111" s="98">
        <v>19.305955176847192</v>
      </c>
      <c r="G111" s="71">
        <f t="shared" si="3"/>
        <v>193.05955176847192</v>
      </c>
      <c r="H111" s="71"/>
      <c r="I111" s="71">
        <f t="shared" si="4"/>
        <v>0</v>
      </c>
      <c r="J111" s="71">
        <f t="shared" si="5"/>
        <v>193.05955176847192</v>
      </c>
    </row>
    <row r="112" spans="1:11" s="152" customFormat="1" ht="40.799999999999997" x14ac:dyDescent="0.3">
      <c r="A112" s="66" t="s">
        <v>279</v>
      </c>
      <c r="B112" s="67" t="s">
        <v>833</v>
      </c>
      <c r="C112" s="68" t="s">
        <v>1308</v>
      </c>
      <c r="D112" s="69" t="s">
        <v>213</v>
      </c>
      <c r="E112" s="70">
        <v>560</v>
      </c>
      <c r="F112" s="98">
        <v>36.399040686700154</v>
      </c>
      <c r="G112" s="71">
        <f t="shared" si="3"/>
        <v>20383.462784552084</v>
      </c>
      <c r="H112" s="71"/>
      <c r="I112" s="71">
        <f t="shared" si="4"/>
        <v>0</v>
      </c>
      <c r="J112" s="71">
        <f t="shared" si="5"/>
        <v>20383.462784552084</v>
      </c>
    </row>
    <row r="113" spans="1:10" s="152" customFormat="1" ht="40.799999999999997" x14ac:dyDescent="0.3">
      <c r="A113" s="66" t="s">
        <v>847</v>
      </c>
      <c r="B113" s="67" t="s">
        <v>815</v>
      </c>
      <c r="C113" s="68" t="s">
        <v>846</v>
      </c>
      <c r="D113" s="69" t="s">
        <v>213</v>
      </c>
      <c r="E113" s="70">
        <v>1120</v>
      </c>
      <c r="F113" s="98">
        <v>20.535934332482029</v>
      </c>
      <c r="G113" s="71">
        <f t="shared" si="3"/>
        <v>23000.246452379874</v>
      </c>
      <c r="H113" s="71"/>
      <c r="I113" s="71">
        <f t="shared" si="4"/>
        <v>0</v>
      </c>
      <c r="J113" s="71">
        <f t="shared" si="5"/>
        <v>23000.246452379874</v>
      </c>
    </row>
    <row r="114" spans="1:10" s="152" customFormat="1" ht="40.799999999999997" x14ac:dyDescent="0.3">
      <c r="A114" s="66" t="s">
        <v>282</v>
      </c>
      <c r="B114" s="67" t="s">
        <v>819</v>
      </c>
      <c r="C114" s="68" t="s">
        <v>820</v>
      </c>
      <c r="D114" s="69" t="s">
        <v>213</v>
      </c>
      <c r="E114" s="70">
        <v>10</v>
      </c>
      <c r="F114" s="98">
        <v>682.85101688347447</v>
      </c>
      <c r="G114" s="71">
        <f t="shared" si="3"/>
        <v>6828.5101688347449</v>
      </c>
      <c r="H114" s="71"/>
      <c r="I114" s="71">
        <f t="shared" si="4"/>
        <v>0</v>
      </c>
      <c r="J114" s="71">
        <f t="shared" si="5"/>
        <v>6828.5101688347449</v>
      </c>
    </row>
    <row r="115" spans="1:10" s="78" customFormat="1" ht="30.6" x14ac:dyDescent="0.3">
      <c r="A115" s="72" t="s">
        <v>284</v>
      </c>
      <c r="B115" s="73" t="s">
        <v>498</v>
      </c>
      <c r="C115" s="74" t="s">
        <v>499</v>
      </c>
      <c r="D115" s="75" t="s">
        <v>109</v>
      </c>
      <c r="E115" s="80">
        <v>0.2</v>
      </c>
      <c r="F115" s="77"/>
      <c r="G115" s="77">
        <f t="shared" si="3"/>
        <v>0</v>
      </c>
      <c r="H115" s="77"/>
      <c r="I115" s="77">
        <f t="shared" si="4"/>
        <v>0</v>
      </c>
      <c r="J115" s="77">
        <f t="shared" si="5"/>
        <v>0</v>
      </c>
    </row>
    <row r="116" spans="1:10" s="152" customFormat="1" ht="40.799999999999997" x14ac:dyDescent="0.3">
      <c r="A116" s="66" t="s">
        <v>286</v>
      </c>
      <c r="B116" s="67" t="s">
        <v>823</v>
      </c>
      <c r="C116" s="68" t="s">
        <v>1309</v>
      </c>
      <c r="D116" s="69" t="s">
        <v>116</v>
      </c>
      <c r="E116" s="81">
        <v>20.6</v>
      </c>
      <c r="F116" s="98">
        <v>1837.2901258728932</v>
      </c>
      <c r="G116" s="71">
        <f t="shared" si="3"/>
        <v>37848.176592981603</v>
      </c>
      <c r="H116" s="71"/>
      <c r="I116" s="71">
        <f t="shared" si="4"/>
        <v>0</v>
      </c>
      <c r="J116" s="71">
        <f t="shared" si="5"/>
        <v>37848.176592981603</v>
      </c>
    </row>
    <row r="117" spans="1:10" s="78" customFormat="1" ht="30.6" x14ac:dyDescent="0.3">
      <c r="A117" s="72" t="s">
        <v>289</v>
      </c>
      <c r="B117" s="73" t="s">
        <v>803</v>
      </c>
      <c r="C117" s="74" t="s">
        <v>804</v>
      </c>
      <c r="D117" s="75" t="s">
        <v>165</v>
      </c>
      <c r="E117" s="82">
        <v>0.16256000000000001</v>
      </c>
      <c r="F117" s="77"/>
      <c r="G117" s="77">
        <f t="shared" si="3"/>
        <v>0</v>
      </c>
      <c r="H117" s="77"/>
      <c r="I117" s="77">
        <f t="shared" si="4"/>
        <v>0</v>
      </c>
      <c r="J117" s="77">
        <f t="shared" si="5"/>
        <v>0</v>
      </c>
    </row>
    <row r="118" spans="1:10" s="152" customFormat="1" ht="40.799999999999997" x14ac:dyDescent="0.3">
      <c r="A118" s="66" t="s">
        <v>291</v>
      </c>
      <c r="B118" s="67" t="s">
        <v>1383</v>
      </c>
      <c r="C118" s="68" t="s">
        <v>1388</v>
      </c>
      <c r="D118" s="69" t="s">
        <v>73</v>
      </c>
      <c r="E118" s="105">
        <v>26.666667</v>
      </c>
      <c r="F118" s="102">
        <v>37472.425487999993</v>
      </c>
      <c r="G118" s="71">
        <f t="shared" si="3"/>
        <v>999264.69217080832</v>
      </c>
      <c r="H118" s="71"/>
      <c r="I118" s="71">
        <f t="shared" si="4"/>
        <v>0</v>
      </c>
      <c r="J118" s="71">
        <f t="shared" si="5"/>
        <v>999264.69217080832</v>
      </c>
    </row>
    <row r="119" spans="1:10" s="152" customFormat="1" ht="40.799999999999997" x14ac:dyDescent="0.3">
      <c r="A119" s="66" t="s">
        <v>293</v>
      </c>
      <c r="B119" s="67" t="s">
        <v>880</v>
      </c>
      <c r="C119" s="68" t="s">
        <v>1389</v>
      </c>
      <c r="D119" s="69" t="s">
        <v>73</v>
      </c>
      <c r="E119" s="70">
        <v>4</v>
      </c>
      <c r="F119" s="98">
        <v>14216.895192640888</v>
      </c>
      <c r="G119" s="71">
        <f t="shared" si="3"/>
        <v>56867.580770563553</v>
      </c>
      <c r="H119" s="71"/>
      <c r="I119" s="71">
        <f t="shared" si="4"/>
        <v>0</v>
      </c>
      <c r="J119" s="71">
        <f t="shared" si="5"/>
        <v>56867.580770563553</v>
      </c>
    </row>
    <row r="120" spans="1:10" s="152" customFormat="1" ht="40.799999999999997" x14ac:dyDescent="0.3">
      <c r="A120" s="66" t="s">
        <v>296</v>
      </c>
      <c r="B120" s="67" t="s">
        <v>880</v>
      </c>
      <c r="C120" s="68" t="s">
        <v>1390</v>
      </c>
      <c r="D120" s="69" t="s">
        <v>73</v>
      </c>
      <c r="E120" s="70">
        <v>2</v>
      </c>
      <c r="F120" s="98">
        <v>9113.7784503867006</v>
      </c>
      <c r="G120" s="71">
        <f t="shared" si="3"/>
        <v>18227.556900773401</v>
      </c>
      <c r="H120" s="71"/>
      <c r="I120" s="71">
        <f t="shared" si="4"/>
        <v>0</v>
      </c>
      <c r="J120" s="71">
        <f t="shared" si="5"/>
        <v>18227.556900773401</v>
      </c>
    </row>
    <row r="121" spans="1:10" s="152" customFormat="1" ht="40.799999999999997" x14ac:dyDescent="0.3">
      <c r="A121" s="66" t="s">
        <v>298</v>
      </c>
      <c r="B121" s="67" t="s">
        <v>801</v>
      </c>
      <c r="C121" s="68" t="s">
        <v>887</v>
      </c>
      <c r="D121" s="69" t="s">
        <v>213</v>
      </c>
      <c r="E121" s="70">
        <v>54</v>
      </c>
      <c r="F121" s="98">
        <v>4578.7765756661302</v>
      </c>
      <c r="G121" s="71">
        <f t="shared" si="3"/>
        <v>247253.93508597102</v>
      </c>
      <c r="H121" s="71"/>
      <c r="I121" s="71">
        <f t="shared" si="4"/>
        <v>0</v>
      </c>
      <c r="J121" s="71">
        <f t="shared" si="5"/>
        <v>247253.93508597102</v>
      </c>
    </row>
    <row r="122" spans="1:10" s="78" customFormat="1" ht="30.6" x14ac:dyDescent="0.3">
      <c r="A122" s="72" t="s">
        <v>300</v>
      </c>
      <c r="B122" s="73" t="s">
        <v>163</v>
      </c>
      <c r="C122" s="74" t="s">
        <v>164</v>
      </c>
      <c r="D122" s="75" t="s">
        <v>165</v>
      </c>
      <c r="E122" s="82">
        <v>0.11819</v>
      </c>
      <c r="F122" s="77"/>
      <c r="G122" s="77">
        <f t="shared" si="3"/>
        <v>0</v>
      </c>
      <c r="H122" s="77"/>
      <c r="I122" s="77">
        <f t="shared" si="4"/>
        <v>0</v>
      </c>
      <c r="J122" s="77">
        <f t="shared" si="5"/>
        <v>0</v>
      </c>
    </row>
    <row r="123" spans="1:10" s="152" customFormat="1" ht="40.799999999999997" x14ac:dyDescent="0.3">
      <c r="A123" s="66" t="s">
        <v>303</v>
      </c>
      <c r="B123" s="67" t="s">
        <v>1383</v>
      </c>
      <c r="C123" s="68" t="s">
        <v>1391</v>
      </c>
      <c r="D123" s="69" t="s">
        <v>73</v>
      </c>
      <c r="E123" s="70">
        <v>5</v>
      </c>
      <c r="F123" s="71">
        <v>18192.38</v>
      </c>
      <c r="G123" s="71">
        <f t="shared" si="3"/>
        <v>90961.900000000009</v>
      </c>
      <c r="H123" s="71"/>
      <c r="I123" s="71">
        <f t="shared" si="4"/>
        <v>0</v>
      </c>
      <c r="J123" s="71">
        <f t="shared" si="5"/>
        <v>90961.900000000009</v>
      </c>
    </row>
    <row r="124" spans="1:10" s="152" customFormat="1" ht="40.799999999999997" x14ac:dyDescent="0.3">
      <c r="A124" s="66" t="s">
        <v>305</v>
      </c>
      <c r="B124" s="67" t="s">
        <v>880</v>
      </c>
      <c r="C124" s="68" t="s">
        <v>1392</v>
      </c>
      <c r="D124" s="69" t="s">
        <v>73</v>
      </c>
      <c r="E124" s="70">
        <v>1</v>
      </c>
      <c r="F124" s="71">
        <v>11645.42</v>
      </c>
      <c r="G124" s="71">
        <f t="shared" si="3"/>
        <v>11645.42</v>
      </c>
      <c r="H124" s="71"/>
      <c r="I124" s="71">
        <f t="shared" si="4"/>
        <v>0</v>
      </c>
      <c r="J124" s="71">
        <f t="shared" si="5"/>
        <v>11645.42</v>
      </c>
    </row>
    <row r="125" spans="1:10" s="152" customFormat="1" ht="40.799999999999997" x14ac:dyDescent="0.3">
      <c r="A125" s="66" t="s">
        <v>862</v>
      </c>
      <c r="B125" s="67" t="s">
        <v>1383</v>
      </c>
      <c r="C125" s="68" t="s">
        <v>1393</v>
      </c>
      <c r="D125" s="69" t="s">
        <v>73</v>
      </c>
      <c r="E125" s="70">
        <v>95</v>
      </c>
      <c r="F125" s="71">
        <v>241.32</v>
      </c>
      <c r="G125" s="71">
        <f t="shared" si="3"/>
        <v>22925.399999999998</v>
      </c>
      <c r="H125" s="71"/>
      <c r="I125" s="71">
        <f t="shared" si="4"/>
        <v>0</v>
      </c>
      <c r="J125" s="71">
        <f t="shared" si="5"/>
        <v>22925.399999999998</v>
      </c>
    </row>
    <row r="126" spans="1:10" s="152" customFormat="1" ht="40.799999999999997" x14ac:dyDescent="0.3">
      <c r="A126" s="66" t="s">
        <v>312</v>
      </c>
      <c r="B126" s="67" t="s">
        <v>1383</v>
      </c>
      <c r="C126" s="68" t="s">
        <v>896</v>
      </c>
      <c r="D126" s="69" t="s">
        <v>73</v>
      </c>
      <c r="E126" s="70">
        <v>5</v>
      </c>
      <c r="F126" s="71">
        <v>3507.84</v>
      </c>
      <c r="G126" s="71">
        <f t="shared" si="3"/>
        <v>17539.2</v>
      </c>
      <c r="H126" s="71"/>
      <c r="I126" s="71">
        <f t="shared" si="4"/>
        <v>0</v>
      </c>
      <c r="J126" s="71">
        <f t="shared" si="5"/>
        <v>17539.2</v>
      </c>
    </row>
    <row r="127" spans="1:10" s="152" customFormat="1" ht="40.799999999999997" x14ac:dyDescent="0.3">
      <c r="A127" s="66" t="s">
        <v>866</v>
      </c>
      <c r="B127" s="67" t="s">
        <v>801</v>
      </c>
      <c r="C127" s="68" t="s">
        <v>1394</v>
      </c>
      <c r="D127" s="69" t="s">
        <v>213</v>
      </c>
      <c r="E127" s="70">
        <v>10</v>
      </c>
      <c r="F127" s="71">
        <v>1578.3</v>
      </c>
      <c r="G127" s="71">
        <f t="shared" si="3"/>
        <v>15783</v>
      </c>
      <c r="H127" s="71"/>
      <c r="I127" s="71">
        <f t="shared" si="4"/>
        <v>0</v>
      </c>
      <c r="J127" s="71">
        <f t="shared" si="5"/>
        <v>15783</v>
      </c>
    </row>
    <row r="128" spans="1:10" s="152" customFormat="1" ht="40.799999999999997" x14ac:dyDescent="0.3">
      <c r="A128" s="66" t="s">
        <v>318</v>
      </c>
      <c r="B128" s="67" t="s">
        <v>853</v>
      </c>
      <c r="C128" s="68" t="s">
        <v>1385</v>
      </c>
      <c r="D128" s="69" t="s">
        <v>213</v>
      </c>
      <c r="E128" s="70">
        <v>128</v>
      </c>
      <c r="F128" s="71">
        <v>49.5</v>
      </c>
      <c r="G128" s="71">
        <f t="shared" si="3"/>
        <v>6336</v>
      </c>
      <c r="H128" s="71"/>
      <c r="I128" s="71">
        <f t="shared" si="4"/>
        <v>0</v>
      </c>
      <c r="J128" s="71">
        <f t="shared" si="5"/>
        <v>6336</v>
      </c>
    </row>
    <row r="129" spans="1:11" s="152" customFormat="1" ht="40.799999999999997" x14ac:dyDescent="0.3">
      <c r="A129" s="66" t="s">
        <v>869</v>
      </c>
      <c r="B129" s="67" t="s">
        <v>838</v>
      </c>
      <c r="C129" s="68" t="s">
        <v>839</v>
      </c>
      <c r="D129" s="69" t="s">
        <v>73</v>
      </c>
      <c r="E129" s="70">
        <v>1200</v>
      </c>
      <c r="F129" s="71">
        <v>16</v>
      </c>
      <c r="G129" s="71">
        <f t="shared" si="3"/>
        <v>19200</v>
      </c>
      <c r="H129" s="71"/>
      <c r="I129" s="71">
        <f t="shared" si="4"/>
        <v>0</v>
      </c>
      <c r="J129" s="71">
        <f t="shared" si="5"/>
        <v>19200</v>
      </c>
    </row>
    <row r="130" spans="1:11" s="152" customFormat="1" ht="40.799999999999997" x14ac:dyDescent="0.3">
      <c r="A130" s="66" t="s">
        <v>324</v>
      </c>
      <c r="B130" s="67" t="s">
        <v>840</v>
      </c>
      <c r="C130" s="68" t="s">
        <v>1395</v>
      </c>
      <c r="D130" s="69" t="s">
        <v>73</v>
      </c>
      <c r="E130" s="70">
        <v>1200</v>
      </c>
      <c r="F130" s="71">
        <v>5</v>
      </c>
      <c r="G130" s="71">
        <f t="shared" si="3"/>
        <v>6000</v>
      </c>
      <c r="H130" s="71"/>
      <c r="I130" s="71">
        <f t="shared" si="4"/>
        <v>0</v>
      </c>
      <c r="J130" s="71">
        <f t="shared" si="5"/>
        <v>6000</v>
      </c>
    </row>
    <row r="131" spans="1:11" s="152" customFormat="1" ht="40.799999999999997" x14ac:dyDescent="0.3">
      <c r="A131" s="66" t="s">
        <v>874</v>
      </c>
      <c r="B131" s="67" t="s">
        <v>842</v>
      </c>
      <c r="C131" s="68" t="s">
        <v>1396</v>
      </c>
      <c r="D131" s="69" t="s">
        <v>73</v>
      </c>
      <c r="E131" s="70">
        <v>1200</v>
      </c>
      <c r="F131" s="71">
        <v>3</v>
      </c>
      <c r="G131" s="71">
        <f t="shared" ref="G131:G155" si="6">E131*F131</f>
        <v>3600</v>
      </c>
      <c r="H131" s="71"/>
      <c r="I131" s="71">
        <f t="shared" ref="I131:I155" si="7">E131*H131</f>
        <v>0</v>
      </c>
      <c r="J131" s="71">
        <f t="shared" ref="J131:J155" si="8">G131+I131</f>
        <v>3600</v>
      </c>
    </row>
    <row r="132" spans="1:11" s="152" customFormat="1" ht="40.799999999999997" x14ac:dyDescent="0.3">
      <c r="A132" s="66" t="s">
        <v>330</v>
      </c>
      <c r="B132" s="67" t="s">
        <v>1386</v>
      </c>
      <c r="C132" s="68" t="s">
        <v>1387</v>
      </c>
      <c r="D132" s="69" t="s">
        <v>73</v>
      </c>
      <c r="E132" s="70">
        <v>50</v>
      </c>
      <c r="F132" s="71">
        <v>2668.38</v>
      </c>
      <c r="G132" s="71">
        <f t="shared" si="6"/>
        <v>133419</v>
      </c>
      <c r="H132" s="71"/>
      <c r="I132" s="71">
        <f t="shared" si="7"/>
        <v>0</v>
      </c>
      <c r="J132" s="71">
        <f t="shared" si="8"/>
        <v>133419</v>
      </c>
      <c r="K132" s="152">
        <f>2223.65*1.2</f>
        <v>2668.38</v>
      </c>
    </row>
    <row r="133" spans="1:11" s="78" customFormat="1" ht="20.399999999999999" x14ac:dyDescent="0.3">
      <c r="A133" s="72" t="s">
        <v>333</v>
      </c>
      <c r="B133" s="73" t="s">
        <v>203</v>
      </c>
      <c r="C133" s="74" t="s">
        <v>204</v>
      </c>
      <c r="D133" s="75" t="s">
        <v>69</v>
      </c>
      <c r="E133" s="80">
        <v>0.5</v>
      </c>
      <c r="F133" s="77"/>
      <c r="G133" s="77">
        <f t="shared" si="6"/>
        <v>0</v>
      </c>
      <c r="H133" s="77"/>
      <c r="I133" s="77">
        <f t="shared" si="7"/>
        <v>0</v>
      </c>
      <c r="J133" s="77">
        <f t="shared" si="8"/>
        <v>0</v>
      </c>
    </row>
    <row r="134" spans="1:11" s="152" customFormat="1" ht="40.799999999999997" x14ac:dyDescent="0.3">
      <c r="A134" s="66" t="s">
        <v>336</v>
      </c>
      <c r="B134" s="67" t="s">
        <v>1397</v>
      </c>
      <c r="C134" s="68" t="s">
        <v>1398</v>
      </c>
      <c r="D134" s="69" t="s">
        <v>213</v>
      </c>
      <c r="E134" s="70">
        <v>50</v>
      </c>
      <c r="F134" s="90">
        <f>3463.49*1.2</f>
        <v>4156.1879999999992</v>
      </c>
      <c r="G134" s="71">
        <f t="shared" si="6"/>
        <v>207809.39999999997</v>
      </c>
      <c r="H134" s="71"/>
      <c r="I134" s="71">
        <f t="shared" si="7"/>
        <v>0</v>
      </c>
      <c r="J134" s="71">
        <f t="shared" si="8"/>
        <v>207809.39999999997</v>
      </c>
    </row>
    <row r="135" spans="1:11" s="78" customFormat="1" ht="20.399999999999999" x14ac:dyDescent="0.3">
      <c r="A135" s="72" t="s">
        <v>339</v>
      </c>
      <c r="B135" s="73" t="s">
        <v>203</v>
      </c>
      <c r="C135" s="74" t="s">
        <v>204</v>
      </c>
      <c r="D135" s="75" t="s">
        <v>69</v>
      </c>
      <c r="E135" s="79">
        <v>0.47</v>
      </c>
      <c r="F135" s="77"/>
      <c r="G135" s="77">
        <f t="shared" si="6"/>
        <v>0</v>
      </c>
      <c r="H135" s="77"/>
      <c r="I135" s="77">
        <f t="shared" si="7"/>
        <v>0</v>
      </c>
      <c r="J135" s="77">
        <f t="shared" si="8"/>
        <v>0</v>
      </c>
    </row>
    <row r="136" spans="1:11" s="152" customFormat="1" ht="40.799999999999997" x14ac:dyDescent="0.3">
      <c r="A136" s="66" t="s">
        <v>341</v>
      </c>
      <c r="B136" s="67" t="s">
        <v>1397</v>
      </c>
      <c r="C136" s="68" t="s">
        <v>1399</v>
      </c>
      <c r="D136" s="69" t="s">
        <v>73</v>
      </c>
      <c r="E136" s="70">
        <v>47</v>
      </c>
      <c r="F136" s="90">
        <f>3463.49*1.2</f>
        <v>4156.1879999999992</v>
      </c>
      <c r="G136" s="71">
        <f t="shared" si="6"/>
        <v>195340.83599999995</v>
      </c>
      <c r="H136" s="71"/>
      <c r="I136" s="71">
        <f t="shared" si="7"/>
        <v>0</v>
      </c>
      <c r="J136" s="71">
        <f t="shared" si="8"/>
        <v>195340.83599999995</v>
      </c>
    </row>
    <row r="137" spans="1:11" s="152" customFormat="1" ht="40.799999999999997" x14ac:dyDescent="0.3">
      <c r="A137" s="66" t="s">
        <v>344</v>
      </c>
      <c r="B137" s="67" t="s">
        <v>870</v>
      </c>
      <c r="C137" s="68" t="s">
        <v>1322</v>
      </c>
      <c r="D137" s="69" t="s">
        <v>73</v>
      </c>
      <c r="E137" s="70">
        <v>94</v>
      </c>
      <c r="F137" s="71">
        <v>919.89600000000007</v>
      </c>
      <c r="G137" s="71">
        <f t="shared" si="6"/>
        <v>86470.224000000002</v>
      </c>
      <c r="H137" s="71"/>
      <c r="I137" s="71">
        <f t="shared" si="7"/>
        <v>0</v>
      </c>
      <c r="J137" s="71">
        <f t="shared" si="8"/>
        <v>86470.224000000002</v>
      </c>
    </row>
    <row r="138" spans="1:11" s="152" customFormat="1" ht="40.799999999999997" x14ac:dyDescent="0.3">
      <c r="A138" s="66" t="s">
        <v>347</v>
      </c>
      <c r="B138" s="67" t="s">
        <v>870</v>
      </c>
      <c r="C138" s="68" t="s">
        <v>914</v>
      </c>
      <c r="D138" s="69" t="s">
        <v>73</v>
      </c>
      <c r="E138" s="70">
        <v>94</v>
      </c>
      <c r="F138" s="106">
        <v>1107</v>
      </c>
      <c r="G138" s="71">
        <f t="shared" si="6"/>
        <v>104058</v>
      </c>
      <c r="H138" s="71"/>
      <c r="I138" s="71">
        <f t="shared" si="7"/>
        <v>0</v>
      </c>
      <c r="J138" s="71">
        <f t="shared" si="8"/>
        <v>104058</v>
      </c>
    </row>
    <row r="139" spans="1:11" s="152" customFormat="1" ht="40.799999999999997" x14ac:dyDescent="0.3">
      <c r="A139" s="66" t="s">
        <v>348</v>
      </c>
      <c r="B139" s="67" t="s">
        <v>859</v>
      </c>
      <c r="C139" s="68" t="s">
        <v>1400</v>
      </c>
      <c r="D139" s="69" t="s">
        <v>73</v>
      </c>
      <c r="E139" s="70">
        <v>188</v>
      </c>
      <c r="F139" s="153">
        <v>300.53791595338652</v>
      </c>
      <c r="G139" s="71">
        <f t="shared" si="6"/>
        <v>56501.128199236664</v>
      </c>
      <c r="H139" s="71"/>
      <c r="I139" s="71">
        <f t="shared" si="7"/>
        <v>0</v>
      </c>
      <c r="J139" s="71">
        <f t="shared" si="8"/>
        <v>56501.128199236664</v>
      </c>
    </row>
    <row r="140" spans="1:11" s="152" customFormat="1" ht="40.799999999999997" x14ac:dyDescent="0.3">
      <c r="A140" s="66" t="s">
        <v>351</v>
      </c>
      <c r="B140" s="67" t="s">
        <v>840</v>
      </c>
      <c r="C140" s="68" t="s">
        <v>876</v>
      </c>
      <c r="D140" s="69" t="s">
        <v>73</v>
      </c>
      <c r="E140" s="70">
        <v>282</v>
      </c>
      <c r="F140" s="106">
        <v>20</v>
      </c>
      <c r="G140" s="71">
        <f t="shared" si="6"/>
        <v>5640</v>
      </c>
      <c r="H140" s="71"/>
      <c r="I140" s="71">
        <f t="shared" si="7"/>
        <v>0</v>
      </c>
      <c r="J140" s="71">
        <f t="shared" si="8"/>
        <v>5640</v>
      </c>
    </row>
    <row r="141" spans="1:11" s="152" customFormat="1" ht="40.799999999999997" x14ac:dyDescent="0.3">
      <c r="A141" s="66" t="s">
        <v>354</v>
      </c>
      <c r="B141" s="67" t="s">
        <v>842</v>
      </c>
      <c r="C141" s="68" t="s">
        <v>1401</v>
      </c>
      <c r="D141" s="69" t="s">
        <v>73</v>
      </c>
      <c r="E141" s="70">
        <v>188</v>
      </c>
      <c r="F141" s="106">
        <v>15.719999999999999</v>
      </c>
      <c r="G141" s="71">
        <f t="shared" si="6"/>
        <v>2955.3599999999997</v>
      </c>
      <c r="H141" s="71"/>
      <c r="I141" s="71">
        <f t="shared" si="7"/>
        <v>0</v>
      </c>
      <c r="J141" s="71">
        <f t="shared" si="8"/>
        <v>2955.3599999999997</v>
      </c>
      <c r="K141" s="152">
        <f>13.1*1.2</f>
        <v>15.719999999999999</v>
      </c>
    </row>
    <row r="142" spans="1:11" s="78" customFormat="1" ht="20.399999999999999" x14ac:dyDescent="0.3">
      <c r="A142" s="72" t="s">
        <v>358</v>
      </c>
      <c r="B142" s="73" t="s">
        <v>825</v>
      </c>
      <c r="C142" s="74" t="s">
        <v>826</v>
      </c>
      <c r="D142" s="75" t="s">
        <v>109</v>
      </c>
      <c r="E142" s="80">
        <v>4.3</v>
      </c>
      <c r="F142" s="107"/>
      <c r="G142" s="77">
        <f t="shared" si="6"/>
        <v>0</v>
      </c>
      <c r="H142" s="77"/>
      <c r="I142" s="77">
        <f t="shared" si="7"/>
        <v>0</v>
      </c>
      <c r="J142" s="77">
        <f t="shared" si="8"/>
        <v>0</v>
      </c>
    </row>
    <row r="143" spans="1:11" s="152" customFormat="1" ht="40.799999999999997" x14ac:dyDescent="0.3">
      <c r="A143" s="66" t="s">
        <v>361</v>
      </c>
      <c r="B143" s="67" t="s">
        <v>1066</v>
      </c>
      <c r="C143" s="68" t="s">
        <v>1326</v>
      </c>
      <c r="D143" s="69" t="s">
        <v>116</v>
      </c>
      <c r="E143" s="81">
        <v>442.9</v>
      </c>
      <c r="F143" s="153">
        <v>3119.8641889458863</v>
      </c>
      <c r="G143" s="71">
        <f t="shared" si="6"/>
        <v>1381787.8492841329</v>
      </c>
      <c r="H143" s="71"/>
      <c r="I143" s="71">
        <f t="shared" si="7"/>
        <v>0</v>
      </c>
      <c r="J143" s="71">
        <f t="shared" si="8"/>
        <v>1381787.8492841329</v>
      </c>
    </row>
    <row r="144" spans="1:11" s="152" customFormat="1" ht="40.799999999999997" x14ac:dyDescent="0.3">
      <c r="A144" s="66" t="s">
        <v>363</v>
      </c>
      <c r="B144" s="67" t="s">
        <v>833</v>
      </c>
      <c r="C144" s="68" t="s">
        <v>1308</v>
      </c>
      <c r="D144" s="69" t="s">
        <v>213</v>
      </c>
      <c r="E144" s="70">
        <v>860</v>
      </c>
      <c r="F144" s="98">
        <v>36.399037107227009</v>
      </c>
      <c r="G144" s="71">
        <f t="shared" si="6"/>
        <v>31303.171912215228</v>
      </c>
      <c r="H144" s="71"/>
      <c r="I144" s="71">
        <f t="shared" si="7"/>
        <v>0</v>
      </c>
      <c r="J144" s="71">
        <f t="shared" si="8"/>
        <v>31303.171912215228</v>
      </c>
    </row>
    <row r="145" spans="1:10" s="78" customFormat="1" ht="20.399999999999999" x14ac:dyDescent="0.3">
      <c r="A145" s="72" t="s">
        <v>367</v>
      </c>
      <c r="B145" s="73" t="s">
        <v>1327</v>
      </c>
      <c r="C145" s="74" t="s">
        <v>1328</v>
      </c>
      <c r="D145" s="75" t="s">
        <v>109</v>
      </c>
      <c r="E145" s="79">
        <v>0.15</v>
      </c>
      <c r="F145" s="77"/>
      <c r="G145" s="77">
        <f t="shared" si="6"/>
        <v>0</v>
      </c>
      <c r="H145" s="77"/>
      <c r="I145" s="77">
        <f t="shared" si="7"/>
        <v>0</v>
      </c>
      <c r="J145" s="77">
        <f t="shared" si="8"/>
        <v>0</v>
      </c>
    </row>
    <row r="146" spans="1:10" s="152" customFormat="1" ht="40.799999999999997" x14ac:dyDescent="0.3">
      <c r="A146" s="66" t="s">
        <v>369</v>
      </c>
      <c r="B146" s="67" t="s">
        <v>1066</v>
      </c>
      <c r="C146" s="68" t="s">
        <v>1402</v>
      </c>
      <c r="D146" s="69" t="s">
        <v>116</v>
      </c>
      <c r="E146" s="88">
        <v>15.45</v>
      </c>
      <c r="F146" s="98">
        <v>8179.9442327641327</v>
      </c>
      <c r="G146" s="71">
        <f t="shared" si="6"/>
        <v>126380.13839620585</v>
      </c>
      <c r="H146" s="71"/>
      <c r="I146" s="71">
        <f t="shared" si="7"/>
        <v>0</v>
      </c>
      <c r="J146" s="71">
        <f t="shared" si="8"/>
        <v>126380.13839620585</v>
      </c>
    </row>
    <row r="147" spans="1:10" s="152" customFormat="1" ht="40.799999999999997" x14ac:dyDescent="0.3">
      <c r="A147" s="66" t="s">
        <v>371</v>
      </c>
      <c r="B147" s="67" t="s">
        <v>835</v>
      </c>
      <c r="C147" s="68" t="s">
        <v>836</v>
      </c>
      <c r="D147" s="69" t="s">
        <v>837</v>
      </c>
      <c r="E147" s="70">
        <v>15</v>
      </c>
      <c r="F147" s="98">
        <v>19.306434030808965</v>
      </c>
      <c r="G147" s="71">
        <f t="shared" si="6"/>
        <v>289.59651046213446</v>
      </c>
      <c r="H147" s="71"/>
      <c r="I147" s="71">
        <f t="shared" si="7"/>
        <v>0</v>
      </c>
      <c r="J147" s="71">
        <f t="shared" si="8"/>
        <v>289.59651046213446</v>
      </c>
    </row>
    <row r="148" spans="1:10" s="152" customFormat="1" ht="40.799999999999997" x14ac:dyDescent="0.3">
      <c r="A148" s="66" t="s">
        <v>374</v>
      </c>
      <c r="B148" s="67" t="s">
        <v>815</v>
      </c>
      <c r="C148" s="68" t="s">
        <v>846</v>
      </c>
      <c r="D148" s="69" t="s">
        <v>213</v>
      </c>
      <c r="E148" s="70">
        <v>1720</v>
      </c>
      <c r="F148" s="98">
        <v>20.535936122218601</v>
      </c>
      <c r="G148" s="71">
        <f t="shared" si="6"/>
        <v>35321.810130215992</v>
      </c>
      <c r="H148" s="71"/>
      <c r="I148" s="71">
        <f t="shared" si="7"/>
        <v>0</v>
      </c>
      <c r="J148" s="71">
        <f t="shared" si="8"/>
        <v>35321.810130215992</v>
      </c>
    </row>
    <row r="149" spans="1:10" s="78" customFormat="1" ht="30.6" x14ac:dyDescent="0.3">
      <c r="A149" s="72" t="s">
        <v>376</v>
      </c>
      <c r="B149" s="73" t="s">
        <v>498</v>
      </c>
      <c r="C149" s="74" t="s">
        <v>499</v>
      </c>
      <c r="D149" s="75" t="s">
        <v>109</v>
      </c>
      <c r="E149" s="80">
        <v>0.3</v>
      </c>
      <c r="F149" s="77"/>
      <c r="G149" s="77">
        <f t="shared" si="6"/>
        <v>0</v>
      </c>
      <c r="H149" s="77"/>
      <c r="I149" s="77">
        <f t="shared" si="7"/>
        <v>0</v>
      </c>
      <c r="J149" s="77">
        <f t="shared" si="8"/>
        <v>0</v>
      </c>
    </row>
    <row r="150" spans="1:10" s="152" customFormat="1" ht="40.799999999999997" x14ac:dyDescent="0.3">
      <c r="A150" s="66" t="s">
        <v>379</v>
      </c>
      <c r="B150" s="67" t="s">
        <v>823</v>
      </c>
      <c r="C150" s="68" t="s">
        <v>1309</v>
      </c>
      <c r="D150" s="154" t="s">
        <v>83</v>
      </c>
      <c r="E150" s="88">
        <v>83.43</v>
      </c>
      <c r="F150" s="98">
        <v>1894.7171650594901</v>
      </c>
      <c r="G150" s="71">
        <f t="shared" si="6"/>
        <v>158076.25308091327</v>
      </c>
      <c r="H150" s="71"/>
      <c r="I150" s="71">
        <f t="shared" si="7"/>
        <v>0</v>
      </c>
      <c r="J150" s="71">
        <f t="shared" si="8"/>
        <v>158076.25308091327</v>
      </c>
    </row>
    <row r="151" spans="1:10" s="152" customFormat="1" ht="40.799999999999997" x14ac:dyDescent="0.3">
      <c r="A151" s="66" t="s">
        <v>380</v>
      </c>
      <c r="B151" s="67" t="s">
        <v>817</v>
      </c>
      <c r="C151" s="68" t="s">
        <v>1330</v>
      </c>
      <c r="D151" s="69" t="s">
        <v>213</v>
      </c>
      <c r="E151" s="70">
        <v>30</v>
      </c>
      <c r="F151" s="98">
        <v>341.85575872639129</v>
      </c>
      <c r="G151" s="71">
        <f t="shared" si="6"/>
        <v>10255.672761791739</v>
      </c>
      <c r="H151" s="71"/>
      <c r="I151" s="71">
        <f t="shared" si="7"/>
        <v>0</v>
      </c>
      <c r="J151" s="71">
        <f t="shared" si="8"/>
        <v>10255.672761791739</v>
      </c>
    </row>
    <row r="152" spans="1:10" s="152" customFormat="1" ht="40.799999999999997" x14ac:dyDescent="0.3">
      <c r="A152" s="66" t="s">
        <v>381</v>
      </c>
      <c r="B152" s="67" t="s">
        <v>1403</v>
      </c>
      <c r="C152" s="68" t="s">
        <v>1332</v>
      </c>
      <c r="D152" s="69" t="s">
        <v>73</v>
      </c>
      <c r="E152" s="70">
        <v>30</v>
      </c>
      <c r="F152" s="98">
        <v>363.37545576852034</v>
      </c>
      <c r="G152" s="71">
        <f t="shared" si="6"/>
        <v>10901.26367305561</v>
      </c>
      <c r="H152" s="71"/>
      <c r="I152" s="71">
        <f t="shared" si="7"/>
        <v>0</v>
      </c>
      <c r="J152" s="71">
        <f t="shared" si="8"/>
        <v>10901.26367305561</v>
      </c>
    </row>
    <row r="153" spans="1:10" s="152" customFormat="1" ht="40.799999999999997" x14ac:dyDescent="0.3">
      <c r="A153" s="66" t="s">
        <v>384</v>
      </c>
      <c r="B153" s="67" t="s">
        <v>1403</v>
      </c>
      <c r="C153" s="68" t="s">
        <v>1404</v>
      </c>
      <c r="D153" s="69" t="s">
        <v>73</v>
      </c>
      <c r="E153" s="70">
        <v>60</v>
      </c>
      <c r="F153" s="98">
        <v>91.612424550777533</v>
      </c>
      <c r="G153" s="71">
        <f t="shared" si="6"/>
        <v>5496.7454730466516</v>
      </c>
      <c r="H153" s="71"/>
      <c r="I153" s="71">
        <f t="shared" si="7"/>
        <v>0</v>
      </c>
      <c r="J153" s="71">
        <f t="shared" si="8"/>
        <v>5496.7454730466516</v>
      </c>
    </row>
    <row r="154" spans="1:10" s="152" customFormat="1" ht="40.799999999999997" x14ac:dyDescent="0.3">
      <c r="A154" s="66" t="s">
        <v>386</v>
      </c>
      <c r="B154" s="67" t="s">
        <v>1403</v>
      </c>
      <c r="C154" s="68" t="s">
        <v>1405</v>
      </c>
      <c r="D154" s="69" t="s">
        <v>73</v>
      </c>
      <c r="E154" s="70">
        <v>60</v>
      </c>
      <c r="F154" s="98">
        <v>53.737709871234394</v>
      </c>
      <c r="G154" s="71">
        <f t="shared" si="6"/>
        <v>3224.2625922740635</v>
      </c>
      <c r="H154" s="71"/>
      <c r="I154" s="71">
        <f t="shared" si="7"/>
        <v>0</v>
      </c>
      <c r="J154" s="71">
        <f t="shared" si="8"/>
        <v>3224.2625922740635</v>
      </c>
    </row>
    <row r="155" spans="1:10" s="152" customFormat="1" ht="40.799999999999997" x14ac:dyDescent="0.3">
      <c r="A155" s="66" t="s">
        <v>388</v>
      </c>
      <c r="B155" s="67" t="s">
        <v>840</v>
      </c>
      <c r="C155" s="68" t="s">
        <v>912</v>
      </c>
      <c r="D155" s="69" t="s">
        <v>73</v>
      </c>
      <c r="E155" s="70">
        <v>90</v>
      </c>
      <c r="F155" s="98">
        <v>14.387486517477949</v>
      </c>
      <c r="G155" s="71">
        <f t="shared" si="6"/>
        <v>1294.8737865730154</v>
      </c>
      <c r="H155" s="71"/>
      <c r="I155" s="71">
        <f t="shared" si="7"/>
        <v>0</v>
      </c>
      <c r="J155" s="71">
        <f t="shared" si="8"/>
        <v>1294.8737865730154</v>
      </c>
    </row>
    <row r="156" spans="1:10" x14ac:dyDescent="0.3">
      <c r="G156" s="77">
        <f t="shared" ref="G156:I156" si="9">SUM(G3:G155)</f>
        <v>17945905.979715567</v>
      </c>
      <c r="H156" s="77"/>
      <c r="I156" s="77">
        <f t="shared" si="9"/>
        <v>0</v>
      </c>
      <c r="J156" s="77">
        <f>SUM(J3:J155)</f>
        <v>17945905.979715567</v>
      </c>
    </row>
  </sheetData>
  <autoFilter ref="A1:K156" xr:uid="{C2B78672-44FC-4E6C-972F-72016E49A350}"/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E2D1-639A-46F6-8277-273DB0C4CE28}">
  <sheetPr>
    <tabColor theme="9" tint="0.39997558519241921"/>
    <pageSetUpPr fitToPage="1"/>
  </sheetPr>
  <dimension ref="A1:R200"/>
  <sheetViews>
    <sheetView workbookViewId="0">
      <pane ySplit="1" topLeftCell="A194" activePane="bottomLeft" state="frozen"/>
      <selection activeCell="M93" sqref="M93"/>
      <selection pane="bottomLeft" activeCell="G200" sqref="G200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8" s="61" customFormat="1" ht="24" x14ac:dyDescent="0.3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M1" s="162" t="s">
        <v>2058</v>
      </c>
      <c r="N1" s="162"/>
      <c r="O1" s="162"/>
      <c r="P1" s="162"/>
      <c r="Q1" s="162"/>
      <c r="R1" s="162"/>
    </row>
    <row r="2" spans="1:18" s="152" customFormat="1" ht="14.4" x14ac:dyDescent="0.3">
      <c r="A2" s="62" t="s">
        <v>615</v>
      </c>
      <c r="B2" s="63"/>
      <c r="C2" s="63"/>
      <c r="D2" s="63"/>
      <c r="E2" s="64"/>
    </row>
    <row r="3" spans="1:18" s="78" customFormat="1" ht="40.799999999999997" x14ac:dyDescent="0.3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8" s="99" customFormat="1" ht="20.399999999999999" x14ac:dyDescent="0.3">
      <c r="A4" s="93" t="s">
        <v>11</v>
      </c>
      <c r="B4" s="94" t="s">
        <v>700</v>
      </c>
      <c r="C4" s="95" t="s">
        <v>701</v>
      </c>
      <c r="D4" s="96" t="s">
        <v>1119</v>
      </c>
      <c r="E4" s="97">
        <v>1</v>
      </c>
      <c r="F4" s="98"/>
      <c r="G4" s="98">
        <f t="shared" si="0"/>
        <v>0</v>
      </c>
      <c r="H4" s="98"/>
      <c r="I4" s="98">
        <f t="shared" si="1"/>
        <v>0</v>
      </c>
      <c r="J4" s="98">
        <f t="shared" si="2"/>
        <v>0</v>
      </c>
      <c r="K4" s="99" t="s">
        <v>2024</v>
      </c>
    </row>
    <row r="5" spans="1:18" s="99" customFormat="1" ht="30.6" x14ac:dyDescent="0.3">
      <c r="A5" s="93" t="s">
        <v>619</v>
      </c>
      <c r="B5" s="94" t="s">
        <v>1406</v>
      </c>
      <c r="C5" s="95" t="s">
        <v>1238</v>
      </c>
      <c r="D5" s="96" t="s">
        <v>1119</v>
      </c>
      <c r="E5" s="97">
        <v>1</v>
      </c>
      <c r="F5" s="98"/>
      <c r="G5" s="98">
        <f t="shared" si="0"/>
        <v>0</v>
      </c>
      <c r="H5" s="98"/>
      <c r="I5" s="98">
        <f t="shared" si="1"/>
        <v>0</v>
      </c>
      <c r="J5" s="98">
        <f t="shared" si="2"/>
        <v>0</v>
      </c>
      <c r="K5" s="99" t="s">
        <v>2024</v>
      </c>
    </row>
    <row r="6" spans="1:18" s="78" customFormat="1" ht="20.399999999999999" x14ac:dyDescent="0.3">
      <c r="A6" s="72" t="s">
        <v>19</v>
      </c>
      <c r="B6" s="73" t="s">
        <v>974</v>
      </c>
      <c r="C6" s="74" t="s">
        <v>975</v>
      </c>
      <c r="D6" s="75" t="s">
        <v>38</v>
      </c>
      <c r="E6" s="76">
        <v>2</v>
      </c>
      <c r="F6" s="77"/>
      <c r="G6" s="77">
        <f t="shared" si="0"/>
        <v>0</v>
      </c>
      <c r="H6" s="77"/>
      <c r="I6" s="77">
        <f t="shared" si="1"/>
        <v>0</v>
      </c>
      <c r="J6" s="77">
        <f t="shared" si="2"/>
        <v>0</v>
      </c>
    </row>
    <row r="7" spans="1:18" s="99" customFormat="1" ht="20.399999999999999" x14ac:dyDescent="0.3">
      <c r="A7" s="93" t="s">
        <v>976</v>
      </c>
      <c r="B7" s="94" t="s">
        <v>702</v>
      </c>
      <c r="C7" s="95" t="s">
        <v>1407</v>
      </c>
      <c r="D7" s="96" t="s">
        <v>1119</v>
      </c>
      <c r="E7" s="97">
        <v>1</v>
      </c>
      <c r="F7" s="98"/>
      <c r="G7" s="98">
        <f t="shared" si="0"/>
        <v>0</v>
      </c>
      <c r="H7" s="98"/>
      <c r="I7" s="98">
        <f t="shared" si="1"/>
        <v>0</v>
      </c>
      <c r="J7" s="98">
        <f t="shared" si="2"/>
        <v>0</v>
      </c>
      <c r="K7" s="99" t="s">
        <v>2024</v>
      </c>
    </row>
    <row r="8" spans="1:18" s="99" customFormat="1" ht="20.399999999999999" x14ac:dyDescent="0.3">
      <c r="A8" s="93" t="s">
        <v>977</v>
      </c>
      <c r="B8" s="94" t="s">
        <v>702</v>
      </c>
      <c r="C8" s="95" t="s">
        <v>1408</v>
      </c>
      <c r="D8" s="96" t="s">
        <v>1119</v>
      </c>
      <c r="E8" s="97">
        <v>1</v>
      </c>
      <c r="F8" s="98"/>
      <c r="G8" s="98">
        <f t="shared" si="0"/>
        <v>0</v>
      </c>
      <c r="H8" s="98"/>
      <c r="I8" s="98">
        <f t="shared" si="1"/>
        <v>0</v>
      </c>
      <c r="J8" s="98">
        <f t="shared" si="2"/>
        <v>0</v>
      </c>
      <c r="K8" s="99" t="s">
        <v>2024</v>
      </c>
    </row>
    <row r="9" spans="1:18" s="78" customFormat="1" ht="20.399999999999999" x14ac:dyDescent="0.3">
      <c r="A9" s="72" t="s">
        <v>28</v>
      </c>
      <c r="B9" s="73" t="s">
        <v>47</v>
      </c>
      <c r="C9" s="74" t="s">
        <v>48</v>
      </c>
      <c r="D9" s="75" t="s">
        <v>38</v>
      </c>
      <c r="E9" s="76">
        <v>1</v>
      </c>
      <c r="F9" s="77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8" s="99" customFormat="1" ht="20.399999999999999" x14ac:dyDescent="0.3">
      <c r="A10" s="93" t="s">
        <v>31</v>
      </c>
      <c r="B10" s="94" t="s">
        <v>1409</v>
      </c>
      <c r="C10" s="95" t="s">
        <v>1410</v>
      </c>
      <c r="D10" s="96" t="s">
        <v>1119</v>
      </c>
      <c r="E10" s="97">
        <v>1</v>
      </c>
      <c r="F10" s="98"/>
      <c r="G10" s="98">
        <f t="shared" si="0"/>
        <v>0</v>
      </c>
      <c r="H10" s="98"/>
      <c r="I10" s="98">
        <f t="shared" si="1"/>
        <v>0</v>
      </c>
      <c r="J10" s="98">
        <f t="shared" si="2"/>
        <v>0</v>
      </c>
      <c r="K10" s="99" t="s">
        <v>2024</v>
      </c>
    </row>
    <row r="11" spans="1:18" s="152" customFormat="1" ht="14.4" x14ac:dyDescent="0.3">
      <c r="A11" s="62" t="s">
        <v>705</v>
      </c>
      <c r="B11" s="63"/>
      <c r="C11" s="63"/>
      <c r="D11" s="63"/>
      <c r="E11" s="64"/>
      <c r="F11" s="71"/>
      <c r="G11" s="71">
        <f t="shared" si="0"/>
        <v>0</v>
      </c>
      <c r="H11" s="71"/>
      <c r="I11" s="71">
        <f t="shared" si="1"/>
        <v>0</v>
      </c>
      <c r="J11" s="71">
        <f t="shared" si="2"/>
        <v>0</v>
      </c>
    </row>
    <row r="12" spans="1:18" s="78" customFormat="1" ht="30.6" x14ac:dyDescent="0.3">
      <c r="A12" s="72" t="s">
        <v>34</v>
      </c>
      <c r="B12" s="73" t="s">
        <v>86</v>
      </c>
      <c r="C12" s="74" t="s">
        <v>87</v>
      </c>
      <c r="D12" s="75" t="s">
        <v>69</v>
      </c>
      <c r="E12" s="79">
        <v>2.06</v>
      </c>
      <c r="F12" s="77"/>
      <c r="G12" s="77">
        <f t="shared" si="0"/>
        <v>0</v>
      </c>
      <c r="H12" s="77"/>
      <c r="I12" s="77">
        <f t="shared" si="1"/>
        <v>0</v>
      </c>
      <c r="J12" s="77">
        <f t="shared" si="2"/>
        <v>0</v>
      </c>
    </row>
    <row r="13" spans="1:18" s="152" customFormat="1" ht="40.799999999999997" x14ac:dyDescent="0.3">
      <c r="A13" s="66" t="s">
        <v>35</v>
      </c>
      <c r="B13" s="67" t="s">
        <v>706</v>
      </c>
      <c r="C13" s="68" t="s">
        <v>1411</v>
      </c>
      <c r="D13" s="69" t="s">
        <v>213</v>
      </c>
      <c r="E13" s="70">
        <v>189</v>
      </c>
      <c r="F13" s="71">
        <v>38200</v>
      </c>
      <c r="G13" s="71">
        <f t="shared" si="0"/>
        <v>7219800</v>
      </c>
      <c r="H13" s="71"/>
      <c r="I13" s="71">
        <f t="shared" si="1"/>
        <v>0</v>
      </c>
      <c r="J13" s="71">
        <f t="shared" si="2"/>
        <v>7219800</v>
      </c>
    </row>
    <row r="14" spans="1:18" s="152" customFormat="1" ht="40.799999999999997" x14ac:dyDescent="0.3">
      <c r="A14" s="66" t="s">
        <v>556</v>
      </c>
      <c r="B14" s="67" t="s">
        <v>706</v>
      </c>
      <c r="C14" s="68" t="s">
        <v>1412</v>
      </c>
      <c r="D14" s="69" t="s">
        <v>213</v>
      </c>
      <c r="E14" s="70">
        <v>8</v>
      </c>
      <c r="F14" s="71">
        <v>76600</v>
      </c>
      <c r="G14" s="71">
        <f t="shared" si="0"/>
        <v>612800</v>
      </c>
      <c r="H14" s="71"/>
      <c r="I14" s="71">
        <f t="shared" si="1"/>
        <v>0</v>
      </c>
      <c r="J14" s="71">
        <f t="shared" si="2"/>
        <v>612800</v>
      </c>
    </row>
    <row r="15" spans="1:18" s="152" customFormat="1" ht="40.799999999999997" x14ac:dyDescent="0.3">
      <c r="A15" s="66" t="s">
        <v>42</v>
      </c>
      <c r="B15" s="67" t="s">
        <v>706</v>
      </c>
      <c r="C15" s="68" t="s">
        <v>1413</v>
      </c>
      <c r="D15" s="69" t="s">
        <v>213</v>
      </c>
      <c r="E15" s="70">
        <v>9</v>
      </c>
      <c r="F15" s="71">
        <v>28850</v>
      </c>
      <c r="G15" s="71">
        <f t="shared" si="0"/>
        <v>259650</v>
      </c>
      <c r="H15" s="71"/>
      <c r="I15" s="71">
        <f t="shared" si="1"/>
        <v>0</v>
      </c>
      <c r="J15" s="71">
        <f t="shared" si="2"/>
        <v>259650</v>
      </c>
    </row>
    <row r="16" spans="1:18" s="152" customFormat="1" ht="30.6" x14ac:dyDescent="0.3">
      <c r="A16" s="66" t="s">
        <v>558</v>
      </c>
      <c r="B16" s="67" t="s">
        <v>1248</v>
      </c>
      <c r="C16" s="68" t="s">
        <v>1249</v>
      </c>
      <c r="D16" s="69" t="s">
        <v>69</v>
      </c>
      <c r="E16" s="88">
        <v>0.92</v>
      </c>
      <c r="F16" s="98">
        <v>32427.105452500989</v>
      </c>
      <c r="G16" s="71">
        <f t="shared" si="0"/>
        <v>29832.937016300912</v>
      </c>
      <c r="H16" s="71"/>
      <c r="I16" s="71">
        <f t="shared" si="1"/>
        <v>0</v>
      </c>
      <c r="J16" s="71">
        <f t="shared" si="2"/>
        <v>29832.937016300912</v>
      </c>
    </row>
    <row r="17" spans="1:10" s="152" customFormat="1" ht="14.4" x14ac:dyDescent="0.3">
      <c r="A17" s="62" t="s">
        <v>980</v>
      </c>
      <c r="B17" s="63"/>
      <c r="C17" s="63"/>
      <c r="D17" s="63"/>
      <c r="E17" s="64"/>
      <c r="F17" s="98"/>
      <c r="G17" s="71">
        <f t="shared" si="0"/>
        <v>0</v>
      </c>
      <c r="H17" s="71"/>
      <c r="I17" s="71">
        <f t="shared" si="1"/>
        <v>0</v>
      </c>
      <c r="J17" s="71">
        <f t="shared" si="2"/>
        <v>0</v>
      </c>
    </row>
    <row r="18" spans="1:10" s="78" customFormat="1" ht="40.799999999999997" x14ac:dyDescent="0.3">
      <c r="A18" s="72" t="s">
        <v>45</v>
      </c>
      <c r="B18" s="73" t="s">
        <v>114</v>
      </c>
      <c r="C18" s="74" t="s">
        <v>115</v>
      </c>
      <c r="D18" s="75" t="s">
        <v>109</v>
      </c>
      <c r="E18" s="80">
        <v>31.3</v>
      </c>
      <c r="F18" s="77"/>
      <c r="G18" s="77">
        <f t="shared" si="0"/>
        <v>0</v>
      </c>
      <c r="H18" s="77"/>
      <c r="I18" s="77">
        <f t="shared" si="1"/>
        <v>0</v>
      </c>
      <c r="J18" s="77">
        <f t="shared" si="2"/>
        <v>0</v>
      </c>
    </row>
    <row r="19" spans="1:10" s="78" customFormat="1" ht="40.799999999999997" x14ac:dyDescent="0.3">
      <c r="A19" s="72" t="s">
        <v>46</v>
      </c>
      <c r="B19" s="73" t="s">
        <v>111</v>
      </c>
      <c r="C19" s="74" t="s">
        <v>112</v>
      </c>
      <c r="D19" s="75" t="s">
        <v>109</v>
      </c>
      <c r="E19" s="79">
        <v>25.65</v>
      </c>
      <c r="F19" s="77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78" customFormat="1" ht="20.399999999999999" x14ac:dyDescent="0.3">
      <c r="A20" s="72" t="s">
        <v>563</v>
      </c>
      <c r="B20" s="73" t="s">
        <v>714</v>
      </c>
      <c r="C20" s="74" t="s">
        <v>715</v>
      </c>
      <c r="D20" s="75" t="s">
        <v>18</v>
      </c>
      <c r="E20" s="80">
        <v>0.2</v>
      </c>
      <c r="F20" s="77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78" customFormat="1" ht="20.399999999999999" x14ac:dyDescent="0.3">
      <c r="A21" s="72" t="s">
        <v>51</v>
      </c>
      <c r="B21" s="73" t="s">
        <v>716</v>
      </c>
      <c r="C21" s="74" t="s">
        <v>717</v>
      </c>
      <c r="D21" s="75" t="s">
        <v>18</v>
      </c>
      <c r="E21" s="80">
        <v>0.3</v>
      </c>
      <c r="F21" s="77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78" customFormat="1" ht="20.399999999999999" x14ac:dyDescent="0.3">
      <c r="A22" s="72" t="s">
        <v>565</v>
      </c>
      <c r="B22" s="73" t="s">
        <v>718</v>
      </c>
      <c r="C22" s="74" t="s">
        <v>719</v>
      </c>
      <c r="D22" s="75" t="s">
        <v>18</v>
      </c>
      <c r="E22" s="80">
        <v>0.3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78" customFormat="1" ht="20.399999999999999" x14ac:dyDescent="0.3">
      <c r="A23" s="72" t="s">
        <v>567</v>
      </c>
      <c r="B23" s="73" t="s">
        <v>23</v>
      </c>
      <c r="C23" s="74" t="s">
        <v>24</v>
      </c>
      <c r="D23" s="75" t="s">
        <v>18</v>
      </c>
      <c r="E23" s="80">
        <v>3.4</v>
      </c>
      <c r="F23" s="77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78" customFormat="1" ht="20.399999999999999" x14ac:dyDescent="0.3">
      <c r="A24" s="72" t="s">
        <v>56</v>
      </c>
      <c r="B24" s="73" t="s">
        <v>20</v>
      </c>
      <c r="C24" s="74" t="s">
        <v>21</v>
      </c>
      <c r="D24" s="75" t="s">
        <v>18</v>
      </c>
      <c r="E24" s="80">
        <v>1.4</v>
      </c>
      <c r="F24" s="77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78" customFormat="1" ht="20.399999999999999" x14ac:dyDescent="0.3">
      <c r="A25" s="72" t="s">
        <v>57</v>
      </c>
      <c r="B25" s="73" t="s">
        <v>16</v>
      </c>
      <c r="C25" s="74" t="s">
        <v>17</v>
      </c>
      <c r="D25" s="75" t="s">
        <v>18</v>
      </c>
      <c r="E25" s="80">
        <v>3.1</v>
      </c>
      <c r="F25" s="77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0" s="152" customFormat="1" ht="40.799999999999997" x14ac:dyDescent="0.3">
      <c r="A26" s="66" t="s">
        <v>576</v>
      </c>
      <c r="B26" s="67" t="s">
        <v>720</v>
      </c>
      <c r="C26" s="68" t="s">
        <v>1414</v>
      </c>
      <c r="D26" s="69" t="s">
        <v>116</v>
      </c>
      <c r="E26" s="81">
        <v>112.2</v>
      </c>
      <c r="F26" s="71">
        <v>5564.94</v>
      </c>
      <c r="G26" s="71">
        <f t="shared" si="0"/>
        <v>624386.26799999992</v>
      </c>
      <c r="H26" s="71"/>
      <c r="I26" s="71">
        <f t="shared" si="1"/>
        <v>0</v>
      </c>
      <c r="J26" s="71">
        <f t="shared" si="2"/>
        <v>624386.26799999992</v>
      </c>
    </row>
    <row r="27" spans="1:10" s="152" customFormat="1" ht="40.799999999999997" x14ac:dyDescent="0.3">
      <c r="A27" s="66" t="s">
        <v>580</v>
      </c>
      <c r="B27" s="67" t="s">
        <v>720</v>
      </c>
      <c r="C27" s="68" t="s">
        <v>1415</v>
      </c>
      <c r="D27" s="69" t="s">
        <v>116</v>
      </c>
      <c r="E27" s="81">
        <v>81.599999999999994</v>
      </c>
      <c r="F27" s="71">
        <v>3351.61</v>
      </c>
      <c r="G27" s="71">
        <f t="shared" si="0"/>
        <v>273491.37599999999</v>
      </c>
      <c r="H27" s="71"/>
      <c r="I27" s="71">
        <f t="shared" si="1"/>
        <v>0</v>
      </c>
      <c r="J27" s="71">
        <f t="shared" si="2"/>
        <v>273491.37599999999</v>
      </c>
    </row>
    <row r="28" spans="1:10" s="152" customFormat="1" ht="40.799999999999997" x14ac:dyDescent="0.3">
      <c r="A28" s="66" t="s">
        <v>66</v>
      </c>
      <c r="B28" s="67" t="s">
        <v>720</v>
      </c>
      <c r="C28" s="68" t="s">
        <v>1416</v>
      </c>
      <c r="D28" s="69" t="s">
        <v>116</v>
      </c>
      <c r="E28" s="81">
        <v>15.3</v>
      </c>
      <c r="F28" s="71">
        <v>2436.67</v>
      </c>
      <c r="G28" s="71">
        <f t="shared" si="0"/>
        <v>37281.050999999999</v>
      </c>
      <c r="H28" s="71"/>
      <c r="I28" s="71">
        <f t="shared" si="1"/>
        <v>0</v>
      </c>
      <c r="J28" s="71">
        <f t="shared" si="2"/>
        <v>37281.050999999999</v>
      </c>
    </row>
    <row r="29" spans="1:10" s="152" customFormat="1" ht="40.799999999999997" x14ac:dyDescent="0.3">
      <c r="A29" s="66" t="s">
        <v>70</v>
      </c>
      <c r="B29" s="67" t="s">
        <v>720</v>
      </c>
      <c r="C29" s="68" t="s">
        <v>1417</v>
      </c>
      <c r="D29" s="69" t="s">
        <v>116</v>
      </c>
      <c r="E29" s="81">
        <v>285.60000000000002</v>
      </c>
      <c r="F29" s="71">
        <v>1579.11</v>
      </c>
      <c r="G29" s="71">
        <f t="shared" si="0"/>
        <v>450993.81599999999</v>
      </c>
      <c r="H29" s="71"/>
      <c r="I29" s="71">
        <f t="shared" si="1"/>
        <v>0</v>
      </c>
      <c r="J29" s="71">
        <f t="shared" si="2"/>
        <v>450993.81599999999</v>
      </c>
    </row>
    <row r="30" spans="1:10" s="152" customFormat="1" ht="40.799999999999997" x14ac:dyDescent="0.3">
      <c r="A30" s="66" t="s">
        <v>74</v>
      </c>
      <c r="B30" s="67" t="s">
        <v>1252</v>
      </c>
      <c r="C30" s="68" t="s">
        <v>1418</v>
      </c>
      <c r="D30" s="69" t="s">
        <v>116</v>
      </c>
      <c r="E30" s="81">
        <v>698.7</v>
      </c>
      <c r="F30" s="71">
        <v>1155.51</v>
      </c>
      <c r="G30" s="71">
        <f t="shared" si="0"/>
        <v>807354.83700000006</v>
      </c>
      <c r="H30" s="71"/>
      <c r="I30" s="71">
        <f t="shared" si="1"/>
        <v>0</v>
      </c>
      <c r="J30" s="71">
        <f t="shared" si="2"/>
        <v>807354.83700000006</v>
      </c>
    </row>
    <row r="31" spans="1:10" s="152" customFormat="1" ht="40.799999999999997" x14ac:dyDescent="0.3">
      <c r="A31" s="66" t="s">
        <v>76</v>
      </c>
      <c r="B31" s="67" t="s">
        <v>728</v>
      </c>
      <c r="C31" s="68" t="s">
        <v>1419</v>
      </c>
      <c r="D31" s="69" t="s">
        <v>116</v>
      </c>
      <c r="E31" s="81">
        <v>821.1</v>
      </c>
      <c r="F31" s="71">
        <v>760.35</v>
      </c>
      <c r="G31" s="71">
        <f t="shared" si="0"/>
        <v>624323.38500000001</v>
      </c>
      <c r="H31" s="71"/>
      <c r="I31" s="71">
        <f t="shared" si="1"/>
        <v>0</v>
      </c>
      <c r="J31" s="71">
        <f t="shared" si="2"/>
        <v>624323.38500000001</v>
      </c>
    </row>
    <row r="32" spans="1:10" s="152" customFormat="1" ht="40.799999999999997" x14ac:dyDescent="0.3">
      <c r="A32" s="66" t="s">
        <v>79</v>
      </c>
      <c r="B32" s="67" t="s">
        <v>1255</v>
      </c>
      <c r="C32" s="68" t="s">
        <v>1420</v>
      </c>
      <c r="D32" s="69" t="s">
        <v>116</v>
      </c>
      <c r="E32" s="81">
        <v>520.20000000000005</v>
      </c>
      <c r="F32" s="71">
        <v>495.42</v>
      </c>
      <c r="G32" s="71">
        <f t="shared" si="0"/>
        <v>257717.48400000003</v>
      </c>
      <c r="H32" s="71"/>
      <c r="I32" s="71">
        <f t="shared" si="1"/>
        <v>0</v>
      </c>
      <c r="J32" s="71">
        <f t="shared" si="2"/>
        <v>257717.48400000003</v>
      </c>
    </row>
    <row r="33" spans="1:10" s="152" customFormat="1" ht="40.799999999999997" x14ac:dyDescent="0.3">
      <c r="A33" s="66" t="s">
        <v>81</v>
      </c>
      <c r="B33" s="67" t="s">
        <v>728</v>
      </c>
      <c r="C33" s="68" t="s">
        <v>1421</v>
      </c>
      <c r="D33" s="69" t="s">
        <v>116</v>
      </c>
      <c r="E33" s="81">
        <v>923.1</v>
      </c>
      <c r="F33" s="71">
        <v>380.34</v>
      </c>
      <c r="G33" s="71">
        <f t="shared" si="0"/>
        <v>351091.85399999999</v>
      </c>
      <c r="H33" s="71"/>
      <c r="I33" s="71">
        <f t="shared" si="1"/>
        <v>0</v>
      </c>
      <c r="J33" s="71">
        <f t="shared" si="2"/>
        <v>351091.85399999999</v>
      </c>
    </row>
    <row r="34" spans="1:10" s="152" customFormat="1" ht="40.799999999999997" x14ac:dyDescent="0.3">
      <c r="A34" s="66" t="s">
        <v>83</v>
      </c>
      <c r="B34" s="67" t="s">
        <v>733</v>
      </c>
      <c r="C34" s="68" t="s">
        <v>1422</v>
      </c>
      <c r="D34" s="69" t="s">
        <v>116</v>
      </c>
      <c r="E34" s="81">
        <v>10.199999999999999</v>
      </c>
      <c r="F34" s="71">
        <v>2791.2</v>
      </c>
      <c r="G34" s="71">
        <f t="shared" si="0"/>
        <v>28470.239999999998</v>
      </c>
      <c r="H34" s="71"/>
      <c r="I34" s="71">
        <f t="shared" si="1"/>
        <v>0</v>
      </c>
      <c r="J34" s="71">
        <f t="shared" si="2"/>
        <v>28470.239999999998</v>
      </c>
    </row>
    <row r="35" spans="1:10" s="152" customFormat="1" ht="40.799999999999997" x14ac:dyDescent="0.3">
      <c r="A35" s="66" t="s">
        <v>85</v>
      </c>
      <c r="B35" s="67" t="s">
        <v>720</v>
      </c>
      <c r="C35" s="68" t="s">
        <v>1423</v>
      </c>
      <c r="D35" s="69" t="s">
        <v>116</v>
      </c>
      <c r="E35" s="81">
        <v>5.0999999999999996</v>
      </c>
      <c r="F35" s="71">
        <v>1394.14</v>
      </c>
      <c r="G35" s="71">
        <f t="shared" si="0"/>
        <v>7110.1139999999996</v>
      </c>
      <c r="H35" s="71"/>
      <c r="I35" s="71">
        <f t="shared" si="1"/>
        <v>0</v>
      </c>
      <c r="J35" s="71">
        <f t="shared" si="2"/>
        <v>7110.1139999999996</v>
      </c>
    </row>
    <row r="36" spans="1:10" s="152" customFormat="1" ht="40.799999999999997" x14ac:dyDescent="0.3">
      <c r="A36" s="66" t="s">
        <v>88</v>
      </c>
      <c r="B36" s="67" t="s">
        <v>1252</v>
      </c>
      <c r="C36" s="68" t="s">
        <v>1424</v>
      </c>
      <c r="D36" s="69" t="s">
        <v>116</v>
      </c>
      <c r="E36" s="81">
        <v>382.5</v>
      </c>
      <c r="F36" s="71">
        <v>1394.14</v>
      </c>
      <c r="G36" s="71">
        <f t="shared" si="0"/>
        <v>533258.55000000005</v>
      </c>
      <c r="H36" s="71"/>
      <c r="I36" s="71">
        <f t="shared" si="1"/>
        <v>0</v>
      </c>
      <c r="J36" s="71">
        <f t="shared" si="2"/>
        <v>533258.55000000005</v>
      </c>
    </row>
    <row r="37" spans="1:10" s="152" customFormat="1" ht="40.799999999999997" x14ac:dyDescent="0.3">
      <c r="A37" s="66" t="s">
        <v>90</v>
      </c>
      <c r="B37" s="67" t="s">
        <v>1425</v>
      </c>
      <c r="C37" s="68" t="s">
        <v>1426</v>
      </c>
      <c r="D37" s="69" t="s">
        <v>116</v>
      </c>
      <c r="E37" s="81">
        <v>571.20000000000005</v>
      </c>
      <c r="F37" s="71">
        <v>908.73</v>
      </c>
      <c r="G37" s="71">
        <f t="shared" si="0"/>
        <v>519066.57600000006</v>
      </c>
      <c r="H37" s="71"/>
      <c r="I37" s="71">
        <f t="shared" si="1"/>
        <v>0</v>
      </c>
      <c r="J37" s="71">
        <f t="shared" si="2"/>
        <v>519066.57600000006</v>
      </c>
    </row>
    <row r="38" spans="1:10" s="152" customFormat="1" ht="40.799999999999997" x14ac:dyDescent="0.3">
      <c r="A38" s="66" t="s">
        <v>92</v>
      </c>
      <c r="B38" s="67" t="s">
        <v>733</v>
      </c>
      <c r="C38" s="68" t="s">
        <v>1427</v>
      </c>
      <c r="D38" s="69" t="s">
        <v>116</v>
      </c>
      <c r="E38" s="81">
        <v>397.8</v>
      </c>
      <c r="F38" s="71">
        <v>586.29</v>
      </c>
      <c r="G38" s="71">
        <f t="shared" si="0"/>
        <v>233226.16199999998</v>
      </c>
      <c r="H38" s="71"/>
      <c r="I38" s="71">
        <f t="shared" si="1"/>
        <v>0</v>
      </c>
      <c r="J38" s="71">
        <f t="shared" si="2"/>
        <v>233226.16199999998</v>
      </c>
    </row>
    <row r="39" spans="1:10" s="152" customFormat="1" ht="40.799999999999997" x14ac:dyDescent="0.3">
      <c r="A39" s="66" t="s">
        <v>94</v>
      </c>
      <c r="B39" s="67" t="s">
        <v>733</v>
      </c>
      <c r="C39" s="68" t="s">
        <v>1428</v>
      </c>
      <c r="D39" s="69" t="s">
        <v>116</v>
      </c>
      <c r="E39" s="81">
        <v>933.3</v>
      </c>
      <c r="F39" s="71">
        <v>466.17</v>
      </c>
      <c r="G39" s="71">
        <f t="shared" si="0"/>
        <v>435076.46100000001</v>
      </c>
      <c r="H39" s="71"/>
      <c r="I39" s="71">
        <f t="shared" si="1"/>
        <v>0</v>
      </c>
      <c r="J39" s="71">
        <f t="shared" si="2"/>
        <v>435076.46100000001</v>
      </c>
    </row>
    <row r="40" spans="1:10" s="152" customFormat="1" ht="40.799999999999997" x14ac:dyDescent="0.3">
      <c r="A40" s="66" t="s">
        <v>96</v>
      </c>
      <c r="B40" s="67" t="s">
        <v>1262</v>
      </c>
      <c r="C40" s="68" t="s">
        <v>1429</v>
      </c>
      <c r="D40" s="69" t="s">
        <v>116</v>
      </c>
      <c r="E40" s="70">
        <v>51</v>
      </c>
      <c r="F40" s="71">
        <v>571.78</v>
      </c>
      <c r="G40" s="71">
        <f t="shared" si="0"/>
        <v>29160.78</v>
      </c>
      <c r="H40" s="71"/>
      <c r="I40" s="71">
        <f t="shared" si="1"/>
        <v>0</v>
      </c>
      <c r="J40" s="71">
        <f t="shared" si="2"/>
        <v>29160.78</v>
      </c>
    </row>
    <row r="41" spans="1:10" s="78" customFormat="1" ht="30.6" x14ac:dyDescent="0.3">
      <c r="A41" s="72" t="s">
        <v>98</v>
      </c>
      <c r="B41" s="73" t="s">
        <v>124</v>
      </c>
      <c r="C41" s="74" t="s">
        <v>125</v>
      </c>
      <c r="D41" s="75" t="s">
        <v>109</v>
      </c>
      <c r="E41" s="100">
        <v>1.7410000000000001</v>
      </c>
      <c r="F41" s="77"/>
      <c r="G41" s="77">
        <f t="shared" si="0"/>
        <v>0</v>
      </c>
      <c r="H41" s="77"/>
      <c r="I41" s="77">
        <f t="shared" si="1"/>
        <v>0</v>
      </c>
      <c r="J41" s="77">
        <f t="shared" si="2"/>
        <v>0</v>
      </c>
    </row>
    <row r="42" spans="1:10" s="152" customFormat="1" ht="40.799999999999997" x14ac:dyDescent="0.3">
      <c r="A42" s="66" t="s">
        <v>101</v>
      </c>
      <c r="B42" s="67" t="s">
        <v>741</v>
      </c>
      <c r="C42" s="68" t="s">
        <v>1430</v>
      </c>
      <c r="D42" s="69" t="s">
        <v>116</v>
      </c>
      <c r="E42" s="81">
        <v>10.199999999999999</v>
      </c>
      <c r="F42" s="98">
        <v>869.51851612350436</v>
      </c>
      <c r="G42" s="71">
        <f t="shared" si="0"/>
        <v>8869.0888644597435</v>
      </c>
      <c r="H42" s="71"/>
      <c r="I42" s="71">
        <f t="shared" si="1"/>
        <v>0</v>
      </c>
      <c r="J42" s="71">
        <f t="shared" si="2"/>
        <v>8869.0888644597435</v>
      </c>
    </row>
    <row r="43" spans="1:10" s="152" customFormat="1" ht="40.799999999999997" x14ac:dyDescent="0.3">
      <c r="A43" s="66" t="s">
        <v>103</v>
      </c>
      <c r="B43" s="67" t="s">
        <v>741</v>
      </c>
      <c r="C43" s="68" t="s">
        <v>1265</v>
      </c>
      <c r="D43" s="69" t="s">
        <v>116</v>
      </c>
      <c r="E43" s="81">
        <v>20.399999999999999</v>
      </c>
      <c r="F43" s="98">
        <v>509.34076260807126</v>
      </c>
      <c r="G43" s="71">
        <f t="shared" si="0"/>
        <v>10390.551557204653</v>
      </c>
      <c r="H43" s="71"/>
      <c r="I43" s="71">
        <f t="shared" si="1"/>
        <v>0</v>
      </c>
      <c r="J43" s="71">
        <f t="shared" si="2"/>
        <v>10390.551557204653</v>
      </c>
    </row>
    <row r="44" spans="1:10" s="152" customFormat="1" ht="40.799999999999997" x14ac:dyDescent="0.3">
      <c r="A44" s="66" t="s">
        <v>106</v>
      </c>
      <c r="B44" s="67" t="s">
        <v>741</v>
      </c>
      <c r="C44" s="68" t="s">
        <v>1266</v>
      </c>
      <c r="D44" s="69" t="s">
        <v>116</v>
      </c>
      <c r="E44" s="81">
        <v>71.400000000000006</v>
      </c>
      <c r="F44" s="98">
        <v>366.44963381938402</v>
      </c>
      <c r="G44" s="71">
        <f t="shared" si="0"/>
        <v>26164.50385470402</v>
      </c>
      <c r="H44" s="71"/>
      <c r="I44" s="71">
        <f t="shared" si="1"/>
        <v>0</v>
      </c>
      <c r="J44" s="71">
        <f t="shared" si="2"/>
        <v>26164.50385470402</v>
      </c>
    </row>
    <row r="45" spans="1:10" s="152" customFormat="1" ht="40.799999999999997" x14ac:dyDescent="0.3">
      <c r="A45" s="66" t="s">
        <v>110</v>
      </c>
      <c r="B45" s="67" t="s">
        <v>741</v>
      </c>
      <c r="C45" s="68" t="s">
        <v>1267</v>
      </c>
      <c r="D45" s="69" t="s">
        <v>116</v>
      </c>
      <c r="E45" s="81">
        <v>72.099999999999994</v>
      </c>
      <c r="F45" s="98">
        <v>91.120462875009551</v>
      </c>
      <c r="G45" s="71">
        <f t="shared" si="0"/>
        <v>6569.7853732881877</v>
      </c>
      <c r="H45" s="71"/>
      <c r="I45" s="71">
        <f t="shared" si="1"/>
        <v>0</v>
      </c>
      <c r="J45" s="71">
        <f t="shared" si="2"/>
        <v>6569.7853732881877</v>
      </c>
    </row>
    <row r="46" spans="1:10" s="152" customFormat="1" ht="14.4" x14ac:dyDescent="0.3">
      <c r="A46" s="62" t="s">
        <v>988</v>
      </c>
      <c r="B46" s="63"/>
      <c r="C46" s="63"/>
      <c r="D46" s="63"/>
      <c r="E46" s="64"/>
      <c r="F46" s="98"/>
      <c r="G46" s="71">
        <f t="shared" si="0"/>
        <v>0</v>
      </c>
      <c r="H46" s="71"/>
      <c r="I46" s="71">
        <f t="shared" si="1"/>
        <v>0</v>
      </c>
      <c r="J46" s="71">
        <f t="shared" si="2"/>
        <v>0</v>
      </c>
    </row>
    <row r="47" spans="1:10" s="78" customFormat="1" ht="20.399999999999999" x14ac:dyDescent="0.3">
      <c r="A47" s="72" t="s">
        <v>113</v>
      </c>
      <c r="B47" s="73" t="s">
        <v>319</v>
      </c>
      <c r="C47" s="74" t="s">
        <v>320</v>
      </c>
      <c r="D47" s="75" t="s">
        <v>69</v>
      </c>
      <c r="E47" s="79">
        <v>0.01</v>
      </c>
      <c r="F47" s="77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0" s="152" customFormat="1" ht="20.399999999999999" x14ac:dyDescent="0.3">
      <c r="A48" s="66" t="s">
        <v>1431</v>
      </c>
      <c r="B48" s="67" t="s">
        <v>990</v>
      </c>
      <c r="C48" s="68" t="s">
        <v>748</v>
      </c>
      <c r="D48" s="69" t="s">
        <v>213</v>
      </c>
      <c r="E48" s="70">
        <v>1</v>
      </c>
      <c r="F48" s="98">
        <v>13376.93136</v>
      </c>
      <c r="G48" s="71">
        <f t="shared" si="0"/>
        <v>13376.93136</v>
      </c>
      <c r="H48" s="71"/>
      <c r="I48" s="71">
        <f t="shared" si="1"/>
        <v>0</v>
      </c>
      <c r="J48" s="71">
        <f t="shared" si="2"/>
        <v>13376.93136</v>
      </c>
    </row>
    <row r="49" spans="1:10" s="152" customFormat="1" ht="14.4" x14ac:dyDescent="0.3">
      <c r="A49" s="62" t="s">
        <v>1270</v>
      </c>
      <c r="B49" s="63"/>
      <c r="C49" s="63"/>
      <c r="D49" s="63"/>
      <c r="E49" s="64"/>
      <c r="F49" s="98"/>
      <c r="G49" s="71">
        <f t="shared" si="0"/>
        <v>0</v>
      </c>
      <c r="H49" s="71"/>
      <c r="I49" s="71">
        <f t="shared" si="1"/>
        <v>0</v>
      </c>
      <c r="J49" s="71">
        <f t="shared" si="2"/>
        <v>0</v>
      </c>
    </row>
    <row r="50" spans="1:10" s="78" customFormat="1" ht="20.399999999999999" x14ac:dyDescent="0.3">
      <c r="A50" s="72" t="s">
        <v>120</v>
      </c>
      <c r="B50" s="73" t="s">
        <v>128</v>
      </c>
      <c r="C50" s="74" t="s">
        <v>129</v>
      </c>
      <c r="D50" s="75" t="s">
        <v>130</v>
      </c>
      <c r="E50" s="76">
        <v>10</v>
      </c>
      <c r="F50" s="77"/>
      <c r="G50" s="77">
        <f t="shared" si="0"/>
        <v>0</v>
      </c>
      <c r="H50" s="77"/>
      <c r="I50" s="77">
        <f t="shared" si="1"/>
        <v>0</v>
      </c>
      <c r="J50" s="77">
        <f t="shared" si="2"/>
        <v>0</v>
      </c>
    </row>
    <row r="51" spans="1:10" s="152" customFormat="1" ht="40.799999999999997" x14ac:dyDescent="0.3">
      <c r="A51" s="66" t="s">
        <v>123</v>
      </c>
      <c r="B51" s="67" t="s">
        <v>782</v>
      </c>
      <c r="C51" s="68" t="s">
        <v>1015</v>
      </c>
      <c r="D51" s="69" t="s">
        <v>213</v>
      </c>
      <c r="E51" s="70">
        <v>6</v>
      </c>
      <c r="F51" s="98">
        <v>10012.80760945914</v>
      </c>
      <c r="G51" s="71">
        <f t="shared" si="0"/>
        <v>60076.845656754842</v>
      </c>
      <c r="H51" s="71"/>
      <c r="I51" s="71">
        <f t="shared" si="1"/>
        <v>0</v>
      </c>
      <c r="J51" s="71">
        <f t="shared" si="2"/>
        <v>60076.845656754842</v>
      </c>
    </row>
    <row r="52" spans="1:10" s="152" customFormat="1" ht="40.799999999999997" x14ac:dyDescent="0.3">
      <c r="A52" s="66" t="s">
        <v>127</v>
      </c>
      <c r="B52" s="67" t="s">
        <v>784</v>
      </c>
      <c r="C52" s="68" t="s">
        <v>1016</v>
      </c>
      <c r="D52" s="69" t="s">
        <v>213</v>
      </c>
      <c r="E52" s="70">
        <v>6</v>
      </c>
      <c r="F52" s="98">
        <v>2233.3748777144947</v>
      </c>
      <c r="G52" s="71">
        <f t="shared" si="0"/>
        <v>13400.249266286968</v>
      </c>
      <c r="H52" s="71"/>
      <c r="I52" s="71">
        <f t="shared" si="1"/>
        <v>0</v>
      </c>
      <c r="J52" s="71">
        <f t="shared" si="2"/>
        <v>13400.249266286968</v>
      </c>
    </row>
    <row r="53" spans="1:10" s="152" customFormat="1" ht="40.799999999999997" x14ac:dyDescent="0.3">
      <c r="A53" s="66" t="s">
        <v>131</v>
      </c>
      <c r="B53" s="67" t="s">
        <v>1271</v>
      </c>
      <c r="C53" s="68" t="s">
        <v>1017</v>
      </c>
      <c r="D53" s="69" t="s">
        <v>213</v>
      </c>
      <c r="E53" s="70">
        <v>2</v>
      </c>
      <c r="F53" s="98">
        <v>27232.501422728081</v>
      </c>
      <c r="G53" s="71">
        <f t="shared" si="0"/>
        <v>54465.002845456162</v>
      </c>
      <c r="H53" s="71"/>
      <c r="I53" s="71">
        <f t="shared" si="1"/>
        <v>0</v>
      </c>
      <c r="J53" s="71">
        <f t="shared" si="2"/>
        <v>54465.002845456162</v>
      </c>
    </row>
    <row r="54" spans="1:10" s="78" customFormat="1" ht="20.399999999999999" x14ac:dyDescent="0.3">
      <c r="A54" s="72" t="s">
        <v>135</v>
      </c>
      <c r="B54" s="73" t="s">
        <v>788</v>
      </c>
      <c r="C54" s="74" t="s">
        <v>789</v>
      </c>
      <c r="D54" s="75" t="s">
        <v>790</v>
      </c>
      <c r="E54" s="100">
        <v>0.28799999999999998</v>
      </c>
      <c r="F54" s="77"/>
      <c r="G54" s="77">
        <f t="shared" si="0"/>
        <v>0</v>
      </c>
      <c r="H54" s="77"/>
      <c r="I54" s="77">
        <f t="shared" si="1"/>
        <v>0</v>
      </c>
      <c r="J54" s="77">
        <f t="shared" si="2"/>
        <v>0</v>
      </c>
    </row>
    <row r="55" spans="1:10" s="152" customFormat="1" ht="40.799999999999997" x14ac:dyDescent="0.3">
      <c r="A55" s="66" t="s">
        <v>139</v>
      </c>
      <c r="B55" s="67" t="s">
        <v>791</v>
      </c>
      <c r="C55" s="68" t="s">
        <v>792</v>
      </c>
      <c r="D55" s="69" t="s">
        <v>213</v>
      </c>
      <c r="E55" s="70">
        <v>6</v>
      </c>
      <c r="F55" s="98">
        <v>305.2119381555886</v>
      </c>
      <c r="G55" s="71">
        <f t="shared" si="0"/>
        <v>1831.2716289335317</v>
      </c>
      <c r="H55" s="71"/>
      <c r="I55" s="71">
        <f t="shared" si="1"/>
        <v>0</v>
      </c>
      <c r="J55" s="71">
        <f t="shared" si="2"/>
        <v>1831.2716289335317</v>
      </c>
    </row>
    <row r="56" spans="1:10" s="152" customFormat="1" ht="14.4" x14ac:dyDescent="0.3">
      <c r="A56" s="62" t="s">
        <v>1272</v>
      </c>
      <c r="B56" s="63"/>
      <c r="C56" s="63"/>
      <c r="D56" s="63"/>
      <c r="E56" s="64"/>
      <c r="F56" s="98"/>
      <c r="G56" s="71">
        <f t="shared" si="0"/>
        <v>0</v>
      </c>
      <c r="H56" s="71"/>
      <c r="I56" s="71">
        <f t="shared" si="1"/>
        <v>0</v>
      </c>
      <c r="J56" s="71">
        <f t="shared" si="2"/>
        <v>0</v>
      </c>
    </row>
    <row r="57" spans="1:10" s="78" customFormat="1" ht="14.4" x14ac:dyDescent="0.3">
      <c r="A57" s="72" t="s">
        <v>142</v>
      </c>
      <c r="B57" s="73" t="s">
        <v>313</v>
      </c>
      <c r="C57" s="74" t="s">
        <v>314</v>
      </c>
      <c r="D57" s="75" t="s">
        <v>38</v>
      </c>
      <c r="E57" s="76">
        <v>2</v>
      </c>
      <c r="F57" s="77"/>
      <c r="G57" s="77">
        <f t="shared" si="0"/>
        <v>0</v>
      </c>
      <c r="H57" s="77"/>
      <c r="I57" s="77">
        <f t="shared" si="1"/>
        <v>0</v>
      </c>
      <c r="J57" s="77">
        <f t="shared" si="2"/>
        <v>0</v>
      </c>
    </row>
    <row r="58" spans="1:10" s="152" customFormat="1" ht="20.399999999999999" x14ac:dyDescent="0.3">
      <c r="A58" s="66" t="s">
        <v>1273</v>
      </c>
      <c r="B58" s="67" t="s">
        <v>994</v>
      </c>
      <c r="C58" s="68" t="s">
        <v>752</v>
      </c>
      <c r="D58" s="69" t="s">
        <v>213</v>
      </c>
      <c r="E58" s="70">
        <v>2</v>
      </c>
      <c r="F58" s="98">
        <v>12142.414559999999</v>
      </c>
      <c r="G58" s="71">
        <f t="shared" si="0"/>
        <v>24284.829119999999</v>
      </c>
      <c r="H58" s="71"/>
      <c r="I58" s="71">
        <f t="shared" si="1"/>
        <v>0</v>
      </c>
      <c r="J58" s="71">
        <f t="shared" si="2"/>
        <v>24284.829119999999</v>
      </c>
    </row>
    <row r="59" spans="1:10" s="78" customFormat="1" ht="30.6" x14ac:dyDescent="0.3">
      <c r="A59" s="72" t="s">
        <v>149</v>
      </c>
      <c r="B59" s="73" t="s">
        <v>753</v>
      </c>
      <c r="C59" s="74" t="s">
        <v>754</v>
      </c>
      <c r="D59" s="75" t="s">
        <v>38</v>
      </c>
      <c r="E59" s="76">
        <v>4</v>
      </c>
      <c r="F59" s="77"/>
      <c r="G59" s="77">
        <f t="shared" si="0"/>
        <v>0</v>
      </c>
      <c r="H59" s="77"/>
      <c r="I59" s="77">
        <f t="shared" si="1"/>
        <v>0</v>
      </c>
      <c r="J59" s="77">
        <f t="shared" si="2"/>
        <v>0</v>
      </c>
    </row>
    <row r="60" spans="1:10" s="152" customFormat="1" ht="30.6" x14ac:dyDescent="0.3">
      <c r="A60" s="66" t="s">
        <v>1274</v>
      </c>
      <c r="B60" s="67" t="s">
        <v>996</v>
      </c>
      <c r="C60" s="68" t="s">
        <v>997</v>
      </c>
      <c r="D60" s="69" t="s">
        <v>213</v>
      </c>
      <c r="E60" s="70">
        <v>4</v>
      </c>
      <c r="F60" s="98">
        <v>18504.619500000001</v>
      </c>
      <c r="G60" s="71">
        <f t="shared" si="0"/>
        <v>74018.478000000003</v>
      </c>
      <c r="H60" s="71"/>
      <c r="I60" s="71">
        <f t="shared" si="1"/>
        <v>0</v>
      </c>
      <c r="J60" s="71">
        <f t="shared" si="2"/>
        <v>74018.478000000003</v>
      </c>
    </row>
    <row r="61" spans="1:10" s="78" customFormat="1" ht="30.6" x14ac:dyDescent="0.3">
      <c r="A61" s="72" t="s">
        <v>155</v>
      </c>
      <c r="B61" s="73" t="s">
        <v>758</v>
      </c>
      <c r="C61" s="74" t="s">
        <v>759</v>
      </c>
      <c r="D61" s="75" t="s">
        <v>38</v>
      </c>
      <c r="E61" s="76">
        <v>86</v>
      </c>
      <c r="F61" s="77"/>
      <c r="G61" s="77">
        <f t="shared" si="0"/>
        <v>0</v>
      </c>
      <c r="H61" s="77"/>
      <c r="I61" s="77">
        <f t="shared" si="1"/>
        <v>0</v>
      </c>
      <c r="J61" s="77">
        <f t="shared" si="2"/>
        <v>0</v>
      </c>
    </row>
    <row r="62" spans="1:10" s="152" customFormat="1" ht="30.6" x14ac:dyDescent="0.3">
      <c r="A62" s="66" t="s">
        <v>158</v>
      </c>
      <c r="B62" s="67" t="s">
        <v>996</v>
      </c>
      <c r="C62" s="68" t="s">
        <v>1275</v>
      </c>
      <c r="D62" s="69" t="s">
        <v>213</v>
      </c>
      <c r="E62" s="70">
        <v>86</v>
      </c>
      <c r="F62" s="98">
        <v>17651.120826976745</v>
      </c>
      <c r="G62" s="71">
        <f t="shared" si="0"/>
        <v>1517996.39112</v>
      </c>
      <c r="H62" s="71"/>
      <c r="I62" s="71">
        <f t="shared" si="1"/>
        <v>0</v>
      </c>
      <c r="J62" s="71">
        <f t="shared" si="2"/>
        <v>1517996.39112</v>
      </c>
    </row>
    <row r="63" spans="1:10" s="78" customFormat="1" ht="20.399999999999999" x14ac:dyDescent="0.3">
      <c r="A63" s="72" t="s">
        <v>162</v>
      </c>
      <c r="B63" s="73" t="s">
        <v>47</v>
      </c>
      <c r="C63" s="74" t="s">
        <v>48</v>
      </c>
      <c r="D63" s="75" t="s">
        <v>38</v>
      </c>
      <c r="E63" s="76">
        <v>10</v>
      </c>
      <c r="F63" s="77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152" customFormat="1" ht="30.6" x14ac:dyDescent="0.3">
      <c r="A64" s="66" t="s">
        <v>1367</v>
      </c>
      <c r="B64" s="67" t="s">
        <v>1432</v>
      </c>
      <c r="C64" s="68" t="s">
        <v>775</v>
      </c>
      <c r="D64" s="69" t="s">
        <v>213</v>
      </c>
      <c r="E64" s="70">
        <v>2</v>
      </c>
      <c r="F64" s="98">
        <v>47936.863320000004</v>
      </c>
      <c r="G64" s="71">
        <f t="shared" si="0"/>
        <v>95873.726640000008</v>
      </c>
      <c r="H64" s="71"/>
      <c r="I64" s="71">
        <f t="shared" si="1"/>
        <v>0</v>
      </c>
      <c r="J64" s="71">
        <f t="shared" si="2"/>
        <v>95873.726640000008</v>
      </c>
    </row>
    <row r="65" spans="1:10" s="152" customFormat="1" ht="30.6" x14ac:dyDescent="0.3">
      <c r="A65" s="66" t="s">
        <v>1433</v>
      </c>
      <c r="B65" s="67" t="s">
        <v>1432</v>
      </c>
      <c r="C65" s="68" t="s">
        <v>1277</v>
      </c>
      <c r="D65" s="69" t="s">
        <v>213</v>
      </c>
      <c r="E65" s="70">
        <v>8</v>
      </c>
      <c r="F65" s="98">
        <v>25233.123855000002</v>
      </c>
      <c r="G65" s="71">
        <f t="shared" si="0"/>
        <v>201864.99084000001</v>
      </c>
      <c r="H65" s="71"/>
      <c r="I65" s="71">
        <f t="shared" si="1"/>
        <v>0</v>
      </c>
      <c r="J65" s="71">
        <f t="shared" si="2"/>
        <v>201864.99084000001</v>
      </c>
    </row>
    <row r="66" spans="1:10" s="78" customFormat="1" ht="14.4" x14ac:dyDescent="0.3">
      <c r="A66" s="72" t="s">
        <v>171</v>
      </c>
      <c r="B66" s="73" t="s">
        <v>779</v>
      </c>
      <c r="C66" s="74" t="s">
        <v>780</v>
      </c>
      <c r="D66" s="75" t="s">
        <v>69</v>
      </c>
      <c r="E66" s="79">
        <v>0.02</v>
      </c>
      <c r="F66" s="77"/>
      <c r="G66" s="77">
        <f t="shared" si="0"/>
        <v>0</v>
      </c>
      <c r="H66" s="77"/>
      <c r="I66" s="77">
        <f t="shared" si="1"/>
        <v>0</v>
      </c>
      <c r="J66" s="77">
        <f t="shared" si="2"/>
        <v>0</v>
      </c>
    </row>
    <row r="67" spans="1:10" s="152" customFormat="1" ht="40.799999999999997" x14ac:dyDescent="0.3">
      <c r="A67" s="66" t="s">
        <v>173</v>
      </c>
      <c r="B67" s="67" t="s">
        <v>772</v>
      </c>
      <c r="C67" s="68" t="s">
        <v>773</v>
      </c>
      <c r="D67" s="69" t="s">
        <v>213</v>
      </c>
      <c r="E67" s="70">
        <v>2</v>
      </c>
      <c r="F67" s="98">
        <v>27764.833794953131</v>
      </c>
      <c r="G67" s="71">
        <f t="shared" ref="G67:G130" si="3">E67*F67</f>
        <v>55529.667589906261</v>
      </c>
      <c r="H67" s="71"/>
      <c r="I67" s="71">
        <f t="shared" ref="I67:I130" si="4">E67*H67</f>
        <v>0</v>
      </c>
      <c r="J67" s="71">
        <f t="shared" ref="J67:J130" si="5">G67+I67</f>
        <v>55529.667589906261</v>
      </c>
    </row>
    <row r="68" spans="1:10" s="78" customFormat="1" ht="20.399999999999999" x14ac:dyDescent="0.3">
      <c r="A68" s="72" t="s">
        <v>176</v>
      </c>
      <c r="B68" s="73" t="s">
        <v>208</v>
      </c>
      <c r="C68" s="74" t="s">
        <v>209</v>
      </c>
      <c r="D68" s="75" t="s">
        <v>38</v>
      </c>
      <c r="E68" s="76">
        <v>160</v>
      </c>
      <c r="F68" s="77"/>
      <c r="G68" s="77">
        <f t="shared" si="3"/>
        <v>0</v>
      </c>
      <c r="H68" s="77"/>
      <c r="I68" s="77">
        <f t="shared" si="4"/>
        <v>0</v>
      </c>
      <c r="J68" s="77">
        <f t="shared" si="5"/>
        <v>0</v>
      </c>
    </row>
    <row r="69" spans="1:10" s="152" customFormat="1" ht="40.799999999999997" x14ac:dyDescent="0.3">
      <c r="A69" s="66" t="s">
        <v>178</v>
      </c>
      <c r="B69" s="67" t="s">
        <v>764</v>
      </c>
      <c r="C69" s="68" t="s">
        <v>1434</v>
      </c>
      <c r="D69" s="69" t="s">
        <v>213</v>
      </c>
      <c r="E69" s="70">
        <v>160</v>
      </c>
      <c r="F69" s="98">
        <v>31497.704209271509</v>
      </c>
      <c r="G69" s="71">
        <f t="shared" si="3"/>
        <v>5039632.6734834416</v>
      </c>
      <c r="H69" s="71"/>
      <c r="I69" s="71">
        <f t="shared" si="4"/>
        <v>0</v>
      </c>
      <c r="J69" s="71">
        <f t="shared" si="5"/>
        <v>5039632.6734834416</v>
      </c>
    </row>
    <row r="70" spans="1:10" s="152" customFormat="1" ht="40.799999999999997" x14ac:dyDescent="0.3">
      <c r="A70" s="66" t="s">
        <v>180</v>
      </c>
      <c r="B70" s="67" t="s">
        <v>1435</v>
      </c>
      <c r="C70" s="68" t="s">
        <v>1436</v>
      </c>
      <c r="D70" s="69" t="s">
        <v>213</v>
      </c>
      <c r="E70" s="70">
        <v>2</v>
      </c>
      <c r="F70" s="98">
        <v>1125.6611621008947</v>
      </c>
      <c r="G70" s="71">
        <f t="shared" si="3"/>
        <v>2251.3223242017893</v>
      </c>
      <c r="H70" s="71"/>
      <c r="I70" s="71">
        <f t="shared" si="4"/>
        <v>0</v>
      </c>
      <c r="J70" s="71">
        <f t="shared" si="5"/>
        <v>2251.3223242017893</v>
      </c>
    </row>
    <row r="71" spans="1:10" s="152" customFormat="1" ht="14.4" x14ac:dyDescent="0.3">
      <c r="A71" s="62" t="s">
        <v>1278</v>
      </c>
      <c r="B71" s="63"/>
      <c r="C71" s="63"/>
      <c r="D71" s="63"/>
      <c r="E71" s="64"/>
      <c r="F71" s="98"/>
      <c r="G71" s="71">
        <f t="shared" si="3"/>
        <v>0</v>
      </c>
      <c r="H71" s="71"/>
      <c r="I71" s="71">
        <f t="shared" si="4"/>
        <v>0</v>
      </c>
      <c r="J71" s="71">
        <f t="shared" si="5"/>
        <v>0</v>
      </c>
    </row>
    <row r="72" spans="1:10" s="78" customFormat="1" ht="20.399999999999999" x14ac:dyDescent="0.3">
      <c r="A72" s="72" t="s">
        <v>182</v>
      </c>
      <c r="B72" s="73" t="s">
        <v>928</v>
      </c>
      <c r="C72" s="74" t="s">
        <v>929</v>
      </c>
      <c r="D72" s="75" t="s">
        <v>930</v>
      </c>
      <c r="E72" s="100">
        <v>0.27500000000000002</v>
      </c>
      <c r="F72" s="77"/>
      <c r="G72" s="77">
        <f t="shared" si="3"/>
        <v>0</v>
      </c>
      <c r="H72" s="77"/>
      <c r="I72" s="77">
        <f t="shared" si="4"/>
        <v>0</v>
      </c>
      <c r="J72" s="77">
        <f t="shared" si="5"/>
        <v>0</v>
      </c>
    </row>
    <row r="73" spans="1:10" s="78" customFormat="1" ht="20.399999999999999" x14ac:dyDescent="0.3">
      <c r="A73" s="72" t="s">
        <v>184</v>
      </c>
      <c r="B73" s="73" t="s">
        <v>931</v>
      </c>
      <c r="C73" s="74" t="s">
        <v>932</v>
      </c>
      <c r="D73" s="75" t="s">
        <v>930</v>
      </c>
      <c r="E73" s="100">
        <v>0.27500000000000002</v>
      </c>
      <c r="F73" s="77"/>
      <c r="G73" s="77">
        <f t="shared" si="3"/>
        <v>0</v>
      </c>
      <c r="H73" s="77"/>
      <c r="I73" s="77">
        <f t="shared" si="4"/>
        <v>0</v>
      </c>
      <c r="J73" s="77">
        <f t="shared" si="5"/>
        <v>0</v>
      </c>
    </row>
    <row r="74" spans="1:10" s="78" customFormat="1" ht="20.399999999999999" x14ac:dyDescent="0.3">
      <c r="A74" s="72" t="s">
        <v>186</v>
      </c>
      <c r="B74" s="73" t="s">
        <v>550</v>
      </c>
      <c r="C74" s="74" t="s">
        <v>934</v>
      </c>
      <c r="D74" s="75" t="s">
        <v>109</v>
      </c>
      <c r="E74" s="80">
        <v>1.1000000000000001</v>
      </c>
      <c r="F74" s="77"/>
      <c r="G74" s="77">
        <f t="shared" si="3"/>
        <v>0</v>
      </c>
      <c r="H74" s="77"/>
      <c r="I74" s="77">
        <f t="shared" si="4"/>
        <v>0</v>
      </c>
      <c r="J74" s="77">
        <f t="shared" si="5"/>
        <v>0</v>
      </c>
    </row>
    <row r="75" spans="1:10" s="78" customFormat="1" ht="20.399999999999999" x14ac:dyDescent="0.3">
      <c r="A75" s="72" t="s">
        <v>188</v>
      </c>
      <c r="B75" s="73" t="s">
        <v>464</v>
      </c>
      <c r="C75" s="74" t="s">
        <v>465</v>
      </c>
      <c r="D75" s="75" t="s">
        <v>109</v>
      </c>
      <c r="E75" s="80">
        <v>11.9</v>
      </c>
      <c r="F75" s="77"/>
      <c r="G75" s="77">
        <f t="shared" si="3"/>
        <v>0</v>
      </c>
      <c r="H75" s="77"/>
      <c r="I75" s="77">
        <f t="shared" si="4"/>
        <v>0</v>
      </c>
      <c r="J75" s="77">
        <f t="shared" si="5"/>
        <v>0</v>
      </c>
    </row>
    <row r="76" spans="1:10" s="152" customFormat="1" ht="40.799999999999997" x14ac:dyDescent="0.3">
      <c r="A76" s="66" t="s">
        <v>190</v>
      </c>
      <c r="B76" s="67" t="s">
        <v>935</v>
      </c>
      <c r="C76" s="68" t="s">
        <v>468</v>
      </c>
      <c r="D76" s="69" t="s">
        <v>116</v>
      </c>
      <c r="E76" s="70">
        <v>1300</v>
      </c>
      <c r="F76" s="71">
        <v>340.49</v>
      </c>
      <c r="G76" s="71">
        <f t="shared" si="3"/>
        <v>442637</v>
      </c>
      <c r="H76" s="71"/>
      <c r="I76" s="71">
        <f t="shared" si="4"/>
        <v>0</v>
      </c>
      <c r="J76" s="71">
        <f t="shared" si="5"/>
        <v>442637</v>
      </c>
    </row>
    <row r="77" spans="1:10" s="78" customFormat="1" ht="20.399999999999999" x14ac:dyDescent="0.3">
      <c r="A77" s="72" t="s">
        <v>192</v>
      </c>
      <c r="B77" s="73" t="s">
        <v>485</v>
      </c>
      <c r="C77" s="74" t="s">
        <v>486</v>
      </c>
      <c r="D77" s="75" t="s">
        <v>278</v>
      </c>
      <c r="E77" s="76">
        <v>2</v>
      </c>
      <c r="F77" s="77"/>
      <c r="G77" s="77">
        <f t="shared" si="3"/>
        <v>0</v>
      </c>
      <c r="H77" s="77"/>
      <c r="I77" s="77">
        <f t="shared" si="4"/>
        <v>0</v>
      </c>
      <c r="J77" s="77">
        <f t="shared" si="5"/>
        <v>0</v>
      </c>
    </row>
    <row r="78" spans="1:10" s="78" customFormat="1" ht="30.6" x14ac:dyDescent="0.3">
      <c r="A78" s="72" t="s">
        <v>194</v>
      </c>
      <c r="B78" s="73" t="s">
        <v>957</v>
      </c>
      <c r="C78" s="74" t="s">
        <v>958</v>
      </c>
      <c r="D78" s="75" t="s">
        <v>959</v>
      </c>
      <c r="E78" s="76">
        <v>20</v>
      </c>
      <c r="F78" s="77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152" customFormat="1" ht="40.799999999999997" x14ac:dyDescent="0.3">
      <c r="A79" s="66" t="s">
        <v>196</v>
      </c>
      <c r="B79" s="67" t="s">
        <v>1279</v>
      </c>
      <c r="C79" s="68" t="s">
        <v>965</v>
      </c>
      <c r="D79" s="69" t="s">
        <v>116</v>
      </c>
      <c r="E79" s="70">
        <v>20</v>
      </c>
      <c r="F79" s="71">
        <v>320</v>
      </c>
      <c r="G79" s="71">
        <f t="shared" si="3"/>
        <v>6400</v>
      </c>
      <c r="H79" s="71"/>
      <c r="I79" s="71">
        <f t="shared" si="4"/>
        <v>0</v>
      </c>
      <c r="J79" s="71">
        <f t="shared" si="5"/>
        <v>6400</v>
      </c>
    </row>
    <row r="80" spans="1:10" s="152" customFormat="1" ht="40.799999999999997" x14ac:dyDescent="0.3">
      <c r="A80" s="66" t="s">
        <v>198</v>
      </c>
      <c r="B80" s="67" t="s">
        <v>936</v>
      </c>
      <c r="C80" s="68" t="s">
        <v>470</v>
      </c>
      <c r="D80" s="69" t="s">
        <v>213</v>
      </c>
      <c r="E80" s="70">
        <v>800</v>
      </c>
      <c r="F80" s="71">
        <v>463.56</v>
      </c>
      <c r="G80" s="71">
        <f t="shared" si="3"/>
        <v>370848</v>
      </c>
      <c r="H80" s="71"/>
      <c r="I80" s="71">
        <f t="shared" si="4"/>
        <v>0</v>
      </c>
      <c r="J80" s="71">
        <f t="shared" si="5"/>
        <v>370848</v>
      </c>
    </row>
    <row r="81" spans="1:11" s="152" customFormat="1" ht="40.799999999999997" x14ac:dyDescent="0.3">
      <c r="A81" s="66" t="s">
        <v>200</v>
      </c>
      <c r="B81" s="67" t="s">
        <v>1280</v>
      </c>
      <c r="C81" s="68" t="s">
        <v>1281</v>
      </c>
      <c r="D81" s="69" t="s">
        <v>213</v>
      </c>
      <c r="E81" s="70">
        <v>800</v>
      </c>
      <c r="F81" s="71">
        <v>78.623999999999995</v>
      </c>
      <c r="G81" s="71">
        <f t="shared" si="3"/>
        <v>62899.199999999997</v>
      </c>
      <c r="H81" s="71"/>
      <c r="I81" s="71">
        <f t="shared" si="4"/>
        <v>0</v>
      </c>
      <c r="J81" s="71">
        <f t="shared" si="5"/>
        <v>62899.199999999997</v>
      </c>
    </row>
    <row r="82" spans="1:11" s="152" customFormat="1" ht="40.799999999999997" x14ac:dyDescent="0.3">
      <c r="A82" s="66" t="s">
        <v>202</v>
      </c>
      <c r="B82" s="67" t="s">
        <v>951</v>
      </c>
      <c r="C82" s="68" t="s">
        <v>952</v>
      </c>
      <c r="D82" s="69" t="s">
        <v>213</v>
      </c>
      <c r="E82" s="70">
        <v>15</v>
      </c>
      <c r="F82" s="98">
        <v>4787.8251676302316</v>
      </c>
      <c r="G82" s="71">
        <f t="shared" si="3"/>
        <v>71817.377514453474</v>
      </c>
      <c r="H82" s="71"/>
      <c r="I82" s="71">
        <f t="shared" si="4"/>
        <v>0</v>
      </c>
      <c r="J82" s="71">
        <f t="shared" si="5"/>
        <v>71817.377514453474</v>
      </c>
    </row>
    <row r="83" spans="1:11" s="78" customFormat="1" ht="20.399999999999999" x14ac:dyDescent="0.3">
      <c r="A83" s="72" t="s">
        <v>205</v>
      </c>
      <c r="B83" s="73" t="s">
        <v>967</v>
      </c>
      <c r="C83" s="74" t="s">
        <v>968</v>
      </c>
      <c r="D83" s="75" t="s">
        <v>109</v>
      </c>
      <c r="E83" s="100">
        <v>5.0000000000000001E-3</v>
      </c>
      <c r="F83" s="77"/>
      <c r="G83" s="77">
        <f t="shared" si="3"/>
        <v>0</v>
      </c>
      <c r="H83" s="77"/>
      <c r="I83" s="77">
        <f t="shared" si="4"/>
        <v>0</v>
      </c>
      <c r="J83" s="77">
        <f t="shared" si="5"/>
        <v>0</v>
      </c>
    </row>
    <row r="84" spans="1:11" s="152" customFormat="1" ht="40.799999999999997" x14ac:dyDescent="0.3">
      <c r="A84" s="66" t="s">
        <v>207</v>
      </c>
      <c r="B84" s="67" t="s">
        <v>970</v>
      </c>
      <c r="C84" s="68" t="s">
        <v>1437</v>
      </c>
      <c r="D84" s="69" t="s">
        <v>1119</v>
      </c>
      <c r="E84" s="70">
        <v>1</v>
      </c>
      <c r="F84" s="98">
        <v>7907.8134788962861</v>
      </c>
      <c r="G84" s="71">
        <f t="shared" si="3"/>
        <v>7907.8134788962861</v>
      </c>
      <c r="H84" s="71"/>
      <c r="I84" s="71">
        <f t="shared" si="4"/>
        <v>0</v>
      </c>
      <c r="J84" s="71">
        <f t="shared" si="5"/>
        <v>7907.8134788962861</v>
      </c>
    </row>
    <row r="85" spans="1:11" s="152" customFormat="1" ht="14.4" x14ac:dyDescent="0.3">
      <c r="A85" s="62" t="s">
        <v>1282</v>
      </c>
      <c r="B85" s="63"/>
      <c r="C85" s="63"/>
      <c r="D85" s="63"/>
      <c r="E85" s="64"/>
      <c r="F85" s="98"/>
      <c r="G85" s="71">
        <f t="shared" si="3"/>
        <v>0</v>
      </c>
      <c r="H85" s="71"/>
      <c r="I85" s="71">
        <f t="shared" si="4"/>
        <v>0</v>
      </c>
      <c r="J85" s="71">
        <f t="shared" si="5"/>
        <v>0</v>
      </c>
    </row>
    <row r="86" spans="1:11" s="78" customFormat="1" ht="20.399999999999999" x14ac:dyDescent="0.3">
      <c r="A86" s="72" t="s">
        <v>210</v>
      </c>
      <c r="B86" s="73" t="s">
        <v>413</v>
      </c>
      <c r="C86" s="74" t="s">
        <v>414</v>
      </c>
      <c r="D86" s="75" t="s">
        <v>415</v>
      </c>
      <c r="E86" s="79">
        <v>2.5099999999999998</v>
      </c>
      <c r="F86" s="77"/>
      <c r="G86" s="77">
        <f t="shared" si="3"/>
        <v>0</v>
      </c>
      <c r="H86" s="77"/>
      <c r="I86" s="77">
        <f t="shared" si="4"/>
        <v>0</v>
      </c>
      <c r="J86" s="77">
        <f t="shared" si="5"/>
        <v>0</v>
      </c>
    </row>
    <row r="87" spans="1:11" s="152" customFormat="1" ht="40.799999999999997" x14ac:dyDescent="0.3">
      <c r="A87" s="66" t="s">
        <v>214</v>
      </c>
      <c r="B87" s="67" t="s">
        <v>1373</v>
      </c>
      <c r="C87" s="68" t="s">
        <v>1079</v>
      </c>
      <c r="D87" s="69" t="s">
        <v>116</v>
      </c>
      <c r="E87" s="88">
        <v>378.42</v>
      </c>
      <c r="F87" s="98">
        <v>283.32218046370468</v>
      </c>
      <c r="G87" s="71">
        <f t="shared" si="3"/>
        <v>107214.77953107512</v>
      </c>
      <c r="H87" s="71"/>
      <c r="I87" s="71">
        <f t="shared" si="4"/>
        <v>0</v>
      </c>
      <c r="J87" s="71">
        <f t="shared" si="5"/>
        <v>107214.77953107512</v>
      </c>
    </row>
    <row r="88" spans="1:11" s="99" customFormat="1" ht="20.399999999999999" x14ac:dyDescent="0.3">
      <c r="A88" s="93" t="s">
        <v>698</v>
      </c>
      <c r="B88" s="94"/>
      <c r="C88" s="95" t="s">
        <v>1438</v>
      </c>
      <c r="D88" s="96" t="s">
        <v>213</v>
      </c>
      <c r="E88" s="97">
        <v>2</v>
      </c>
      <c r="F88" s="98"/>
      <c r="G88" s="98">
        <f t="shared" si="3"/>
        <v>0</v>
      </c>
      <c r="H88" s="98"/>
      <c r="I88" s="98">
        <f t="shared" si="4"/>
        <v>0</v>
      </c>
      <c r="J88" s="98">
        <f t="shared" si="5"/>
        <v>0</v>
      </c>
      <c r="K88" s="99" t="s">
        <v>2024</v>
      </c>
    </row>
    <row r="89" spans="1:11" s="152" customFormat="1" ht="40.799999999999997" x14ac:dyDescent="0.3">
      <c r="A89" s="66" t="s">
        <v>220</v>
      </c>
      <c r="B89" s="67" t="s">
        <v>1098</v>
      </c>
      <c r="C89" s="68" t="s">
        <v>1111</v>
      </c>
      <c r="D89" s="69" t="s">
        <v>213</v>
      </c>
      <c r="E89" s="70">
        <v>11</v>
      </c>
      <c r="F89" s="98">
        <v>830.29097882511462</v>
      </c>
      <c r="G89" s="71">
        <f t="shared" si="3"/>
        <v>9133.2007670762614</v>
      </c>
      <c r="H89" s="71"/>
      <c r="I89" s="71">
        <f t="shared" si="4"/>
        <v>0</v>
      </c>
      <c r="J89" s="71">
        <f t="shared" si="5"/>
        <v>9133.2007670762614</v>
      </c>
    </row>
    <row r="90" spans="1:11" s="78" customFormat="1" ht="20.399999999999999" x14ac:dyDescent="0.3">
      <c r="A90" s="72" t="s">
        <v>798</v>
      </c>
      <c r="B90" s="73" t="s">
        <v>1161</v>
      </c>
      <c r="C90" s="74" t="s">
        <v>1162</v>
      </c>
      <c r="D90" s="75" t="s">
        <v>415</v>
      </c>
      <c r="E90" s="80">
        <v>1.2</v>
      </c>
      <c r="F90" s="77"/>
      <c r="G90" s="77">
        <f t="shared" si="3"/>
        <v>0</v>
      </c>
      <c r="H90" s="77"/>
      <c r="I90" s="77">
        <f t="shared" si="4"/>
        <v>0</v>
      </c>
      <c r="J90" s="77">
        <f t="shared" si="5"/>
        <v>0</v>
      </c>
    </row>
    <row r="91" spans="1:11" s="152" customFormat="1" ht="40.799999999999997" x14ac:dyDescent="0.3">
      <c r="A91" s="66" t="s">
        <v>227</v>
      </c>
      <c r="B91" s="67" t="s">
        <v>1164</v>
      </c>
      <c r="C91" s="68" t="s">
        <v>1439</v>
      </c>
      <c r="D91" s="69" t="s">
        <v>116</v>
      </c>
      <c r="E91" s="81">
        <v>122.4</v>
      </c>
      <c r="F91" s="71">
        <v>1512.924</v>
      </c>
      <c r="G91" s="71">
        <f t="shared" si="3"/>
        <v>185181.8976</v>
      </c>
      <c r="H91" s="71"/>
      <c r="I91" s="71">
        <f t="shared" si="4"/>
        <v>0</v>
      </c>
      <c r="J91" s="71">
        <f t="shared" si="5"/>
        <v>185181.8976</v>
      </c>
    </row>
    <row r="92" spans="1:11" s="152" customFormat="1" ht="40.799999999999997" x14ac:dyDescent="0.3">
      <c r="A92" s="66" t="s">
        <v>229</v>
      </c>
      <c r="B92" s="67" t="s">
        <v>1167</v>
      </c>
      <c r="C92" s="68" t="s">
        <v>1168</v>
      </c>
      <c r="D92" s="69" t="s">
        <v>213</v>
      </c>
      <c r="E92" s="70">
        <v>8</v>
      </c>
      <c r="F92" s="71">
        <v>11.784000000000001</v>
      </c>
      <c r="G92" s="71">
        <f t="shared" si="3"/>
        <v>94.272000000000006</v>
      </c>
      <c r="H92" s="71"/>
      <c r="I92" s="71">
        <f t="shared" si="4"/>
        <v>0</v>
      </c>
      <c r="J92" s="71">
        <f t="shared" si="5"/>
        <v>94.272000000000006</v>
      </c>
    </row>
    <row r="93" spans="1:11" s="152" customFormat="1" ht="40.799999999999997" x14ac:dyDescent="0.3">
      <c r="A93" s="66" t="s">
        <v>231</v>
      </c>
      <c r="B93" s="67" t="s">
        <v>1167</v>
      </c>
      <c r="C93" s="68" t="s">
        <v>1170</v>
      </c>
      <c r="D93" s="69" t="s">
        <v>213</v>
      </c>
      <c r="E93" s="70">
        <v>8</v>
      </c>
      <c r="F93" s="71">
        <v>51.636000000000003</v>
      </c>
      <c r="G93" s="71">
        <f t="shared" si="3"/>
        <v>413.08800000000002</v>
      </c>
      <c r="H93" s="71"/>
      <c r="I93" s="71">
        <f t="shared" si="4"/>
        <v>0</v>
      </c>
      <c r="J93" s="71">
        <f t="shared" si="5"/>
        <v>413.08800000000002</v>
      </c>
    </row>
    <row r="94" spans="1:11" s="152" customFormat="1" ht="40.799999999999997" x14ac:dyDescent="0.3">
      <c r="A94" s="66" t="s">
        <v>234</v>
      </c>
      <c r="B94" s="67" t="s">
        <v>1141</v>
      </c>
      <c r="C94" s="68" t="s">
        <v>1142</v>
      </c>
      <c r="D94" s="69" t="s">
        <v>213</v>
      </c>
      <c r="E94" s="70">
        <v>240</v>
      </c>
      <c r="F94" s="98">
        <v>33.693721025802837</v>
      </c>
      <c r="G94" s="71">
        <f t="shared" si="3"/>
        <v>8086.4930461926806</v>
      </c>
      <c r="H94" s="71"/>
      <c r="I94" s="71">
        <f t="shared" si="4"/>
        <v>0</v>
      </c>
      <c r="J94" s="71">
        <f t="shared" si="5"/>
        <v>8086.4930461926806</v>
      </c>
    </row>
    <row r="95" spans="1:11" s="152" customFormat="1" ht="40.799999999999997" x14ac:dyDescent="0.3">
      <c r="A95" s="66" t="s">
        <v>237</v>
      </c>
      <c r="B95" s="67" t="s">
        <v>1141</v>
      </c>
      <c r="C95" s="68" t="s">
        <v>1144</v>
      </c>
      <c r="D95" s="69" t="s">
        <v>213</v>
      </c>
      <c r="E95" s="70">
        <v>16</v>
      </c>
      <c r="F95" s="98">
        <v>43.285405307119362</v>
      </c>
      <c r="G95" s="71">
        <f t="shared" si="3"/>
        <v>692.56648491390979</v>
      </c>
      <c r="H95" s="71"/>
      <c r="I95" s="71">
        <f t="shared" si="4"/>
        <v>0</v>
      </c>
      <c r="J95" s="71">
        <f t="shared" si="5"/>
        <v>692.56648491390979</v>
      </c>
    </row>
    <row r="96" spans="1:11" s="152" customFormat="1" ht="40.799999999999997" x14ac:dyDescent="0.3">
      <c r="A96" s="66" t="s">
        <v>239</v>
      </c>
      <c r="B96" s="67" t="s">
        <v>1154</v>
      </c>
      <c r="C96" s="68" t="s">
        <v>1155</v>
      </c>
      <c r="D96" s="69" t="s">
        <v>116</v>
      </c>
      <c r="E96" s="70">
        <v>130</v>
      </c>
      <c r="F96" s="98">
        <v>313.81871192483607</v>
      </c>
      <c r="G96" s="71">
        <f t="shared" si="3"/>
        <v>40796.432550228688</v>
      </c>
      <c r="H96" s="71"/>
      <c r="I96" s="71">
        <f t="shared" si="4"/>
        <v>0</v>
      </c>
      <c r="J96" s="71">
        <f t="shared" si="5"/>
        <v>40796.432550228688</v>
      </c>
    </row>
    <row r="97" spans="1:11" s="152" customFormat="1" ht="40.799999999999997" x14ac:dyDescent="0.3">
      <c r="A97" s="66" t="s">
        <v>241</v>
      </c>
      <c r="B97" s="67" t="s">
        <v>1151</v>
      </c>
      <c r="C97" s="68" t="s">
        <v>1152</v>
      </c>
      <c r="D97" s="69" t="s">
        <v>213</v>
      </c>
      <c r="E97" s="70">
        <v>260</v>
      </c>
      <c r="F97" s="98">
        <v>124.56831450005677</v>
      </c>
      <c r="G97" s="71">
        <f t="shared" si="3"/>
        <v>32387.76177001476</v>
      </c>
      <c r="H97" s="71"/>
      <c r="I97" s="71">
        <f t="shared" si="4"/>
        <v>0</v>
      </c>
      <c r="J97" s="71">
        <f t="shared" si="5"/>
        <v>32387.76177001476</v>
      </c>
    </row>
    <row r="98" spans="1:11" s="78" customFormat="1" ht="20.399999999999999" x14ac:dyDescent="0.3">
      <c r="A98" s="72" t="s">
        <v>243</v>
      </c>
      <c r="B98" s="73" t="s">
        <v>128</v>
      </c>
      <c r="C98" s="74" t="s">
        <v>129</v>
      </c>
      <c r="D98" s="75" t="s">
        <v>130</v>
      </c>
      <c r="E98" s="76">
        <v>1</v>
      </c>
      <c r="F98" s="77"/>
      <c r="G98" s="77">
        <f t="shared" si="3"/>
        <v>0</v>
      </c>
      <c r="H98" s="77"/>
      <c r="I98" s="77">
        <f t="shared" si="4"/>
        <v>0</v>
      </c>
      <c r="J98" s="77">
        <f t="shared" si="5"/>
        <v>0</v>
      </c>
    </row>
    <row r="99" spans="1:11" s="152" customFormat="1" ht="40.799999999999997" x14ac:dyDescent="0.3">
      <c r="A99" s="66" t="s">
        <v>245</v>
      </c>
      <c r="B99" s="67" t="s">
        <v>1284</v>
      </c>
      <c r="C99" s="68" t="s">
        <v>1285</v>
      </c>
      <c r="D99" s="69" t="s">
        <v>213</v>
      </c>
      <c r="E99" s="70">
        <v>1</v>
      </c>
      <c r="F99" s="98">
        <v>696.01423343868339</v>
      </c>
      <c r="G99" s="71">
        <f t="shared" si="3"/>
        <v>696.01423343868339</v>
      </c>
      <c r="H99" s="71"/>
      <c r="I99" s="71">
        <f t="shared" si="4"/>
        <v>0</v>
      </c>
      <c r="J99" s="71">
        <f t="shared" si="5"/>
        <v>696.01423343868339</v>
      </c>
    </row>
    <row r="100" spans="1:11" s="78" customFormat="1" ht="20.399999999999999" x14ac:dyDescent="0.3">
      <c r="A100" s="72" t="s">
        <v>246</v>
      </c>
      <c r="B100" s="73" t="s">
        <v>825</v>
      </c>
      <c r="C100" s="74" t="s">
        <v>826</v>
      </c>
      <c r="D100" s="75" t="s">
        <v>109</v>
      </c>
      <c r="E100" s="79">
        <v>1.25</v>
      </c>
      <c r="F100" s="77"/>
      <c r="G100" s="77">
        <f t="shared" si="3"/>
        <v>0</v>
      </c>
      <c r="H100" s="77"/>
      <c r="I100" s="77">
        <f t="shared" si="4"/>
        <v>0</v>
      </c>
      <c r="J100" s="77">
        <f t="shared" si="5"/>
        <v>0</v>
      </c>
    </row>
    <row r="101" spans="1:11" s="152" customFormat="1" ht="40.799999999999997" x14ac:dyDescent="0.3">
      <c r="A101" s="66" t="s">
        <v>247</v>
      </c>
      <c r="B101" s="67" t="s">
        <v>1066</v>
      </c>
      <c r="C101" s="68" t="s">
        <v>1440</v>
      </c>
      <c r="D101" s="69" t="s">
        <v>116</v>
      </c>
      <c r="E101" s="88">
        <v>128.75</v>
      </c>
      <c r="F101" s="98">
        <v>5815.974852085511</v>
      </c>
      <c r="G101" s="71">
        <f t="shared" si="3"/>
        <v>748806.76220600959</v>
      </c>
      <c r="H101" s="71"/>
      <c r="I101" s="71">
        <f t="shared" si="4"/>
        <v>0</v>
      </c>
      <c r="J101" s="71">
        <f t="shared" si="5"/>
        <v>748806.76220600959</v>
      </c>
    </row>
    <row r="102" spans="1:11" s="152" customFormat="1" ht="14.4" x14ac:dyDescent="0.3">
      <c r="A102" s="62" t="s">
        <v>1287</v>
      </c>
      <c r="B102" s="63"/>
      <c r="C102" s="63"/>
      <c r="D102" s="63"/>
      <c r="E102" s="64"/>
      <c r="F102" s="98"/>
      <c r="G102" s="71">
        <f t="shared" si="3"/>
        <v>0</v>
      </c>
      <c r="H102" s="71"/>
      <c r="I102" s="71">
        <f t="shared" si="4"/>
        <v>0</v>
      </c>
      <c r="J102" s="71">
        <f t="shared" si="5"/>
        <v>0</v>
      </c>
    </row>
    <row r="103" spans="1:11" s="78" customFormat="1" ht="30.6" x14ac:dyDescent="0.3">
      <c r="A103" s="72" t="s">
        <v>249</v>
      </c>
      <c r="B103" s="73" t="s">
        <v>163</v>
      </c>
      <c r="C103" s="74" t="s">
        <v>164</v>
      </c>
      <c r="D103" s="75" t="s">
        <v>165</v>
      </c>
      <c r="E103" s="101">
        <v>6.1510369999999996</v>
      </c>
      <c r="F103" s="77"/>
      <c r="G103" s="77">
        <f t="shared" si="3"/>
        <v>0</v>
      </c>
      <c r="H103" s="77"/>
      <c r="I103" s="77">
        <f t="shared" si="4"/>
        <v>0</v>
      </c>
      <c r="J103" s="77">
        <f t="shared" si="5"/>
        <v>0</v>
      </c>
    </row>
    <row r="104" spans="1:11" s="152" customFormat="1" ht="40.799999999999997" x14ac:dyDescent="0.3">
      <c r="A104" s="66" t="s">
        <v>251</v>
      </c>
      <c r="B104" s="67" t="s">
        <v>793</v>
      </c>
      <c r="C104" s="68" t="s">
        <v>1289</v>
      </c>
      <c r="D104" s="69" t="s">
        <v>213</v>
      </c>
      <c r="E104" s="70">
        <v>380</v>
      </c>
      <c r="F104" s="71">
        <v>18192.38</v>
      </c>
      <c r="G104" s="71">
        <f t="shared" si="3"/>
        <v>6913104.4000000004</v>
      </c>
      <c r="H104" s="71"/>
      <c r="I104" s="71">
        <f t="shared" si="4"/>
        <v>0</v>
      </c>
      <c r="J104" s="71">
        <f t="shared" si="5"/>
        <v>6913104.4000000004</v>
      </c>
    </row>
    <row r="105" spans="1:11" s="152" customFormat="1" ht="40.799999999999997" x14ac:dyDescent="0.3">
      <c r="A105" s="66" t="s">
        <v>252</v>
      </c>
      <c r="B105" s="67" t="s">
        <v>880</v>
      </c>
      <c r="C105" s="68" t="s">
        <v>1291</v>
      </c>
      <c r="D105" s="69" t="s">
        <v>213</v>
      </c>
      <c r="E105" s="70">
        <v>7</v>
      </c>
      <c r="F105" s="71">
        <v>11645.42</v>
      </c>
      <c r="G105" s="71">
        <f t="shared" si="3"/>
        <v>81517.94</v>
      </c>
      <c r="H105" s="71"/>
      <c r="I105" s="71">
        <f t="shared" si="4"/>
        <v>0</v>
      </c>
      <c r="J105" s="71">
        <f t="shared" si="5"/>
        <v>81517.94</v>
      </c>
    </row>
    <row r="106" spans="1:11" s="152" customFormat="1" ht="40.799999999999997" x14ac:dyDescent="0.3">
      <c r="A106" s="66" t="s">
        <v>253</v>
      </c>
      <c r="B106" s="67" t="s">
        <v>793</v>
      </c>
      <c r="C106" s="68" t="s">
        <v>1441</v>
      </c>
      <c r="D106" s="69" t="s">
        <v>213</v>
      </c>
      <c r="E106" s="70">
        <v>2</v>
      </c>
      <c r="F106" s="71">
        <v>10352.24</v>
      </c>
      <c r="G106" s="71">
        <f t="shared" si="3"/>
        <v>20704.48</v>
      </c>
      <c r="H106" s="71"/>
      <c r="I106" s="71">
        <f t="shared" si="4"/>
        <v>0</v>
      </c>
      <c r="J106" s="71">
        <f t="shared" si="5"/>
        <v>20704.48</v>
      </c>
    </row>
    <row r="107" spans="1:11" s="152" customFormat="1" ht="40.799999999999997" x14ac:dyDescent="0.3">
      <c r="A107" s="66" t="s">
        <v>254</v>
      </c>
      <c r="B107" s="67" t="s">
        <v>793</v>
      </c>
      <c r="C107" s="68" t="s">
        <v>1442</v>
      </c>
      <c r="D107" s="69" t="s">
        <v>213</v>
      </c>
      <c r="E107" s="70">
        <v>295</v>
      </c>
      <c r="F107" s="71">
        <v>241.32</v>
      </c>
      <c r="G107" s="71">
        <f t="shared" si="3"/>
        <v>71189.399999999994</v>
      </c>
      <c r="H107" s="71"/>
      <c r="I107" s="71">
        <f t="shared" si="4"/>
        <v>0</v>
      </c>
      <c r="J107" s="71">
        <f t="shared" si="5"/>
        <v>71189.399999999994</v>
      </c>
    </row>
    <row r="108" spans="1:11" s="152" customFormat="1" ht="40.799999999999997" x14ac:dyDescent="0.3">
      <c r="A108" s="66" t="s">
        <v>255</v>
      </c>
      <c r="B108" s="67" t="s">
        <v>793</v>
      </c>
      <c r="C108" s="68" t="s">
        <v>1443</v>
      </c>
      <c r="D108" s="69" t="s">
        <v>213</v>
      </c>
      <c r="E108" s="70">
        <v>20</v>
      </c>
      <c r="F108" s="71">
        <v>3507.84</v>
      </c>
      <c r="G108" s="71">
        <f t="shared" si="3"/>
        <v>70156.800000000003</v>
      </c>
      <c r="H108" s="71"/>
      <c r="I108" s="71">
        <f t="shared" si="4"/>
        <v>0</v>
      </c>
      <c r="J108" s="71">
        <f t="shared" si="5"/>
        <v>70156.800000000003</v>
      </c>
    </row>
    <row r="109" spans="1:11" s="152" customFormat="1" ht="40.799999999999997" x14ac:dyDescent="0.3">
      <c r="A109" s="66" t="s">
        <v>257</v>
      </c>
      <c r="B109" s="67" t="s">
        <v>793</v>
      </c>
      <c r="C109" s="68" t="s">
        <v>1444</v>
      </c>
      <c r="D109" s="69" t="s">
        <v>213</v>
      </c>
      <c r="E109" s="70">
        <v>20</v>
      </c>
      <c r="F109" s="71">
        <v>212.892</v>
      </c>
      <c r="G109" s="71">
        <f t="shared" si="3"/>
        <v>4257.84</v>
      </c>
      <c r="H109" s="71"/>
      <c r="I109" s="71">
        <f t="shared" si="4"/>
        <v>0</v>
      </c>
      <c r="J109" s="71">
        <f t="shared" si="5"/>
        <v>4257.84</v>
      </c>
      <c r="K109" s="152">
        <f>177.41*1.2</f>
        <v>212.892</v>
      </c>
    </row>
    <row r="110" spans="1:11" s="78" customFormat="1" ht="20.399999999999999" x14ac:dyDescent="0.3">
      <c r="A110" s="72" t="s">
        <v>259</v>
      </c>
      <c r="B110" s="73" t="s">
        <v>287</v>
      </c>
      <c r="C110" s="74" t="s">
        <v>288</v>
      </c>
      <c r="D110" s="75" t="s">
        <v>69</v>
      </c>
      <c r="E110" s="79">
        <v>2.54</v>
      </c>
      <c r="F110" s="77"/>
      <c r="G110" s="77">
        <f t="shared" si="3"/>
        <v>0</v>
      </c>
      <c r="H110" s="77"/>
      <c r="I110" s="77">
        <f t="shared" si="4"/>
        <v>0</v>
      </c>
      <c r="J110" s="77">
        <f t="shared" si="5"/>
        <v>0</v>
      </c>
    </row>
    <row r="111" spans="1:11" s="152" customFormat="1" ht="40.799999999999997" x14ac:dyDescent="0.3">
      <c r="A111" s="66" t="s">
        <v>261</v>
      </c>
      <c r="B111" s="67" t="s">
        <v>801</v>
      </c>
      <c r="C111" s="68" t="s">
        <v>1445</v>
      </c>
      <c r="D111" s="69" t="s">
        <v>213</v>
      </c>
      <c r="E111" s="70">
        <v>254</v>
      </c>
      <c r="F111" s="71">
        <v>1578.3</v>
      </c>
      <c r="G111" s="71">
        <f t="shared" si="3"/>
        <v>400888.2</v>
      </c>
      <c r="H111" s="71"/>
      <c r="I111" s="71">
        <f t="shared" si="4"/>
        <v>0</v>
      </c>
      <c r="J111" s="71">
        <f t="shared" si="5"/>
        <v>400888.2</v>
      </c>
    </row>
    <row r="112" spans="1:11" s="152" customFormat="1" ht="40.799999999999997" x14ac:dyDescent="0.3">
      <c r="A112" s="66" t="s">
        <v>263</v>
      </c>
      <c r="B112" s="67" t="s">
        <v>853</v>
      </c>
      <c r="C112" s="68" t="s">
        <v>1446</v>
      </c>
      <c r="D112" s="69" t="s">
        <v>213</v>
      </c>
      <c r="E112" s="70">
        <v>508</v>
      </c>
      <c r="F112" s="71">
        <v>49.5</v>
      </c>
      <c r="G112" s="71">
        <f t="shared" si="3"/>
        <v>25146</v>
      </c>
      <c r="H112" s="71"/>
      <c r="I112" s="71">
        <f t="shared" si="4"/>
        <v>0</v>
      </c>
      <c r="J112" s="71">
        <f t="shared" si="5"/>
        <v>25146</v>
      </c>
    </row>
    <row r="113" spans="1:11" s="152" customFormat="1" ht="40.799999999999997" x14ac:dyDescent="0.3">
      <c r="A113" s="66" t="s">
        <v>265</v>
      </c>
      <c r="B113" s="67" t="s">
        <v>838</v>
      </c>
      <c r="C113" s="68" t="s">
        <v>1447</v>
      </c>
      <c r="D113" s="69" t="s">
        <v>213</v>
      </c>
      <c r="E113" s="70">
        <v>3800</v>
      </c>
      <c r="F113" s="98">
        <v>51.278363808958709</v>
      </c>
      <c r="G113" s="71">
        <f t="shared" si="3"/>
        <v>194857.78247404308</v>
      </c>
      <c r="H113" s="71"/>
      <c r="I113" s="71">
        <f t="shared" si="4"/>
        <v>0</v>
      </c>
      <c r="J113" s="71">
        <f t="shared" si="5"/>
        <v>194857.78247404308</v>
      </c>
    </row>
    <row r="114" spans="1:11" s="152" customFormat="1" ht="40.799999999999997" x14ac:dyDescent="0.3">
      <c r="A114" s="66" t="s">
        <v>267</v>
      </c>
      <c r="B114" s="67" t="s">
        <v>840</v>
      </c>
      <c r="C114" s="68" t="s">
        <v>1448</v>
      </c>
      <c r="D114" s="69" t="s">
        <v>213</v>
      </c>
      <c r="E114" s="70">
        <v>3800</v>
      </c>
      <c r="F114" s="98">
        <v>14.387454593880497</v>
      </c>
      <c r="G114" s="71">
        <f t="shared" si="3"/>
        <v>54672.327456745887</v>
      </c>
      <c r="H114" s="71"/>
      <c r="I114" s="71">
        <f t="shared" si="4"/>
        <v>0</v>
      </c>
      <c r="J114" s="71">
        <f t="shared" si="5"/>
        <v>54672.327456745887</v>
      </c>
    </row>
    <row r="115" spans="1:11" s="152" customFormat="1" ht="40.799999999999997" x14ac:dyDescent="0.3">
      <c r="A115" s="66" t="s">
        <v>269</v>
      </c>
      <c r="B115" s="67" t="s">
        <v>842</v>
      </c>
      <c r="C115" s="68" t="s">
        <v>1449</v>
      </c>
      <c r="D115" s="69" t="s">
        <v>213</v>
      </c>
      <c r="E115" s="70">
        <v>3800</v>
      </c>
      <c r="F115" s="98">
        <v>4.1809697110421959</v>
      </c>
      <c r="G115" s="71">
        <f t="shared" si="3"/>
        <v>15887.684901960345</v>
      </c>
      <c r="H115" s="71"/>
      <c r="I115" s="71">
        <f t="shared" si="4"/>
        <v>0</v>
      </c>
      <c r="J115" s="71">
        <f t="shared" si="5"/>
        <v>15887.684901960345</v>
      </c>
    </row>
    <row r="116" spans="1:11" s="152" customFormat="1" ht="40.799999999999997" x14ac:dyDescent="0.3">
      <c r="A116" s="66" t="s">
        <v>270</v>
      </c>
      <c r="B116" s="67" t="s">
        <v>838</v>
      </c>
      <c r="C116" s="68" t="s">
        <v>1450</v>
      </c>
      <c r="D116" s="69" t="s">
        <v>213</v>
      </c>
      <c r="E116" s="70">
        <v>480</v>
      </c>
      <c r="F116" s="98">
        <v>3911.9120251382415</v>
      </c>
      <c r="G116" s="71">
        <f t="shared" si="3"/>
        <v>1877717.7720663559</v>
      </c>
      <c r="H116" s="71"/>
      <c r="I116" s="71">
        <f t="shared" si="4"/>
        <v>0</v>
      </c>
      <c r="J116" s="71">
        <f t="shared" si="5"/>
        <v>1877717.7720663559</v>
      </c>
    </row>
    <row r="117" spans="1:11" s="152" customFormat="1" ht="40.799999999999997" x14ac:dyDescent="0.3">
      <c r="A117" s="66" t="s">
        <v>273</v>
      </c>
      <c r="B117" s="67" t="s">
        <v>840</v>
      </c>
      <c r="C117" s="68" t="s">
        <v>1451</v>
      </c>
      <c r="D117" s="69" t="s">
        <v>213</v>
      </c>
      <c r="E117" s="70">
        <v>480</v>
      </c>
      <c r="F117" s="98">
        <v>1047.3329245874188</v>
      </c>
      <c r="G117" s="71">
        <f t="shared" si="3"/>
        <v>502719.80380196101</v>
      </c>
      <c r="H117" s="71"/>
      <c r="I117" s="71">
        <f t="shared" si="4"/>
        <v>0</v>
      </c>
      <c r="J117" s="71">
        <f t="shared" si="5"/>
        <v>502719.80380196101</v>
      </c>
    </row>
    <row r="118" spans="1:11" s="78" customFormat="1" ht="20.399999999999999" x14ac:dyDescent="0.3">
      <c r="A118" s="72" t="s">
        <v>275</v>
      </c>
      <c r="B118" s="73" t="s">
        <v>1452</v>
      </c>
      <c r="C118" s="74" t="s">
        <v>1453</v>
      </c>
      <c r="D118" s="75" t="s">
        <v>69</v>
      </c>
      <c r="E118" s="79">
        <v>0.83</v>
      </c>
      <c r="F118" s="77"/>
      <c r="G118" s="77">
        <f t="shared" si="3"/>
        <v>0</v>
      </c>
      <c r="H118" s="77"/>
      <c r="I118" s="77">
        <f t="shared" si="4"/>
        <v>0</v>
      </c>
      <c r="J118" s="77">
        <f t="shared" si="5"/>
        <v>0</v>
      </c>
    </row>
    <row r="119" spans="1:11" s="152" customFormat="1" ht="40.799999999999997" x14ac:dyDescent="0.3">
      <c r="A119" s="66" t="s">
        <v>279</v>
      </c>
      <c r="B119" s="67" t="s">
        <v>1454</v>
      </c>
      <c r="C119" s="68" t="s">
        <v>1455</v>
      </c>
      <c r="D119" s="69" t="s">
        <v>213</v>
      </c>
      <c r="E119" s="70">
        <v>83</v>
      </c>
      <c r="F119" s="71">
        <v>3377.2080000000001</v>
      </c>
      <c r="G119" s="71">
        <f t="shared" si="3"/>
        <v>280308.26400000002</v>
      </c>
      <c r="H119" s="71"/>
      <c r="I119" s="71">
        <f t="shared" si="4"/>
        <v>0</v>
      </c>
      <c r="J119" s="71">
        <f t="shared" si="5"/>
        <v>280308.26400000002</v>
      </c>
      <c r="K119" s="152">
        <f>2814.34*1.2</f>
        <v>3377.2080000000001</v>
      </c>
    </row>
    <row r="120" spans="1:11" s="152" customFormat="1" ht="40.799999999999997" x14ac:dyDescent="0.3">
      <c r="A120" s="66" t="s">
        <v>847</v>
      </c>
      <c r="B120" s="67" t="s">
        <v>1456</v>
      </c>
      <c r="C120" s="68" t="s">
        <v>1457</v>
      </c>
      <c r="D120" s="69" t="s">
        <v>213</v>
      </c>
      <c r="E120" s="70">
        <v>166</v>
      </c>
      <c r="F120" s="71">
        <v>407.64</v>
      </c>
      <c r="G120" s="71">
        <f t="shared" si="3"/>
        <v>67668.239999999991</v>
      </c>
      <c r="H120" s="71"/>
      <c r="I120" s="71">
        <f t="shared" si="4"/>
        <v>0</v>
      </c>
      <c r="J120" s="71">
        <f t="shared" si="5"/>
        <v>67668.239999999991</v>
      </c>
      <c r="K120" s="152">
        <f>339.7*1.2</f>
        <v>407.64</v>
      </c>
    </row>
    <row r="121" spans="1:11" s="152" customFormat="1" ht="40.799999999999997" x14ac:dyDescent="0.3">
      <c r="A121" s="66" t="s">
        <v>282</v>
      </c>
      <c r="B121" s="67" t="s">
        <v>840</v>
      </c>
      <c r="C121" s="68" t="s">
        <v>1458</v>
      </c>
      <c r="D121" s="69" t="s">
        <v>213</v>
      </c>
      <c r="E121" s="70">
        <v>166</v>
      </c>
      <c r="F121" s="98">
        <v>1138.5764592290509</v>
      </c>
      <c r="G121" s="71">
        <f t="shared" si="3"/>
        <v>189003.69223202244</v>
      </c>
      <c r="H121" s="71"/>
      <c r="I121" s="71">
        <f t="shared" si="4"/>
        <v>0</v>
      </c>
      <c r="J121" s="71">
        <f t="shared" si="5"/>
        <v>189003.69223202244</v>
      </c>
    </row>
    <row r="122" spans="1:11" s="152" customFormat="1" ht="40.799999999999997" x14ac:dyDescent="0.3">
      <c r="A122" s="66" t="s">
        <v>284</v>
      </c>
      <c r="B122" s="67" t="s">
        <v>859</v>
      </c>
      <c r="C122" s="68" t="s">
        <v>1459</v>
      </c>
      <c r="D122" s="69" t="s">
        <v>213</v>
      </c>
      <c r="E122" s="70">
        <v>166</v>
      </c>
      <c r="F122" s="98">
        <v>499.74881208938206</v>
      </c>
      <c r="G122" s="71">
        <f t="shared" si="3"/>
        <v>82958.302806837426</v>
      </c>
      <c r="H122" s="71"/>
      <c r="I122" s="71">
        <f t="shared" si="4"/>
        <v>0</v>
      </c>
      <c r="J122" s="71">
        <f t="shared" si="5"/>
        <v>82958.302806837426</v>
      </c>
    </row>
    <row r="123" spans="1:11" s="152" customFormat="1" ht="40.799999999999997" x14ac:dyDescent="0.3">
      <c r="A123" s="66" t="s">
        <v>286</v>
      </c>
      <c r="B123" s="67" t="s">
        <v>840</v>
      </c>
      <c r="C123" s="68" t="s">
        <v>876</v>
      </c>
      <c r="D123" s="69" t="s">
        <v>213</v>
      </c>
      <c r="E123" s="70">
        <v>166</v>
      </c>
      <c r="F123" s="98">
        <v>1047.3328849233108</v>
      </c>
      <c r="G123" s="71">
        <f t="shared" si="3"/>
        <v>173857.25889726958</v>
      </c>
      <c r="H123" s="71"/>
      <c r="I123" s="71">
        <f t="shared" si="4"/>
        <v>0</v>
      </c>
      <c r="J123" s="71">
        <f t="shared" si="5"/>
        <v>173857.25889726958</v>
      </c>
    </row>
    <row r="124" spans="1:11" s="152" customFormat="1" ht="40.799999999999997" x14ac:dyDescent="0.3">
      <c r="A124" s="66" t="s">
        <v>289</v>
      </c>
      <c r="B124" s="67" t="s">
        <v>1460</v>
      </c>
      <c r="C124" s="68" t="s">
        <v>830</v>
      </c>
      <c r="D124" s="69" t="s">
        <v>213</v>
      </c>
      <c r="E124" s="70">
        <v>160</v>
      </c>
      <c r="F124" s="98">
        <v>12024.222931605564</v>
      </c>
      <c r="G124" s="71">
        <f t="shared" si="3"/>
        <v>1923875.6690568901</v>
      </c>
      <c r="H124" s="71"/>
      <c r="I124" s="71">
        <f t="shared" si="4"/>
        <v>0</v>
      </c>
      <c r="J124" s="71">
        <f t="shared" si="5"/>
        <v>1923875.6690568901</v>
      </c>
    </row>
    <row r="125" spans="1:11" s="78" customFormat="1" ht="20.399999999999999" x14ac:dyDescent="0.3">
      <c r="A125" s="72" t="s">
        <v>291</v>
      </c>
      <c r="B125" s="73" t="s">
        <v>825</v>
      </c>
      <c r="C125" s="74" t="s">
        <v>826</v>
      </c>
      <c r="D125" s="75" t="s">
        <v>109</v>
      </c>
      <c r="E125" s="80">
        <v>10.5</v>
      </c>
      <c r="F125" s="77"/>
      <c r="G125" s="77">
        <f t="shared" si="3"/>
        <v>0</v>
      </c>
      <c r="H125" s="77"/>
      <c r="I125" s="77">
        <f t="shared" si="4"/>
        <v>0</v>
      </c>
      <c r="J125" s="77">
        <f t="shared" si="5"/>
        <v>0</v>
      </c>
    </row>
    <row r="126" spans="1:11" s="152" customFormat="1" ht="40.799999999999997" x14ac:dyDescent="0.3">
      <c r="A126" s="66" t="s">
        <v>293</v>
      </c>
      <c r="B126" s="67" t="s">
        <v>1066</v>
      </c>
      <c r="C126" s="68" t="s">
        <v>1461</v>
      </c>
      <c r="D126" s="69" t="s">
        <v>116</v>
      </c>
      <c r="E126" s="81">
        <v>1081.5</v>
      </c>
      <c r="F126" s="98">
        <v>6411.885962569324</v>
      </c>
      <c r="G126" s="71">
        <f t="shared" si="3"/>
        <v>6934454.6685187239</v>
      </c>
      <c r="H126" s="71"/>
      <c r="I126" s="71">
        <f t="shared" si="4"/>
        <v>0</v>
      </c>
      <c r="J126" s="71">
        <f t="shared" si="5"/>
        <v>6934454.6685187239</v>
      </c>
    </row>
    <row r="127" spans="1:11" s="152" customFormat="1" ht="20.399999999999999" x14ac:dyDescent="0.3">
      <c r="A127" s="66" t="s">
        <v>296</v>
      </c>
      <c r="B127" s="67" t="s">
        <v>1462</v>
      </c>
      <c r="C127" s="68" t="s">
        <v>1463</v>
      </c>
      <c r="D127" s="69" t="s">
        <v>213</v>
      </c>
      <c r="E127" s="70">
        <v>1500</v>
      </c>
      <c r="F127" s="98">
        <v>19.183272791840665</v>
      </c>
      <c r="G127" s="71">
        <f t="shared" si="3"/>
        <v>28774.909187760997</v>
      </c>
      <c r="H127" s="71"/>
      <c r="I127" s="71">
        <f t="shared" si="4"/>
        <v>0</v>
      </c>
      <c r="J127" s="71">
        <f t="shared" si="5"/>
        <v>28774.909187760997</v>
      </c>
    </row>
    <row r="128" spans="1:11" s="152" customFormat="1" ht="40.799999999999997" x14ac:dyDescent="0.3">
      <c r="A128" s="66" t="s">
        <v>298</v>
      </c>
      <c r="B128" s="67" t="s">
        <v>924</v>
      </c>
      <c r="C128" s="68" t="s">
        <v>1308</v>
      </c>
      <c r="D128" s="69" t="s">
        <v>213</v>
      </c>
      <c r="E128" s="70">
        <v>570</v>
      </c>
      <c r="F128" s="98">
        <v>36.399025384975815</v>
      </c>
      <c r="G128" s="71">
        <f t="shared" si="3"/>
        <v>20747.444469436214</v>
      </c>
      <c r="H128" s="71"/>
      <c r="I128" s="71">
        <f t="shared" si="4"/>
        <v>0</v>
      </c>
      <c r="J128" s="71">
        <f t="shared" si="5"/>
        <v>20747.444469436214</v>
      </c>
    </row>
    <row r="129" spans="1:10" s="152" customFormat="1" ht="40.799999999999997" x14ac:dyDescent="0.3">
      <c r="A129" s="66" t="s">
        <v>300</v>
      </c>
      <c r="B129" s="67" t="s">
        <v>815</v>
      </c>
      <c r="C129" s="68" t="s">
        <v>1036</v>
      </c>
      <c r="D129" s="69" t="s">
        <v>213</v>
      </c>
      <c r="E129" s="70">
        <v>1140</v>
      </c>
      <c r="F129" s="98">
        <v>20.535941983344205</v>
      </c>
      <c r="G129" s="71">
        <f t="shared" si="3"/>
        <v>23410.973861012393</v>
      </c>
      <c r="H129" s="71"/>
      <c r="I129" s="71">
        <f t="shared" si="4"/>
        <v>0</v>
      </c>
      <c r="J129" s="71">
        <f t="shared" si="5"/>
        <v>23410.973861012393</v>
      </c>
    </row>
    <row r="130" spans="1:10" s="152" customFormat="1" ht="40.799999999999997" x14ac:dyDescent="0.3">
      <c r="A130" s="66" t="s">
        <v>303</v>
      </c>
      <c r="B130" s="67" t="s">
        <v>817</v>
      </c>
      <c r="C130" s="68" t="s">
        <v>1464</v>
      </c>
      <c r="D130" s="69" t="s">
        <v>213</v>
      </c>
      <c r="E130" s="70">
        <v>980</v>
      </c>
      <c r="F130" s="98">
        <v>935.18454860223244</v>
      </c>
      <c r="G130" s="71">
        <f t="shared" si="3"/>
        <v>916480.85763018776</v>
      </c>
      <c r="H130" s="71"/>
      <c r="I130" s="71">
        <f t="shared" si="4"/>
        <v>0</v>
      </c>
      <c r="J130" s="71">
        <f t="shared" si="5"/>
        <v>916480.85763018776</v>
      </c>
    </row>
    <row r="131" spans="1:10" s="152" customFormat="1" ht="40.799999999999997" x14ac:dyDescent="0.3">
      <c r="A131" s="66" t="s">
        <v>305</v>
      </c>
      <c r="B131" s="67" t="s">
        <v>811</v>
      </c>
      <c r="C131" s="68" t="s">
        <v>1465</v>
      </c>
      <c r="D131" s="69" t="s">
        <v>213</v>
      </c>
      <c r="E131" s="70">
        <v>980</v>
      </c>
      <c r="F131" s="71">
        <v>2143.4171999999999</v>
      </c>
      <c r="G131" s="71">
        <f t="shared" ref="G131:G194" si="6">E131*F131</f>
        <v>2100548.8559999997</v>
      </c>
      <c r="H131" s="71"/>
      <c r="I131" s="71">
        <f t="shared" ref="I131:I194" si="7">E131*H131</f>
        <v>0</v>
      </c>
      <c r="J131" s="71">
        <f t="shared" ref="J131:J194" si="8">G131+I131</f>
        <v>2100548.8559999997</v>
      </c>
    </row>
    <row r="132" spans="1:10" s="152" customFormat="1" ht="40.799999999999997" x14ac:dyDescent="0.3">
      <c r="A132" s="66" t="s">
        <v>862</v>
      </c>
      <c r="B132" s="67" t="s">
        <v>1466</v>
      </c>
      <c r="C132" s="68" t="s">
        <v>1332</v>
      </c>
      <c r="D132" s="69" t="s">
        <v>213</v>
      </c>
      <c r="E132" s="70">
        <v>980</v>
      </c>
      <c r="F132" s="98">
        <v>947.23557308230681</v>
      </c>
      <c r="G132" s="71">
        <f t="shared" si="6"/>
        <v>928290.86162066064</v>
      </c>
      <c r="H132" s="71"/>
      <c r="I132" s="71">
        <f t="shared" si="7"/>
        <v>0</v>
      </c>
      <c r="J132" s="71">
        <f t="shared" si="8"/>
        <v>928290.86162066064</v>
      </c>
    </row>
    <row r="133" spans="1:10" s="152" customFormat="1" ht="40.799999999999997" x14ac:dyDescent="0.3">
      <c r="A133" s="66" t="s">
        <v>312</v>
      </c>
      <c r="B133" s="67" t="s">
        <v>1466</v>
      </c>
      <c r="C133" s="68" t="s">
        <v>1467</v>
      </c>
      <c r="D133" s="69" t="s">
        <v>213</v>
      </c>
      <c r="E133" s="70">
        <v>1960</v>
      </c>
      <c r="F133" s="98">
        <v>177.32230216126305</v>
      </c>
      <c r="G133" s="71">
        <f t="shared" si="6"/>
        <v>347551.7122360756</v>
      </c>
      <c r="H133" s="71"/>
      <c r="I133" s="71">
        <f t="shared" si="7"/>
        <v>0</v>
      </c>
      <c r="J133" s="71">
        <f t="shared" si="8"/>
        <v>347551.7122360756</v>
      </c>
    </row>
    <row r="134" spans="1:10" s="152" customFormat="1" ht="40.799999999999997" x14ac:dyDescent="0.3">
      <c r="A134" s="66" t="s">
        <v>866</v>
      </c>
      <c r="B134" s="67" t="s">
        <v>1466</v>
      </c>
      <c r="C134" s="68" t="s">
        <v>1468</v>
      </c>
      <c r="D134" s="69" t="s">
        <v>213</v>
      </c>
      <c r="E134" s="70">
        <v>1960</v>
      </c>
      <c r="F134" s="98">
        <v>118.29684741713795</v>
      </c>
      <c r="G134" s="71">
        <f t="shared" si="6"/>
        <v>231861.82093759038</v>
      </c>
      <c r="H134" s="71"/>
      <c r="I134" s="71">
        <f t="shared" si="7"/>
        <v>0</v>
      </c>
      <c r="J134" s="71">
        <f t="shared" si="8"/>
        <v>231861.82093759038</v>
      </c>
    </row>
    <row r="135" spans="1:10" s="152" customFormat="1" ht="40.799999999999997" x14ac:dyDescent="0.3">
      <c r="A135" s="66" t="s">
        <v>318</v>
      </c>
      <c r="B135" s="67" t="s">
        <v>840</v>
      </c>
      <c r="C135" s="68" t="s">
        <v>912</v>
      </c>
      <c r="D135" s="69" t="s">
        <v>213</v>
      </c>
      <c r="E135" s="70">
        <v>1960</v>
      </c>
      <c r="F135" s="98">
        <v>14.387453128001024</v>
      </c>
      <c r="G135" s="71">
        <f t="shared" si="6"/>
        <v>28199.408130882006</v>
      </c>
      <c r="H135" s="71"/>
      <c r="I135" s="71">
        <f t="shared" si="7"/>
        <v>0</v>
      </c>
      <c r="J135" s="71">
        <f t="shared" si="8"/>
        <v>28199.408130882006</v>
      </c>
    </row>
    <row r="136" spans="1:10" s="78" customFormat="1" ht="30.6" x14ac:dyDescent="0.3">
      <c r="A136" s="72" t="s">
        <v>869</v>
      </c>
      <c r="B136" s="73" t="s">
        <v>498</v>
      </c>
      <c r="C136" s="74" t="s">
        <v>499</v>
      </c>
      <c r="D136" s="75" t="s">
        <v>109</v>
      </c>
      <c r="E136" s="80">
        <v>0.9</v>
      </c>
      <c r="F136" s="77"/>
      <c r="G136" s="77">
        <f t="shared" si="6"/>
        <v>0</v>
      </c>
      <c r="H136" s="77"/>
      <c r="I136" s="77">
        <f t="shared" si="7"/>
        <v>0</v>
      </c>
      <c r="J136" s="77">
        <f t="shared" si="8"/>
        <v>0</v>
      </c>
    </row>
    <row r="137" spans="1:10" s="152" customFormat="1" ht="40.799999999999997" x14ac:dyDescent="0.3">
      <c r="A137" s="66" t="s">
        <v>324</v>
      </c>
      <c r="B137" s="67" t="s">
        <v>823</v>
      </c>
      <c r="C137" s="68" t="s">
        <v>1309</v>
      </c>
      <c r="D137" s="69" t="s">
        <v>116</v>
      </c>
      <c r="E137" s="81">
        <v>92.7</v>
      </c>
      <c r="F137" s="98">
        <v>1717.1489212110798</v>
      </c>
      <c r="G137" s="71">
        <f t="shared" si="6"/>
        <v>159179.7049962671</v>
      </c>
      <c r="H137" s="71"/>
      <c r="I137" s="71">
        <f t="shared" si="7"/>
        <v>0</v>
      </c>
      <c r="J137" s="71">
        <f t="shared" si="8"/>
        <v>159179.7049962671</v>
      </c>
    </row>
    <row r="138" spans="1:10" s="152" customFormat="1" ht="14.4" x14ac:dyDescent="0.3">
      <c r="A138" s="62" t="s">
        <v>1310</v>
      </c>
      <c r="B138" s="63"/>
      <c r="C138" s="63"/>
      <c r="D138" s="63"/>
      <c r="E138" s="64"/>
      <c r="F138" s="98"/>
      <c r="G138" s="71">
        <f t="shared" si="6"/>
        <v>0</v>
      </c>
      <c r="H138" s="71"/>
      <c r="I138" s="71">
        <f t="shared" si="7"/>
        <v>0</v>
      </c>
      <c r="J138" s="71">
        <f t="shared" si="8"/>
        <v>0</v>
      </c>
    </row>
    <row r="139" spans="1:10" s="78" customFormat="1" ht="30.6" x14ac:dyDescent="0.3">
      <c r="A139" s="72" t="s">
        <v>874</v>
      </c>
      <c r="B139" s="73" t="s">
        <v>803</v>
      </c>
      <c r="C139" s="74" t="s">
        <v>804</v>
      </c>
      <c r="D139" s="75" t="s">
        <v>165</v>
      </c>
      <c r="E139" s="101">
        <v>3.1029010000000001</v>
      </c>
      <c r="F139" s="77"/>
      <c r="G139" s="77">
        <f t="shared" si="6"/>
        <v>0</v>
      </c>
      <c r="H139" s="77"/>
      <c r="I139" s="77">
        <f t="shared" si="7"/>
        <v>0</v>
      </c>
      <c r="J139" s="77">
        <f t="shared" si="8"/>
        <v>0</v>
      </c>
    </row>
    <row r="140" spans="1:10" s="152" customFormat="1" ht="40.799999999999997" x14ac:dyDescent="0.3">
      <c r="A140" s="66" t="s">
        <v>330</v>
      </c>
      <c r="B140" s="67" t="s">
        <v>793</v>
      </c>
      <c r="C140" s="68" t="s">
        <v>1469</v>
      </c>
      <c r="D140" s="69" t="s">
        <v>213</v>
      </c>
      <c r="E140" s="105">
        <v>63.333333000000003</v>
      </c>
      <c r="F140" s="103">
        <v>42577.919999999998</v>
      </c>
      <c r="G140" s="71">
        <f t="shared" si="6"/>
        <v>2696601.5858073602</v>
      </c>
      <c r="H140" s="71"/>
      <c r="I140" s="71">
        <f t="shared" si="7"/>
        <v>0</v>
      </c>
      <c r="J140" s="71">
        <f t="shared" si="8"/>
        <v>2696601.5858073602</v>
      </c>
    </row>
    <row r="141" spans="1:10" s="152" customFormat="1" ht="40.799999999999997" x14ac:dyDescent="0.3">
      <c r="A141" s="66" t="s">
        <v>333</v>
      </c>
      <c r="B141" s="67" t="s">
        <v>793</v>
      </c>
      <c r="C141" s="68" t="s">
        <v>1470</v>
      </c>
      <c r="D141" s="69" t="s">
        <v>213</v>
      </c>
      <c r="E141" s="70">
        <v>120</v>
      </c>
      <c r="F141" s="102">
        <v>37472.425487999993</v>
      </c>
      <c r="G141" s="71">
        <f t="shared" si="6"/>
        <v>4496691.0585599989</v>
      </c>
      <c r="H141" s="71"/>
      <c r="I141" s="71">
        <f t="shared" si="7"/>
        <v>0</v>
      </c>
      <c r="J141" s="71">
        <f t="shared" si="8"/>
        <v>4496691.0585599989</v>
      </c>
    </row>
    <row r="142" spans="1:10" s="152" customFormat="1" ht="40.799999999999997" x14ac:dyDescent="0.3">
      <c r="A142" s="66" t="s">
        <v>336</v>
      </c>
      <c r="B142" s="67" t="s">
        <v>793</v>
      </c>
      <c r="C142" s="68" t="s">
        <v>1289</v>
      </c>
      <c r="D142" s="69" t="s">
        <v>213</v>
      </c>
      <c r="E142" s="105">
        <v>13.333333</v>
      </c>
      <c r="F142" s="71">
        <v>18192.38</v>
      </c>
      <c r="G142" s="71">
        <f t="shared" si="6"/>
        <v>242565.06060254</v>
      </c>
      <c r="H142" s="71"/>
      <c r="I142" s="71">
        <f t="shared" si="7"/>
        <v>0</v>
      </c>
      <c r="J142" s="71">
        <f t="shared" si="8"/>
        <v>242565.06060254</v>
      </c>
    </row>
    <row r="143" spans="1:10" s="152" customFormat="1" ht="40.799999999999997" x14ac:dyDescent="0.3">
      <c r="A143" s="66" t="s">
        <v>339</v>
      </c>
      <c r="B143" s="67" t="s">
        <v>880</v>
      </c>
      <c r="C143" s="68" t="s">
        <v>1471</v>
      </c>
      <c r="D143" s="69" t="s">
        <v>213</v>
      </c>
      <c r="E143" s="70">
        <v>2</v>
      </c>
      <c r="F143" s="71">
        <v>17067.45</v>
      </c>
      <c r="G143" s="71">
        <f t="shared" si="6"/>
        <v>34134.9</v>
      </c>
      <c r="H143" s="71"/>
      <c r="I143" s="71">
        <f t="shared" si="7"/>
        <v>0</v>
      </c>
      <c r="J143" s="71">
        <f t="shared" si="8"/>
        <v>34134.9</v>
      </c>
    </row>
    <row r="144" spans="1:10" s="152" customFormat="1" ht="40.799999999999997" x14ac:dyDescent="0.3">
      <c r="A144" s="66" t="s">
        <v>341</v>
      </c>
      <c r="B144" s="67" t="s">
        <v>880</v>
      </c>
      <c r="C144" s="68" t="s">
        <v>1472</v>
      </c>
      <c r="D144" s="69" t="s">
        <v>213</v>
      </c>
      <c r="E144" s="70">
        <v>7</v>
      </c>
      <c r="F144" s="71">
        <v>29255.99</v>
      </c>
      <c r="G144" s="71">
        <f t="shared" si="6"/>
        <v>204791.93000000002</v>
      </c>
      <c r="H144" s="71"/>
      <c r="I144" s="71">
        <f t="shared" si="7"/>
        <v>0</v>
      </c>
      <c r="J144" s="71">
        <f t="shared" si="8"/>
        <v>204791.93000000002</v>
      </c>
    </row>
    <row r="145" spans="1:11" s="152" customFormat="1" ht="40.799999999999997" x14ac:dyDescent="0.3">
      <c r="A145" s="66" t="s">
        <v>344</v>
      </c>
      <c r="B145" s="67" t="s">
        <v>880</v>
      </c>
      <c r="C145" s="68" t="s">
        <v>1291</v>
      </c>
      <c r="D145" s="69" t="s">
        <v>213</v>
      </c>
      <c r="E145" s="70">
        <v>1</v>
      </c>
      <c r="F145" s="71">
        <v>11645.42</v>
      </c>
      <c r="G145" s="71">
        <f t="shared" si="6"/>
        <v>11645.42</v>
      </c>
      <c r="H145" s="71"/>
      <c r="I145" s="71">
        <f t="shared" si="7"/>
        <v>0</v>
      </c>
      <c r="J145" s="71">
        <f t="shared" si="8"/>
        <v>11645.42</v>
      </c>
    </row>
    <row r="146" spans="1:11" s="152" customFormat="1" ht="40.799999999999997" x14ac:dyDescent="0.3">
      <c r="A146" s="66" t="s">
        <v>347</v>
      </c>
      <c r="B146" s="67" t="s">
        <v>793</v>
      </c>
      <c r="C146" s="68" t="s">
        <v>1473</v>
      </c>
      <c r="D146" s="69" t="s">
        <v>213</v>
      </c>
      <c r="E146" s="70">
        <v>6</v>
      </c>
      <c r="F146" s="71">
        <v>30030</v>
      </c>
      <c r="G146" s="71">
        <f t="shared" si="6"/>
        <v>180180</v>
      </c>
      <c r="H146" s="71"/>
      <c r="I146" s="71">
        <f t="shared" si="7"/>
        <v>0</v>
      </c>
      <c r="J146" s="71">
        <f t="shared" si="8"/>
        <v>180180</v>
      </c>
    </row>
    <row r="147" spans="1:11" s="152" customFormat="1" ht="40.799999999999997" x14ac:dyDescent="0.3">
      <c r="A147" s="66" t="s">
        <v>348</v>
      </c>
      <c r="B147" s="67" t="s">
        <v>793</v>
      </c>
      <c r="C147" s="68" t="s">
        <v>1474</v>
      </c>
      <c r="D147" s="69" t="s">
        <v>213</v>
      </c>
      <c r="E147" s="70">
        <v>2</v>
      </c>
      <c r="F147" s="71">
        <v>30030</v>
      </c>
      <c r="G147" s="71">
        <f t="shared" si="6"/>
        <v>60060</v>
      </c>
      <c r="H147" s="71"/>
      <c r="I147" s="71">
        <f t="shared" si="7"/>
        <v>0</v>
      </c>
      <c r="J147" s="71">
        <f t="shared" si="8"/>
        <v>60060</v>
      </c>
    </row>
    <row r="148" spans="1:11" s="152" customFormat="1" ht="40.799999999999997" x14ac:dyDescent="0.3">
      <c r="A148" s="66" t="s">
        <v>351</v>
      </c>
      <c r="B148" s="67" t="s">
        <v>793</v>
      </c>
      <c r="C148" s="68" t="s">
        <v>1475</v>
      </c>
      <c r="D148" s="69" t="s">
        <v>213</v>
      </c>
      <c r="E148" s="70">
        <v>485</v>
      </c>
      <c r="F148" s="71">
        <v>241.32</v>
      </c>
      <c r="G148" s="71">
        <f t="shared" si="6"/>
        <v>117040.2</v>
      </c>
      <c r="H148" s="71"/>
      <c r="I148" s="71">
        <f t="shared" si="7"/>
        <v>0</v>
      </c>
      <c r="J148" s="71">
        <f t="shared" si="8"/>
        <v>117040.2</v>
      </c>
    </row>
    <row r="149" spans="1:11" s="152" customFormat="1" ht="40.799999999999997" x14ac:dyDescent="0.3">
      <c r="A149" s="66" t="s">
        <v>354</v>
      </c>
      <c r="B149" s="67" t="s">
        <v>793</v>
      </c>
      <c r="C149" s="68" t="s">
        <v>1443</v>
      </c>
      <c r="D149" s="69" t="s">
        <v>213</v>
      </c>
      <c r="E149" s="70">
        <v>25</v>
      </c>
      <c r="F149" s="71">
        <v>3507.84</v>
      </c>
      <c r="G149" s="71">
        <f t="shared" si="6"/>
        <v>87696</v>
      </c>
      <c r="H149" s="71"/>
      <c r="I149" s="71">
        <f t="shared" si="7"/>
        <v>0</v>
      </c>
      <c r="J149" s="71">
        <f t="shared" si="8"/>
        <v>87696</v>
      </c>
    </row>
    <row r="150" spans="1:11" s="152" customFormat="1" ht="40.799999999999997" x14ac:dyDescent="0.3">
      <c r="A150" s="66" t="s">
        <v>358</v>
      </c>
      <c r="B150" s="67" t="s">
        <v>793</v>
      </c>
      <c r="C150" s="68" t="s">
        <v>1476</v>
      </c>
      <c r="D150" s="69" t="s">
        <v>213</v>
      </c>
      <c r="E150" s="70">
        <v>25</v>
      </c>
      <c r="F150" s="71">
        <v>212.892</v>
      </c>
      <c r="G150" s="71">
        <f t="shared" si="6"/>
        <v>5322.3</v>
      </c>
      <c r="H150" s="71"/>
      <c r="I150" s="71">
        <f t="shared" si="7"/>
        <v>0</v>
      </c>
      <c r="J150" s="71">
        <f t="shared" si="8"/>
        <v>5322.3</v>
      </c>
    </row>
    <row r="151" spans="1:11" s="78" customFormat="1" ht="20.399999999999999" x14ac:dyDescent="0.3">
      <c r="A151" s="72" t="s">
        <v>361</v>
      </c>
      <c r="B151" s="73" t="s">
        <v>287</v>
      </c>
      <c r="C151" s="74" t="s">
        <v>288</v>
      </c>
      <c r="D151" s="75" t="s">
        <v>69</v>
      </c>
      <c r="E151" s="79">
        <v>2.67</v>
      </c>
      <c r="F151" s="77"/>
      <c r="G151" s="77">
        <f t="shared" si="6"/>
        <v>0</v>
      </c>
      <c r="H151" s="77"/>
      <c r="I151" s="77">
        <f t="shared" si="7"/>
        <v>0</v>
      </c>
      <c r="J151" s="77">
        <f t="shared" si="8"/>
        <v>0</v>
      </c>
    </row>
    <row r="152" spans="1:11" s="152" customFormat="1" ht="40.799999999999997" x14ac:dyDescent="0.3">
      <c r="A152" s="66" t="s">
        <v>363</v>
      </c>
      <c r="B152" s="67" t="s">
        <v>801</v>
      </c>
      <c r="C152" s="68" t="s">
        <v>1477</v>
      </c>
      <c r="D152" s="69" t="s">
        <v>213</v>
      </c>
      <c r="E152" s="70">
        <v>240</v>
      </c>
      <c r="F152" s="71">
        <v>2196</v>
      </c>
      <c r="G152" s="71">
        <f t="shared" si="6"/>
        <v>527040</v>
      </c>
      <c r="H152" s="71"/>
      <c r="I152" s="71">
        <f t="shared" si="7"/>
        <v>0</v>
      </c>
      <c r="J152" s="71">
        <f t="shared" si="8"/>
        <v>527040</v>
      </c>
    </row>
    <row r="153" spans="1:11" s="152" customFormat="1" ht="40.799999999999997" x14ac:dyDescent="0.3">
      <c r="A153" s="66" t="s">
        <v>367</v>
      </c>
      <c r="B153" s="67" t="s">
        <v>801</v>
      </c>
      <c r="C153" s="68" t="s">
        <v>1445</v>
      </c>
      <c r="D153" s="69" t="s">
        <v>213</v>
      </c>
      <c r="E153" s="70">
        <v>27</v>
      </c>
      <c r="F153" s="71">
        <v>1578.3</v>
      </c>
      <c r="G153" s="71">
        <f t="shared" si="6"/>
        <v>42614.1</v>
      </c>
      <c r="H153" s="71"/>
      <c r="I153" s="71">
        <f t="shared" si="7"/>
        <v>0</v>
      </c>
      <c r="J153" s="71">
        <f t="shared" si="8"/>
        <v>42614.1</v>
      </c>
    </row>
    <row r="154" spans="1:11" s="152" customFormat="1" ht="40.799999999999997" x14ac:dyDescent="0.3">
      <c r="A154" s="66" t="s">
        <v>369</v>
      </c>
      <c r="B154" s="67" t="s">
        <v>853</v>
      </c>
      <c r="C154" s="68" t="s">
        <v>1478</v>
      </c>
      <c r="D154" s="69" t="s">
        <v>213</v>
      </c>
      <c r="E154" s="70">
        <v>534</v>
      </c>
      <c r="F154" s="71">
        <v>49.5</v>
      </c>
      <c r="G154" s="71">
        <f t="shared" si="6"/>
        <v>26433</v>
      </c>
      <c r="H154" s="71"/>
      <c r="I154" s="71">
        <f t="shared" si="7"/>
        <v>0</v>
      </c>
      <c r="J154" s="71">
        <f t="shared" si="8"/>
        <v>26433</v>
      </c>
    </row>
    <row r="155" spans="1:11" s="152" customFormat="1" ht="40.799999999999997" x14ac:dyDescent="0.3">
      <c r="A155" s="66" t="s">
        <v>371</v>
      </c>
      <c r="B155" s="67" t="s">
        <v>838</v>
      </c>
      <c r="C155" s="68" t="s">
        <v>1450</v>
      </c>
      <c r="D155" s="69" t="s">
        <v>213</v>
      </c>
      <c r="E155" s="70">
        <v>5800</v>
      </c>
      <c r="F155" s="98">
        <v>51.03242441419151</v>
      </c>
      <c r="G155" s="71">
        <f t="shared" si="6"/>
        <v>295988.06160231074</v>
      </c>
      <c r="H155" s="71"/>
      <c r="I155" s="71">
        <f t="shared" si="7"/>
        <v>0</v>
      </c>
      <c r="J155" s="71">
        <f t="shared" si="8"/>
        <v>295988.06160231074</v>
      </c>
    </row>
    <row r="156" spans="1:11" s="152" customFormat="1" ht="40.799999999999997" x14ac:dyDescent="0.3">
      <c r="A156" s="66" t="s">
        <v>374</v>
      </c>
      <c r="B156" s="67" t="s">
        <v>840</v>
      </c>
      <c r="C156" s="68" t="s">
        <v>1479</v>
      </c>
      <c r="D156" s="69" t="s">
        <v>213</v>
      </c>
      <c r="E156" s="70">
        <v>5800</v>
      </c>
      <c r="F156" s="98">
        <v>14.387454593880499</v>
      </c>
      <c r="G156" s="71">
        <f t="shared" si="6"/>
        <v>83447.236644506891</v>
      </c>
      <c r="H156" s="71"/>
      <c r="I156" s="71">
        <f t="shared" si="7"/>
        <v>0</v>
      </c>
      <c r="J156" s="71">
        <f t="shared" si="8"/>
        <v>83447.236644506891</v>
      </c>
    </row>
    <row r="157" spans="1:11" s="152" customFormat="1" ht="40.799999999999997" x14ac:dyDescent="0.3">
      <c r="A157" s="66" t="s">
        <v>376</v>
      </c>
      <c r="B157" s="67" t="s">
        <v>842</v>
      </c>
      <c r="C157" s="68" t="s">
        <v>1449</v>
      </c>
      <c r="D157" s="69" t="s">
        <v>213</v>
      </c>
      <c r="E157" s="70">
        <v>5800</v>
      </c>
      <c r="F157" s="98">
        <v>4.1809697110421951</v>
      </c>
      <c r="G157" s="71">
        <f t="shared" si="6"/>
        <v>24249.624324044733</v>
      </c>
      <c r="H157" s="71"/>
      <c r="I157" s="71">
        <f t="shared" si="7"/>
        <v>0</v>
      </c>
      <c r="J157" s="71">
        <f t="shared" si="8"/>
        <v>24249.624324044733</v>
      </c>
    </row>
    <row r="158" spans="1:11" s="78" customFormat="1" ht="20.399999999999999" x14ac:dyDescent="0.3">
      <c r="A158" s="72" t="s">
        <v>379</v>
      </c>
      <c r="B158" s="73" t="s">
        <v>1452</v>
      </c>
      <c r="C158" s="74" t="s">
        <v>1453</v>
      </c>
      <c r="D158" s="75" t="s">
        <v>69</v>
      </c>
      <c r="E158" s="79">
        <v>1.08</v>
      </c>
      <c r="F158" s="77"/>
      <c r="G158" s="77">
        <f t="shared" si="6"/>
        <v>0</v>
      </c>
      <c r="H158" s="77"/>
      <c r="I158" s="77">
        <f t="shared" si="7"/>
        <v>0</v>
      </c>
      <c r="J158" s="77">
        <f t="shared" si="8"/>
        <v>0</v>
      </c>
    </row>
    <row r="159" spans="1:11" s="152" customFormat="1" ht="40.799999999999997" x14ac:dyDescent="0.3">
      <c r="A159" s="66" t="s">
        <v>380</v>
      </c>
      <c r="B159" s="67" t="s">
        <v>1454</v>
      </c>
      <c r="C159" s="68" t="s">
        <v>1480</v>
      </c>
      <c r="D159" s="69" t="s">
        <v>213</v>
      </c>
      <c r="E159" s="70">
        <v>108</v>
      </c>
      <c r="F159" s="71">
        <v>3302.2080000000001</v>
      </c>
      <c r="G159" s="71">
        <f t="shared" si="6"/>
        <v>356638.46400000004</v>
      </c>
      <c r="H159" s="71"/>
      <c r="I159" s="71">
        <f t="shared" si="7"/>
        <v>0</v>
      </c>
      <c r="J159" s="71">
        <f t="shared" si="8"/>
        <v>356638.46400000004</v>
      </c>
      <c r="K159" s="152">
        <f>2751.84*1.2</f>
        <v>3302.2080000000001</v>
      </c>
    </row>
    <row r="160" spans="1:11" s="152" customFormat="1" ht="40.799999999999997" x14ac:dyDescent="0.3">
      <c r="A160" s="66" t="s">
        <v>381</v>
      </c>
      <c r="B160" s="67" t="s">
        <v>811</v>
      </c>
      <c r="C160" s="68" t="s">
        <v>1481</v>
      </c>
      <c r="D160" s="69" t="s">
        <v>213</v>
      </c>
      <c r="E160" s="70">
        <v>54</v>
      </c>
      <c r="F160" s="71">
        <v>1530.1439999999998</v>
      </c>
      <c r="G160" s="71">
        <f t="shared" si="6"/>
        <v>82627.775999999983</v>
      </c>
      <c r="H160" s="71"/>
      <c r="I160" s="71">
        <f t="shared" si="7"/>
        <v>0</v>
      </c>
      <c r="J160" s="71">
        <f t="shared" si="8"/>
        <v>82627.775999999983</v>
      </c>
    </row>
    <row r="161" spans="1:11" s="152" customFormat="1" ht="20.399999999999999" x14ac:dyDescent="0.3">
      <c r="A161" s="66" t="s">
        <v>384</v>
      </c>
      <c r="B161" s="67" t="s">
        <v>1482</v>
      </c>
      <c r="C161" s="68" t="s">
        <v>1330</v>
      </c>
      <c r="D161" s="69" t="s">
        <v>213</v>
      </c>
      <c r="E161" s="70">
        <v>54</v>
      </c>
      <c r="F161" s="71">
        <v>210.46799999999999</v>
      </c>
      <c r="G161" s="71">
        <f t="shared" si="6"/>
        <v>11365.271999999999</v>
      </c>
      <c r="H161" s="71"/>
      <c r="I161" s="71">
        <f t="shared" si="7"/>
        <v>0</v>
      </c>
      <c r="J161" s="71">
        <f t="shared" si="8"/>
        <v>11365.271999999999</v>
      </c>
      <c r="K161" s="152">
        <f>175.39*1.2</f>
        <v>210.46799999999999</v>
      </c>
    </row>
    <row r="162" spans="1:11" s="152" customFormat="1" ht="40.799999999999997" x14ac:dyDescent="0.3">
      <c r="A162" s="66" t="s">
        <v>386</v>
      </c>
      <c r="B162" s="67" t="s">
        <v>840</v>
      </c>
      <c r="C162" s="68" t="s">
        <v>1483</v>
      </c>
      <c r="D162" s="69" t="s">
        <v>213</v>
      </c>
      <c r="E162" s="70">
        <v>540</v>
      </c>
      <c r="F162" s="71">
        <v>7.8599999999999994</v>
      </c>
      <c r="G162" s="71">
        <f t="shared" si="6"/>
        <v>4244.3999999999996</v>
      </c>
      <c r="H162" s="71"/>
      <c r="I162" s="71">
        <f t="shared" si="7"/>
        <v>0</v>
      </c>
      <c r="J162" s="71">
        <f t="shared" si="8"/>
        <v>4244.3999999999996</v>
      </c>
      <c r="K162" s="152">
        <f>6.55*1.2</f>
        <v>7.8599999999999994</v>
      </c>
    </row>
    <row r="163" spans="1:11" s="152" customFormat="1" ht="40.799999999999997" x14ac:dyDescent="0.3">
      <c r="A163" s="66" t="s">
        <v>388</v>
      </c>
      <c r="B163" s="67" t="s">
        <v>842</v>
      </c>
      <c r="C163" s="68" t="s">
        <v>1484</v>
      </c>
      <c r="D163" s="69" t="s">
        <v>213</v>
      </c>
      <c r="E163" s="70">
        <v>432</v>
      </c>
      <c r="F163" s="71">
        <v>51.408000000000001</v>
      </c>
      <c r="G163" s="71">
        <f t="shared" si="6"/>
        <v>22208.256000000001</v>
      </c>
      <c r="H163" s="71"/>
      <c r="I163" s="71">
        <f t="shared" si="7"/>
        <v>0</v>
      </c>
      <c r="J163" s="71">
        <f t="shared" si="8"/>
        <v>22208.256000000001</v>
      </c>
      <c r="K163" s="152">
        <f>42.84*1.2</f>
        <v>51.408000000000001</v>
      </c>
    </row>
    <row r="164" spans="1:11" s="152" customFormat="1" ht="40.799999999999997" x14ac:dyDescent="0.3">
      <c r="A164" s="66" t="s">
        <v>390</v>
      </c>
      <c r="B164" s="67" t="s">
        <v>898</v>
      </c>
      <c r="C164" s="68" t="s">
        <v>1485</v>
      </c>
      <c r="D164" s="69" t="s">
        <v>213</v>
      </c>
      <c r="E164" s="70">
        <v>240</v>
      </c>
      <c r="F164" s="71">
        <v>11644.825392000001</v>
      </c>
      <c r="G164" s="71">
        <f t="shared" si="6"/>
        <v>2794758.0940800002</v>
      </c>
      <c r="H164" s="71"/>
      <c r="I164" s="71">
        <f t="shared" si="7"/>
        <v>0</v>
      </c>
      <c r="J164" s="71">
        <f t="shared" si="8"/>
        <v>2794758.0940800002</v>
      </c>
      <c r="K164" s="152">
        <f>9704.02116*1.2</f>
        <v>11644.825392000001</v>
      </c>
    </row>
    <row r="165" spans="1:11" s="152" customFormat="1" ht="40.799999999999997" x14ac:dyDescent="0.3">
      <c r="A165" s="66" t="s">
        <v>392</v>
      </c>
      <c r="B165" s="67" t="s">
        <v>870</v>
      </c>
      <c r="C165" s="68" t="s">
        <v>1486</v>
      </c>
      <c r="D165" s="69" t="s">
        <v>213</v>
      </c>
      <c r="E165" s="70">
        <v>480</v>
      </c>
      <c r="F165" s="71">
        <v>919.89600000000007</v>
      </c>
      <c r="G165" s="71">
        <f t="shared" si="6"/>
        <v>441550.08000000002</v>
      </c>
      <c r="H165" s="71"/>
      <c r="I165" s="71">
        <f t="shared" si="7"/>
        <v>0</v>
      </c>
      <c r="J165" s="71">
        <f t="shared" si="8"/>
        <v>441550.08000000002</v>
      </c>
    </row>
    <row r="166" spans="1:11" s="152" customFormat="1" ht="40.799999999999997" x14ac:dyDescent="0.3">
      <c r="A166" s="66" t="s">
        <v>395</v>
      </c>
      <c r="B166" s="67" t="s">
        <v>838</v>
      </c>
      <c r="C166" s="68" t="s">
        <v>914</v>
      </c>
      <c r="D166" s="69" t="s">
        <v>213</v>
      </c>
      <c r="E166" s="70">
        <v>480</v>
      </c>
      <c r="F166" s="71">
        <v>3902.7719999999999</v>
      </c>
      <c r="G166" s="71">
        <f t="shared" si="6"/>
        <v>1873330.56</v>
      </c>
      <c r="H166" s="71"/>
      <c r="I166" s="71">
        <f t="shared" si="7"/>
        <v>0</v>
      </c>
      <c r="J166" s="71">
        <f t="shared" si="8"/>
        <v>1873330.56</v>
      </c>
      <c r="K166" s="152">
        <f>3252.31*1.2</f>
        <v>3902.7719999999999</v>
      </c>
    </row>
    <row r="167" spans="1:11" s="152" customFormat="1" ht="40.799999999999997" x14ac:dyDescent="0.3">
      <c r="A167" s="66" t="s">
        <v>398</v>
      </c>
      <c r="B167" s="67" t="s">
        <v>859</v>
      </c>
      <c r="C167" s="68" t="s">
        <v>1487</v>
      </c>
      <c r="D167" s="69" t="s">
        <v>213</v>
      </c>
      <c r="E167" s="70">
        <v>960</v>
      </c>
      <c r="F167" s="71">
        <v>330.82799999999997</v>
      </c>
      <c r="G167" s="71">
        <f t="shared" si="6"/>
        <v>317594.88</v>
      </c>
      <c r="H167" s="71"/>
      <c r="I167" s="71">
        <f t="shared" si="7"/>
        <v>0</v>
      </c>
      <c r="J167" s="71">
        <f t="shared" si="8"/>
        <v>317594.88</v>
      </c>
      <c r="K167" s="152">
        <f>275.69*1.2</f>
        <v>330.82799999999997</v>
      </c>
    </row>
    <row r="168" spans="1:11" s="152" customFormat="1" ht="40.799999999999997" x14ac:dyDescent="0.3">
      <c r="A168" s="66" t="s">
        <v>900</v>
      </c>
      <c r="B168" s="67" t="s">
        <v>840</v>
      </c>
      <c r="C168" s="68" t="s">
        <v>876</v>
      </c>
      <c r="D168" s="69" t="s">
        <v>213</v>
      </c>
      <c r="E168" s="70">
        <v>1440</v>
      </c>
      <c r="F168" s="98">
        <v>1047.3329146112949</v>
      </c>
      <c r="G168" s="71">
        <f t="shared" si="6"/>
        <v>1508159.3970402647</v>
      </c>
      <c r="H168" s="71"/>
      <c r="I168" s="71">
        <f t="shared" si="7"/>
        <v>0</v>
      </c>
      <c r="J168" s="71">
        <f t="shared" si="8"/>
        <v>1508159.3970402647</v>
      </c>
    </row>
    <row r="169" spans="1:11" s="152" customFormat="1" ht="40.799999999999997" x14ac:dyDescent="0.3">
      <c r="A169" s="66" t="s">
        <v>404</v>
      </c>
      <c r="B169" s="67" t="s">
        <v>842</v>
      </c>
      <c r="C169" s="68" t="s">
        <v>1401</v>
      </c>
      <c r="D169" s="69" t="s">
        <v>213</v>
      </c>
      <c r="E169" s="70">
        <v>960</v>
      </c>
      <c r="F169" s="71">
        <v>15.719999999999999</v>
      </c>
      <c r="G169" s="71">
        <f t="shared" si="6"/>
        <v>15091.199999999999</v>
      </c>
      <c r="H169" s="71"/>
      <c r="I169" s="71">
        <f t="shared" si="7"/>
        <v>0</v>
      </c>
      <c r="J169" s="71">
        <f t="shared" si="8"/>
        <v>15091.199999999999</v>
      </c>
      <c r="K169" s="152">
        <f>13.1*1.2</f>
        <v>15.719999999999999</v>
      </c>
    </row>
    <row r="170" spans="1:11" s="78" customFormat="1" ht="20.399999999999999" x14ac:dyDescent="0.3">
      <c r="A170" s="72" t="s">
        <v>902</v>
      </c>
      <c r="B170" s="73" t="s">
        <v>1452</v>
      </c>
      <c r="C170" s="74" t="s">
        <v>1453</v>
      </c>
      <c r="D170" s="75" t="s">
        <v>69</v>
      </c>
      <c r="E170" s="79">
        <v>0.35</v>
      </c>
      <c r="F170" s="77"/>
      <c r="G170" s="77">
        <f t="shared" si="6"/>
        <v>0</v>
      </c>
      <c r="H170" s="77"/>
      <c r="I170" s="77">
        <f t="shared" si="7"/>
        <v>0</v>
      </c>
      <c r="J170" s="77">
        <f t="shared" si="8"/>
        <v>0</v>
      </c>
    </row>
    <row r="171" spans="1:11" s="152" customFormat="1" ht="40.799999999999997" x14ac:dyDescent="0.3">
      <c r="A171" s="66" t="s">
        <v>903</v>
      </c>
      <c r="B171" s="67" t="s">
        <v>1454</v>
      </c>
      <c r="C171" s="68" t="s">
        <v>1480</v>
      </c>
      <c r="D171" s="69" t="s">
        <v>213</v>
      </c>
      <c r="E171" s="70">
        <v>35</v>
      </c>
      <c r="F171" s="71">
        <v>3302.2080000000001</v>
      </c>
      <c r="G171" s="71">
        <f t="shared" si="6"/>
        <v>115577.28</v>
      </c>
      <c r="H171" s="71"/>
      <c r="I171" s="71">
        <f t="shared" si="7"/>
        <v>0</v>
      </c>
      <c r="J171" s="71">
        <f t="shared" si="8"/>
        <v>115577.28</v>
      </c>
    </row>
    <row r="172" spans="1:11" s="152" customFormat="1" ht="40.799999999999997" x14ac:dyDescent="0.3">
      <c r="A172" s="66" t="s">
        <v>412</v>
      </c>
      <c r="B172" s="67" t="s">
        <v>870</v>
      </c>
      <c r="C172" s="68" t="s">
        <v>1299</v>
      </c>
      <c r="D172" s="69" t="s">
        <v>213</v>
      </c>
      <c r="E172" s="70">
        <v>70</v>
      </c>
      <c r="F172" s="71">
        <v>919.89600000000007</v>
      </c>
      <c r="G172" s="71">
        <f t="shared" si="6"/>
        <v>64392.720000000008</v>
      </c>
      <c r="H172" s="71"/>
      <c r="I172" s="71">
        <f t="shared" si="7"/>
        <v>0</v>
      </c>
      <c r="J172" s="71">
        <f t="shared" si="8"/>
        <v>64392.720000000008</v>
      </c>
    </row>
    <row r="173" spans="1:11" s="152" customFormat="1" ht="40.799999999999997" x14ac:dyDescent="0.3">
      <c r="A173" s="66" t="s">
        <v>416</v>
      </c>
      <c r="B173" s="67" t="s">
        <v>859</v>
      </c>
      <c r="C173" s="68" t="s">
        <v>1487</v>
      </c>
      <c r="D173" s="69" t="s">
        <v>213</v>
      </c>
      <c r="E173" s="70">
        <v>140</v>
      </c>
      <c r="F173" s="71">
        <v>330.82799999999997</v>
      </c>
      <c r="G173" s="71">
        <f t="shared" si="6"/>
        <v>46315.92</v>
      </c>
      <c r="H173" s="71"/>
      <c r="I173" s="71">
        <f t="shared" si="7"/>
        <v>0</v>
      </c>
      <c r="J173" s="71">
        <f t="shared" si="8"/>
        <v>46315.92</v>
      </c>
    </row>
    <row r="174" spans="1:11" s="152" customFormat="1" ht="40.799999999999997" x14ac:dyDescent="0.3">
      <c r="A174" s="66" t="s">
        <v>906</v>
      </c>
      <c r="B174" s="67" t="s">
        <v>840</v>
      </c>
      <c r="C174" s="68" t="s">
        <v>876</v>
      </c>
      <c r="D174" s="69" t="s">
        <v>213</v>
      </c>
      <c r="E174" s="70">
        <v>140</v>
      </c>
      <c r="F174" s="98">
        <v>1047.3329331383827</v>
      </c>
      <c r="G174" s="71">
        <f t="shared" si="6"/>
        <v>146626.61063937357</v>
      </c>
      <c r="H174" s="71"/>
      <c r="I174" s="71">
        <f t="shared" si="7"/>
        <v>0</v>
      </c>
      <c r="J174" s="71">
        <f t="shared" si="8"/>
        <v>146626.61063937357</v>
      </c>
    </row>
    <row r="175" spans="1:11" s="152" customFormat="1" ht="40.799999999999997" x14ac:dyDescent="0.3">
      <c r="A175" s="66" t="s">
        <v>422</v>
      </c>
      <c r="B175" s="67" t="s">
        <v>842</v>
      </c>
      <c r="C175" s="68" t="s">
        <v>1401</v>
      </c>
      <c r="D175" s="69" t="s">
        <v>213</v>
      </c>
      <c r="E175" s="70">
        <v>140</v>
      </c>
      <c r="F175" s="71">
        <v>15.719999999999999</v>
      </c>
      <c r="G175" s="71">
        <f t="shared" si="6"/>
        <v>2200.7999999999997</v>
      </c>
      <c r="H175" s="71"/>
      <c r="I175" s="71">
        <f t="shared" si="7"/>
        <v>0</v>
      </c>
      <c r="J175" s="71">
        <f t="shared" si="8"/>
        <v>2200.7999999999997</v>
      </c>
    </row>
    <row r="176" spans="1:11" s="78" customFormat="1" ht="20.399999999999999" x14ac:dyDescent="0.3">
      <c r="A176" s="72" t="s">
        <v>424</v>
      </c>
      <c r="B176" s="73" t="s">
        <v>1452</v>
      </c>
      <c r="C176" s="74" t="s">
        <v>1453</v>
      </c>
      <c r="D176" s="75" t="s">
        <v>69</v>
      </c>
      <c r="E176" s="79">
        <v>1.1399999999999999</v>
      </c>
      <c r="F176" s="77"/>
      <c r="G176" s="77">
        <f t="shared" si="6"/>
        <v>0</v>
      </c>
      <c r="H176" s="77"/>
      <c r="I176" s="77">
        <f t="shared" si="7"/>
        <v>0</v>
      </c>
      <c r="J176" s="77">
        <f t="shared" si="8"/>
        <v>0</v>
      </c>
    </row>
    <row r="177" spans="1:11" s="152" customFormat="1" ht="40.799999999999997" x14ac:dyDescent="0.3">
      <c r="A177" s="66" t="s">
        <v>427</v>
      </c>
      <c r="B177" s="67" t="s">
        <v>1454</v>
      </c>
      <c r="C177" s="68" t="s">
        <v>1455</v>
      </c>
      <c r="D177" s="69" t="s">
        <v>213</v>
      </c>
      <c r="E177" s="70">
        <v>114</v>
      </c>
      <c r="F177" s="71">
        <v>3377.2080000000001</v>
      </c>
      <c r="G177" s="71">
        <f t="shared" si="6"/>
        <v>385001.712</v>
      </c>
      <c r="H177" s="71"/>
      <c r="I177" s="71">
        <f t="shared" si="7"/>
        <v>0</v>
      </c>
      <c r="J177" s="71">
        <f t="shared" si="8"/>
        <v>385001.712</v>
      </c>
    </row>
    <row r="178" spans="1:11" s="152" customFormat="1" ht="40.799999999999997" x14ac:dyDescent="0.3">
      <c r="A178" s="66" t="s">
        <v>908</v>
      </c>
      <c r="B178" s="67" t="s">
        <v>1456</v>
      </c>
      <c r="C178" s="68" t="s">
        <v>1457</v>
      </c>
      <c r="D178" s="69" t="s">
        <v>213</v>
      </c>
      <c r="E178" s="70">
        <v>228</v>
      </c>
      <c r="F178" s="71">
        <v>407.64</v>
      </c>
      <c r="G178" s="71">
        <f t="shared" si="6"/>
        <v>92941.92</v>
      </c>
      <c r="H178" s="71"/>
      <c r="I178" s="71">
        <f t="shared" si="7"/>
        <v>0</v>
      </c>
      <c r="J178" s="71">
        <f t="shared" si="8"/>
        <v>92941.92</v>
      </c>
      <c r="K178" s="152">
        <f>339.7*1.2</f>
        <v>407.64</v>
      </c>
    </row>
    <row r="179" spans="1:11" s="152" customFormat="1" ht="40.799999999999997" x14ac:dyDescent="0.3">
      <c r="A179" s="66" t="s">
        <v>432</v>
      </c>
      <c r="B179" s="67" t="s">
        <v>840</v>
      </c>
      <c r="C179" s="68" t="s">
        <v>1458</v>
      </c>
      <c r="D179" s="69" t="s">
        <v>213</v>
      </c>
      <c r="E179" s="70">
        <v>228</v>
      </c>
      <c r="F179" s="98">
        <v>1138.5764205138446</v>
      </c>
      <c r="G179" s="71">
        <f t="shared" si="6"/>
        <v>259595.42387715657</v>
      </c>
      <c r="H179" s="71"/>
      <c r="I179" s="71">
        <f t="shared" si="7"/>
        <v>0</v>
      </c>
      <c r="J179" s="71">
        <f t="shared" si="8"/>
        <v>259595.42387715657</v>
      </c>
    </row>
    <row r="180" spans="1:11" s="152" customFormat="1" ht="40.799999999999997" x14ac:dyDescent="0.3">
      <c r="A180" s="66" t="s">
        <v>435</v>
      </c>
      <c r="B180" s="67" t="s">
        <v>859</v>
      </c>
      <c r="C180" s="68" t="s">
        <v>1459</v>
      </c>
      <c r="D180" s="69" t="s">
        <v>213</v>
      </c>
      <c r="E180" s="70">
        <v>228</v>
      </c>
      <c r="F180" s="98">
        <v>499.7488804103341</v>
      </c>
      <c r="G180" s="71">
        <f t="shared" si="6"/>
        <v>113942.74473355617</v>
      </c>
      <c r="H180" s="71"/>
      <c r="I180" s="71">
        <f t="shared" si="7"/>
        <v>0</v>
      </c>
      <c r="J180" s="71">
        <f t="shared" si="8"/>
        <v>113942.74473355617</v>
      </c>
    </row>
    <row r="181" spans="1:11" s="152" customFormat="1" ht="40.799999999999997" x14ac:dyDescent="0.3">
      <c r="A181" s="66" t="s">
        <v>438</v>
      </c>
      <c r="B181" s="67" t="s">
        <v>840</v>
      </c>
      <c r="C181" s="68" t="s">
        <v>876</v>
      </c>
      <c r="D181" s="69" t="s">
        <v>213</v>
      </c>
      <c r="E181" s="70">
        <v>228</v>
      </c>
      <c r="F181" s="98">
        <v>1047.3329403391942</v>
      </c>
      <c r="G181" s="71">
        <f t="shared" si="6"/>
        <v>238791.91039733629</v>
      </c>
      <c r="H181" s="71"/>
      <c r="I181" s="71">
        <f t="shared" si="7"/>
        <v>0</v>
      </c>
      <c r="J181" s="71">
        <f t="shared" si="8"/>
        <v>238791.91039733629</v>
      </c>
    </row>
    <row r="182" spans="1:11" s="78" customFormat="1" ht="20.399999999999999" x14ac:dyDescent="0.3">
      <c r="A182" s="72" t="s">
        <v>442</v>
      </c>
      <c r="B182" s="73" t="s">
        <v>825</v>
      </c>
      <c r="C182" s="74" t="s">
        <v>826</v>
      </c>
      <c r="D182" s="75" t="s">
        <v>109</v>
      </c>
      <c r="E182" s="76">
        <v>12</v>
      </c>
      <c r="F182" s="77">
        <v>1047.3329403391942</v>
      </c>
      <c r="G182" s="77">
        <f t="shared" si="6"/>
        <v>12567.99528407033</v>
      </c>
      <c r="H182" s="77"/>
      <c r="I182" s="77">
        <f t="shared" si="7"/>
        <v>0</v>
      </c>
      <c r="J182" s="77">
        <f t="shared" si="8"/>
        <v>12567.99528407033</v>
      </c>
    </row>
    <row r="183" spans="1:11" s="152" customFormat="1" ht="40.799999999999997" x14ac:dyDescent="0.3">
      <c r="A183" s="66" t="s">
        <v>445</v>
      </c>
      <c r="B183" s="67" t="s">
        <v>1066</v>
      </c>
      <c r="C183" s="68" t="s">
        <v>1488</v>
      </c>
      <c r="D183" s="69" t="s">
        <v>116</v>
      </c>
      <c r="E183" s="81">
        <v>1153.5999999999999</v>
      </c>
      <c r="F183" s="98">
        <v>2324.865095048182</v>
      </c>
      <c r="G183" s="71">
        <f t="shared" si="6"/>
        <v>2681964.3736475827</v>
      </c>
      <c r="H183" s="71"/>
      <c r="I183" s="71">
        <f t="shared" si="7"/>
        <v>0</v>
      </c>
      <c r="J183" s="71">
        <f t="shared" si="8"/>
        <v>2681964.3736475827</v>
      </c>
    </row>
    <row r="184" spans="1:11" s="152" customFormat="1" ht="40.799999999999997" x14ac:dyDescent="0.3">
      <c r="A184" s="66" t="s">
        <v>448</v>
      </c>
      <c r="B184" s="67" t="s">
        <v>1066</v>
      </c>
      <c r="C184" s="68" t="s">
        <v>1489</v>
      </c>
      <c r="D184" s="69" t="s">
        <v>116</v>
      </c>
      <c r="E184" s="81">
        <v>82.4</v>
      </c>
      <c r="F184" s="98">
        <v>4434.9020733769039</v>
      </c>
      <c r="G184" s="71">
        <f t="shared" si="6"/>
        <v>365435.9308462569</v>
      </c>
      <c r="H184" s="71"/>
      <c r="I184" s="71">
        <f t="shared" si="7"/>
        <v>0</v>
      </c>
      <c r="J184" s="71">
        <f t="shared" si="8"/>
        <v>365435.9308462569</v>
      </c>
    </row>
    <row r="185" spans="1:11" s="78" customFormat="1" ht="20.399999999999999" x14ac:dyDescent="0.3">
      <c r="A185" s="72" t="s">
        <v>450</v>
      </c>
      <c r="B185" s="73" t="s">
        <v>1327</v>
      </c>
      <c r="C185" s="74" t="s">
        <v>1328</v>
      </c>
      <c r="D185" s="75" t="s">
        <v>109</v>
      </c>
      <c r="E185" s="80">
        <v>0.2</v>
      </c>
      <c r="F185" s="77"/>
      <c r="G185" s="77">
        <f t="shared" si="6"/>
        <v>0</v>
      </c>
      <c r="H185" s="77"/>
      <c r="I185" s="77">
        <f t="shared" si="7"/>
        <v>0</v>
      </c>
      <c r="J185" s="77">
        <f t="shared" si="8"/>
        <v>0</v>
      </c>
    </row>
    <row r="186" spans="1:11" s="152" customFormat="1" ht="40.799999999999997" x14ac:dyDescent="0.3">
      <c r="A186" s="66" t="s">
        <v>452</v>
      </c>
      <c r="B186" s="67" t="s">
        <v>1066</v>
      </c>
      <c r="C186" s="68" t="s">
        <v>1329</v>
      </c>
      <c r="D186" s="69" t="s">
        <v>116</v>
      </c>
      <c r="E186" s="81">
        <v>20.6</v>
      </c>
      <c r="F186" s="98">
        <v>8179.9444652175134</v>
      </c>
      <c r="G186" s="71">
        <f t="shared" si="6"/>
        <v>168506.85598348078</v>
      </c>
      <c r="H186" s="71"/>
      <c r="I186" s="71">
        <f t="shared" si="7"/>
        <v>0</v>
      </c>
      <c r="J186" s="71">
        <f t="shared" si="8"/>
        <v>168506.85598348078</v>
      </c>
    </row>
    <row r="187" spans="1:11" s="152" customFormat="1" ht="40.799999999999997" x14ac:dyDescent="0.3">
      <c r="A187" s="66" t="s">
        <v>454</v>
      </c>
      <c r="B187" s="67" t="s">
        <v>1070</v>
      </c>
      <c r="C187" s="68" t="s">
        <v>1463</v>
      </c>
      <c r="D187" s="69" t="s">
        <v>213</v>
      </c>
      <c r="E187" s="70">
        <v>2000</v>
      </c>
      <c r="F187" s="98">
        <v>19.30624248922426</v>
      </c>
      <c r="G187" s="71">
        <f t="shared" si="6"/>
        <v>38612.48497844852</v>
      </c>
      <c r="H187" s="71"/>
      <c r="I187" s="71">
        <f t="shared" si="7"/>
        <v>0</v>
      </c>
      <c r="J187" s="71">
        <f t="shared" si="8"/>
        <v>38612.48497844852</v>
      </c>
    </row>
    <row r="188" spans="1:11" s="152" customFormat="1" ht="40.799999999999997" x14ac:dyDescent="0.3">
      <c r="A188" s="66" t="s">
        <v>456</v>
      </c>
      <c r="B188" s="67" t="s">
        <v>833</v>
      </c>
      <c r="C188" s="68" t="s">
        <v>1308</v>
      </c>
      <c r="D188" s="69" t="s">
        <v>213</v>
      </c>
      <c r="E188" s="70">
        <v>570</v>
      </c>
      <c r="F188" s="98">
        <v>36.399025384975815</v>
      </c>
      <c r="G188" s="71">
        <f t="shared" si="6"/>
        <v>20747.444469436214</v>
      </c>
      <c r="H188" s="71"/>
      <c r="I188" s="71">
        <f t="shared" si="7"/>
        <v>0</v>
      </c>
      <c r="J188" s="71">
        <f t="shared" si="8"/>
        <v>20747.444469436214</v>
      </c>
    </row>
    <row r="189" spans="1:11" s="152" customFormat="1" ht="40.799999999999997" x14ac:dyDescent="0.3">
      <c r="A189" s="66" t="s">
        <v>458</v>
      </c>
      <c r="B189" s="67" t="s">
        <v>924</v>
      </c>
      <c r="C189" s="68" t="s">
        <v>1490</v>
      </c>
      <c r="D189" s="69" t="s">
        <v>213</v>
      </c>
      <c r="E189" s="70">
        <v>160</v>
      </c>
      <c r="F189" s="98">
        <v>51.278345851935114</v>
      </c>
      <c r="G189" s="71">
        <f t="shared" si="6"/>
        <v>8204.5353363096183</v>
      </c>
      <c r="H189" s="71"/>
      <c r="I189" s="71">
        <f t="shared" si="7"/>
        <v>0</v>
      </c>
      <c r="J189" s="71">
        <f t="shared" si="8"/>
        <v>8204.5353363096183</v>
      </c>
    </row>
    <row r="190" spans="1:11" s="152" customFormat="1" ht="40.799999999999997" x14ac:dyDescent="0.3">
      <c r="A190" s="66" t="s">
        <v>459</v>
      </c>
      <c r="B190" s="67" t="s">
        <v>924</v>
      </c>
      <c r="C190" s="68" t="s">
        <v>1491</v>
      </c>
      <c r="D190" s="69" t="s">
        <v>213</v>
      </c>
      <c r="E190" s="70">
        <v>40</v>
      </c>
      <c r="F190" s="98">
        <v>68.002170825033232</v>
      </c>
      <c r="G190" s="71">
        <f t="shared" si="6"/>
        <v>2720.0868330013291</v>
      </c>
      <c r="H190" s="71"/>
      <c r="I190" s="71">
        <f t="shared" si="7"/>
        <v>0</v>
      </c>
      <c r="J190" s="71">
        <f t="shared" si="8"/>
        <v>2720.0868330013291</v>
      </c>
    </row>
    <row r="191" spans="1:11" s="152" customFormat="1" ht="40.799999999999997" x14ac:dyDescent="0.3">
      <c r="A191" s="66" t="s">
        <v>461</v>
      </c>
      <c r="B191" s="67" t="s">
        <v>815</v>
      </c>
      <c r="C191" s="68" t="s">
        <v>846</v>
      </c>
      <c r="D191" s="69" t="s">
        <v>213</v>
      </c>
      <c r="E191" s="70">
        <v>1540</v>
      </c>
      <c r="F191" s="98">
        <v>20.535941328724984</v>
      </c>
      <c r="G191" s="71">
        <f t="shared" si="6"/>
        <v>31625.349646236475</v>
      </c>
      <c r="H191" s="71"/>
      <c r="I191" s="71">
        <f t="shared" si="7"/>
        <v>0</v>
      </c>
      <c r="J191" s="71">
        <f t="shared" si="8"/>
        <v>31625.349646236475</v>
      </c>
    </row>
    <row r="192" spans="1:11" s="152" customFormat="1" ht="40.799999999999997" x14ac:dyDescent="0.3">
      <c r="A192" s="66" t="s">
        <v>463</v>
      </c>
      <c r="B192" s="67" t="s">
        <v>817</v>
      </c>
      <c r="C192" s="68" t="s">
        <v>1464</v>
      </c>
      <c r="D192" s="69" t="s">
        <v>213</v>
      </c>
      <c r="E192" s="70">
        <v>1120</v>
      </c>
      <c r="F192" s="98">
        <v>935.18454860223244</v>
      </c>
      <c r="G192" s="71">
        <f t="shared" si="6"/>
        <v>1047406.6944345003</v>
      </c>
      <c r="H192" s="71"/>
      <c r="I192" s="71">
        <f t="shared" si="7"/>
        <v>0</v>
      </c>
      <c r="J192" s="71">
        <f t="shared" si="8"/>
        <v>1047406.6944345003</v>
      </c>
    </row>
    <row r="193" spans="1:11" s="152" customFormat="1" ht="40.799999999999997" x14ac:dyDescent="0.3">
      <c r="A193" s="66" t="s">
        <v>466</v>
      </c>
      <c r="B193" s="67" t="s">
        <v>811</v>
      </c>
      <c r="C193" s="68" t="s">
        <v>1465</v>
      </c>
      <c r="D193" s="69" t="s">
        <v>213</v>
      </c>
      <c r="E193" s="70">
        <v>1120</v>
      </c>
      <c r="F193" s="71">
        <v>2143.4171999999999</v>
      </c>
      <c r="G193" s="71">
        <f t="shared" si="6"/>
        <v>2400627.264</v>
      </c>
      <c r="H193" s="71"/>
      <c r="I193" s="71">
        <f t="shared" si="7"/>
        <v>0</v>
      </c>
      <c r="J193" s="71">
        <f t="shared" si="8"/>
        <v>2400627.264</v>
      </c>
      <c r="K193" s="152">
        <f>1786.181*1.2</f>
        <v>2143.4171999999999</v>
      </c>
    </row>
    <row r="194" spans="1:11" s="152" customFormat="1" ht="40.799999999999997" x14ac:dyDescent="0.3">
      <c r="A194" s="66" t="s">
        <v>916</v>
      </c>
      <c r="B194" s="67" t="s">
        <v>1331</v>
      </c>
      <c r="C194" s="68" t="s">
        <v>1332</v>
      </c>
      <c r="D194" s="69" t="s">
        <v>213</v>
      </c>
      <c r="E194" s="70">
        <v>1120</v>
      </c>
      <c r="F194" s="98">
        <v>302.87436978637015</v>
      </c>
      <c r="G194" s="71">
        <f t="shared" si="6"/>
        <v>339219.29416073457</v>
      </c>
      <c r="H194" s="71"/>
      <c r="I194" s="71">
        <f t="shared" si="7"/>
        <v>0</v>
      </c>
      <c r="J194" s="71">
        <f t="shared" si="8"/>
        <v>339219.29416073457</v>
      </c>
    </row>
    <row r="195" spans="1:11" s="152" customFormat="1" ht="40.799999999999997" x14ac:dyDescent="0.3">
      <c r="A195" s="66" t="s">
        <v>471</v>
      </c>
      <c r="B195" s="67" t="s">
        <v>1331</v>
      </c>
      <c r="C195" s="68" t="s">
        <v>1333</v>
      </c>
      <c r="D195" s="69" t="s">
        <v>213</v>
      </c>
      <c r="E195" s="70">
        <v>2240</v>
      </c>
      <c r="F195" s="98">
        <v>76.364179509922792</v>
      </c>
      <c r="G195" s="71">
        <f t="shared" ref="G195:G199" si="9">E195*F195</f>
        <v>171055.76210222705</v>
      </c>
      <c r="H195" s="71"/>
      <c r="I195" s="71">
        <f t="shared" ref="I195:I199" si="10">E195*H195</f>
        <v>0</v>
      </c>
      <c r="J195" s="71">
        <f t="shared" ref="J195:J199" si="11">G195+I195</f>
        <v>171055.76210222705</v>
      </c>
    </row>
    <row r="196" spans="1:11" s="152" customFormat="1" ht="40.799999999999997" x14ac:dyDescent="0.3">
      <c r="A196" s="66" t="s">
        <v>473</v>
      </c>
      <c r="B196" s="67" t="s">
        <v>1331</v>
      </c>
      <c r="C196" s="68" t="s">
        <v>1334</v>
      </c>
      <c r="D196" s="69" t="s">
        <v>213</v>
      </c>
      <c r="E196" s="70">
        <v>2240</v>
      </c>
      <c r="F196" s="98">
        <v>44.76097241291729</v>
      </c>
      <c r="G196" s="71">
        <f t="shared" si="9"/>
        <v>100264.57820493473</v>
      </c>
      <c r="H196" s="71"/>
      <c r="I196" s="71">
        <f t="shared" si="10"/>
        <v>0</v>
      </c>
      <c r="J196" s="71">
        <f t="shared" si="11"/>
        <v>100264.57820493473</v>
      </c>
    </row>
    <row r="197" spans="1:11" s="152" customFormat="1" ht="40.799999999999997" x14ac:dyDescent="0.3">
      <c r="A197" s="66" t="s">
        <v>474</v>
      </c>
      <c r="B197" s="67" t="s">
        <v>840</v>
      </c>
      <c r="C197" s="68" t="s">
        <v>912</v>
      </c>
      <c r="D197" s="69" t="s">
        <v>213</v>
      </c>
      <c r="E197" s="70">
        <v>2240</v>
      </c>
      <c r="F197" s="98">
        <v>14.387455876525037</v>
      </c>
      <c r="G197" s="71">
        <f t="shared" si="9"/>
        <v>32227.901163416082</v>
      </c>
      <c r="H197" s="71"/>
      <c r="I197" s="71">
        <f t="shared" si="10"/>
        <v>0</v>
      </c>
      <c r="J197" s="71">
        <f t="shared" si="11"/>
        <v>32227.901163416082</v>
      </c>
    </row>
    <row r="198" spans="1:11" s="78" customFormat="1" ht="30.6" x14ac:dyDescent="0.3">
      <c r="A198" s="72" t="s">
        <v>477</v>
      </c>
      <c r="B198" s="73" t="s">
        <v>498</v>
      </c>
      <c r="C198" s="74" t="s">
        <v>499</v>
      </c>
      <c r="D198" s="75" t="s">
        <v>109</v>
      </c>
      <c r="E198" s="80">
        <v>0.8</v>
      </c>
      <c r="F198" s="77"/>
      <c r="G198" s="77">
        <f t="shared" si="9"/>
        <v>0</v>
      </c>
      <c r="H198" s="77"/>
      <c r="I198" s="77">
        <f t="shared" si="10"/>
        <v>0</v>
      </c>
      <c r="J198" s="77">
        <f t="shared" si="11"/>
        <v>0</v>
      </c>
    </row>
    <row r="199" spans="1:11" s="152" customFormat="1" ht="40.799999999999997" x14ac:dyDescent="0.3">
      <c r="A199" s="66" t="s">
        <v>479</v>
      </c>
      <c r="B199" s="67" t="s">
        <v>823</v>
      </c>
      <c r="C199" s="68" t="s">
        <v>1309</v>
      </c>
      <c r="D199" s="69" t="s">
        <v>116</v>
      </c>
      <c r="E199" s="81">
        <v>82.4</v>
      </c>
      <c r="F199" s="98">
        <v>1717.1489212110798</v>
      </c>
      <c r="G199" s="71">
        <f t="shared" si="9"/>
        <v>141493.07110779299</v>
      </c>
      <c r="H199" s="71"/>
      <c r="I199" s="71">
        <f t="shared" si="10"/>
        <v>0</v>
      </c>
      <c r="J199" s="71">
        <f t="shared" si="11"/>
        <v>141493.07110779299</v>
      </c>
    </row>
    <row r="200" spans="1:11" x14ac:dyDescent="0.3">
      <c r="G200" s="77">
        <f t="shared" ref="G200:I200" si="12">SUM(G3:G199)</f>
        <v>72898829.455512792</v>
      </c>
      <c r="H200" s="77"/>
      <c r="I200" s="77">
        <f t="shared" si="12"/>
        <v>0</v>
      </c>
      <c r="J200" s="77">
        <f>SUM(J3:J199)</f>
        <v>72898829.455512792</v>
      </c>
    </row>
  </sheetData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B76D4-92F9-42C8-85FB-D21A40849E47}">
  <sheetPr>
    <tabColor theme="9" tint="0.39997558519241921"/>
    <pageSetUpPr fitToPage="1"/>
  </sheetPr>
  <dimension ref="A1:R184"/>
  <sheetViews>
    <sheetView workbookViewId="0">
      <pane ySplit="1" topLeftCell="A17" activePane="bottomLeft" state="frozen"/>
      <selection activeCell="M93" sqref="M93"/>
      <selection pane="bottomLeft" activeCell="C3" sqref="C3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8" s="61" customFormat="1" ht="24" x14ac:dyDescent="0.3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M1" s="162" t="s">
        <v>2058</v>
      </c>
      <c r="N1" s="162"/>
      <c r="O1" s="162"/>
      <c r="P1" s="162"/>
      <c r="Q1" s="162"/>
      <c r="R1" s="162"/>
    </row>
    <row r="2" spans="1:18" s="152" customFormat="1" ht="14.4" x14ac:dyDescent="0.3">
      <c r="A2" s="62" t="s">
        <v>1492</v>
      </c>
      <c r="B2" s="63"/>
      <c r="C2" s="63"/>
      <c r="D2" s="63"/>
      <c r="E2" s="64"/>
    </row>
    <row r="3" spans="1:18" s="78" customFormat="1" ht="40.799999999999997" x14ac:dyDescent="0.3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8" s="152" customFormat="1" ht="20.399999999999999" x14ac:dyDescent="0.3">
      <c r="A4" s="66" t="s">
        <v>11</v>
      </c>
      <c r="B4" s="67" t="s">
        <v>1335</v>
      </c>
      <c r="C4" s="68" t="s">
        <v>701</v>
      </c>
      <c r="D4" s="69" t="s">
        <v>14</v>
      </c>
      <c r="E4" s="70">
        <v>1</v>
      </c>
      <c r="F4" s="71">
        <v>3484390</v>
      </c>
      <c r="G4" s="71">
        <f t="shared" si="0"/>
        <v>3484390</v>
      </c>
      <c r="H4" s="71"/>
      <c r="I4" s="71">
        <f t="shared" si="1"/>
        <v>0</v>
      </c>
      <c r="J4" s="71">
        <f t="shared" si="2"/>
        <v>3484390</v>
      </c>
    </row>
    <row r="5" spans="1:18" s="78" customFormat="1" ht="40.799999999999997" x14ac:dyDescent="0.3">
      <c r="A5" s="72" t="s">
        <v>15</v>
      </c>
      <c r="B5" s="73" t="s">
        <v>8</v>
      </c>
      <c r="C5" s="74" t="s">
        <v>9</v>
      </c>
      <c r="D5" s="75" t="s">
        <v>10</v>
      </c>
      <c r="E5" s="80">
        <v>0.6</v>
      </c>
      <c r="F5" s="77"/>
      <c r="G5" s="77">
        <f t="shared" si="0"/>
        <v>0</v>
      </c>
      <c r="H5" s="77"/>
      <c r="I5" s="77">
        <f t="shared" si="1"/>
        <v>0</v>
      </c>
      <c r="J5" s="77">
        <f t="shared" si="2"/>
        <v>0</v>
      </c>
    </row>
    <row r="6" spans="1:18" s="99" customFormat="1" ht="20.399999999999999" x14ac:dyDescent="0.3">
      <c r="A6" s="93" t="s">
        <v>1337</v>
      </c>
      <c r="B6" s="94"/>
      <c r="C6" s="95" t="s">
        <v>1493</v>
      </c>
      <c r="D6" s="96" t="s">
        <v>14</v>
      </c>
      <c r="E6" s="97">
        <v>1</v>
      </c>
      <c r="F6" s="98"/>
      <c r="G6" s="98">
        <f t="shared" si="0"/>
        <v>0</v>
      </c>
      <c r="H6" s="98"/>
      <c r="I6" s="98">
        <f t="shared" si="1"/>
        <v>0</v>
      </c>
      <c r="J6" s="98">
        <f t="shared" si="2"/>
        <v>0</v>
      </c>
      <c r="K6" s="99" t="s">
        <v>2024</v>
      </c>
    </row>
    <row r="7" spans="1:18" s="78" customFormat="1" ht="20.399999999999999" x14ac:dyDescent="0.3">
      <c r="A7" s="72" t="s">
        <v>22</v>
      </c>
      <c r="B7" s="73" t="s">
        <v>974</v>
      </c>
      <c r="C7" s="74" t="s">
        <v>975</v>
      </c>
      <c r="D7" s="75" t="s">
        <v>38</v>
      </c>
      <c r="E7" s="76">
        <v>2</v>
      </c>
      <c r="F7" s="77"/>
      <c r="G7" s="77">
        <f t="shared" si="0"/>
        <v>0</v>
      </c>
      <c r="H7" s="77"/>
      <c r="I7" s="77">
        <f t="shared" si="1"/>
        <v>0</v>
      </c>
      <c r="J7" s="77">
        <f t="shared" si="2"/>
        <v>0</v>
      </c>
    </row>
    <row r="8" spans="1:18" s="152" customFormat="1" ht="20.399999999999999" x14ac:dyDescent="0.3">
      <c r="A8" s="66" t="s">
        <v>977</v>
      </c>
      <c r="B8" s="67" t="s">
        <v>1338</v>
      </c>
      <c r="C8" s="68" t="s">
        <v>704</v>
      </c>
      <c r="D8" s="69" t="s">
        <v>14</v>
      </c>
      <c r="E8" s="70">
        <v>1</v>
      </c>
      <c r="F8" s="71">
        <v>226728</v>
      </c>
      <c r="G8" s="71">
        <f t="shared" si="0"/>
        <v>226728</v>
      </c>
      <c r="H8" s="71"/>
      <c r="I8" s="71">
        <f t="shared" si="1"/>
        <v>0</v>
      </c>
      <c r="J8" s="71">
        <f t="shared" si="2"/>
        <v>226728</v>
      </c>
    </row>
    <row r="9" spans="1:18" s="152" customFormat="1" ht="20.399999999999999" x14ac:dyDescent="0.3">
      <c r="A9" s="66" t="s">
        <v>1341</v>
      </c>
      <c r="B9" s="67" t="s">
        <v>1338</v>
      </c>
      <c r="C9" s="68" t="s">
        <v>703</v>
      </c>
      <c r="D9" s="69" t="s">
        <v>14</v>
      </c>
      <c r="E9" s="70">
        <v>1</v>
      </c>
      <c r="F9" s="71">
        <v>227900</v>
      </c>
      <c r="G9" s="71">
        <f t="shared" si="0"/>
        <v>227900</v>
      </c>
      <c r="H9" s="71"/>
      <c r="I9" s="71">
        <f t="shared" si="1"/>
        <v>0</v>
      </c>
      <c r="J9" s="71">
        <f t="shared" si="2"/>
        <v>227900</v>
      </c>
    </row>
    <row r="10" spans="1:18" s="78" customFormat="1" ht="20.399999999999999" x14ac:dyDescent="0.3">
      <c r="A10" s="72" t="s">
        <v>552</v>
      </c>
      <c r="B10" s="73" t="s">
        <v>47</v>
      </c>
      <c r="C10" s="74" t="s">
        <v>48</v>
      </c>
      <c r="D10" s="75" t="s">
        <v>38</v>
      </c>
      <c r="E10" s="76">
        <v>2</v>
      </c>
      <c r="F10" s="77"/>
      <c r="G10" s="77">
        <f t="shared" si="0"/>
        <v>0</v>
      </c>
      <c r="H10" s="77"/>
      <c r="I10" s="77">
        <f t="shared" si="1"/>
        <v>0</v>
      </c>
      <c r="J10" s="77">
        <f t="shared" si="2"/>
        <v>0</v>
      </c>
    </row>
    <row r="11" spans="1:18" s="152" customFormat="1" ht="20.399999999999999" x14ac:dyDescent="0.3">
      <c r="A11" s="66" t="s">
        <v>1240</v>
      </c>
      <c r="B11" s="67" t="s">
        <v>1338</v>
      </c>
      <c r="C11" s="68" t="s">
        <v>1239</v>
      </c>
      <c r="D11" s="69" t="s">
        <v>14</v>
      </c>
      <c r="E11" s="70">
        <v>1</v>
      </c>
      <c r="F11" s="71">
        <v>401920</v>
      </c>
      <c r="G11" s="71">
        <f t="shared" si="0"/>
        <v>401920</v>
      </c>
      <c r="H11" s="71"/>
      <c r="I11" s="71">
        <f t="shared" si="1"/>
        <v>0</v>
      </c>
      <c r="J11" s="71">
        <f t="shared" si="2"/>
        <v>401920</v>
      </c>
    </row>
    <row r="12" spans="1:18" s="152" customFormat="1" ht="14.4" x14ac:dyDescent="0.3">
      <c r="A12" s="62" t="s">
        <v>705</v>
      </c>
      <c r="B12" s="63"/>
      <c r="C12" s="63"/>
      <c r="D12" s="63"/>
      <c r="E12" s="64"/>
      <c r="F12" s="71"/>
      <c r="G12" s="71">
        <f t="shared" si="0"/>
        <v>0</v>
      </c>
      <c r="H12" s="71"/>
      <c r="I12" s="71">
        <f t="shared" si="1"/>
        <v>0</v>
      </c>
      <c r="J12" s="71">
        <f t="shared" si="2"/>
        <v>0</v>
      </c>
    </row>
    <row r="13" spans="1:18" s="78" customFormat="1" ht="30.6" x14ac:dyDescent="0.3">
      <c r="A13" s="72" t="s">
        <v>35</v>
      </c>
      <c r="B13" s="73" t="s">
        <v>86</v>
      </c>
      <c r="C13" s="74" t="s">
        <v>87</v>
      </c>
      <c r="D13" s="75" t="s">
        <v>69</v>
      </c>
      <c r="E13" s="80">
        <v>2.5</v>
      </c>
      <c r="F13" s="77"/>
      <c r="G13" s="77">
        <f t="shared" si="0"/>
        <v>0</v>
      </c>
      <c r="H13" s="77"/>
      <c r="I13" s="77">
        <f t="shared" si="1"/>
        <v>0</v>
      </c>
      <c r="J13" s="77">
        <f t="shared" si="2"/>
        <v>0</v>
      </c>
    </row>
    <row r="14" spans="1:18" s="152" customFormat="1" ht="40.799999999999997" x14ac:dyDescent="0.3">
      <c r="A14" s="66" t="s">
        <v>556</v>
      </c>
      <c r="B14" s="67" t="s">
        <v>978</v>
      </c>
      <c r="C14" s="68" t="s">
        <v>1344</v>
      </c>
      <c r="D14" s="69" t="s">
        <v>213</v>
      </c>
      <c r="E14" s="70">
        <v>211</v>
      </c>
      <c r="F14" s="71">
        <v>27733</v>
      </c>
      <c r="G14" s="71">
        <f t="shared" si="0"/>
        <v>5851663</v>
      </c>
      <c r="H14" s="71"/>
      <c r="I14" s="71">
        <f t="shared" si="1"/>
        <v>0</v>
      </c>
      <c r="J14" s="71">
        <f t="shared" si="2"/>
        <v>5851663</v>
      </c>
    </row>
    <row r="15" spans="1:18" s="152" customFormat="1" ht="40.799999999999997" x14ac:dyDescent="0.3">
      <c r="A15" s="66" t="s">
        <v>42</v>
      </c>
      <c r="B15" s="67" t="s">
        <v>978</v>
      </c>
      <c r="C15" s="68" t="s">
        <v>1494</v>
      </c>
      <c r="D15" s="69" t="s">
        <v>213</v>
      </c>
      <c r="E15" s="70">
        <v>36</v>
      </c>
      <c r="F15" s="71">
        <v>29164</v>
      </c>
      <c r="G15" s="71">
        <f t="shared" si="0"/>
        <v>1049904</v>
      </c>
      <c r="H15" s="71"/>
      <c r="I15" s="71">
        <f t="shared" si="1"/>
        <v>0</v>
      </c>
      <c r="J15" s="71">
        <f t="shared" si="2"/>
        <v>1049904</v>
      </c>
    </row>
    <row r="16" spans="1:18" s="152" customFormat="1" ht="40.799999999999997" x14ac:dyDescent="0.3">
      <c r="A16" s="66" t="s">
        <v>558</v>
      </c>
      <c r="B16" s="67" t="s">
        <v>978</v>
      </c>
      <c r="C16" s="68" t="s">
        <v>1495</v>
      </c>
      <c r="D16" s="69" t="s">
        <v>213</v>
      </c>
      <c r="E16" s="70">
        <v>3</v>
      </c>
      <c r="F16" s="71">
        <v>29549</v>
      </c>
      <c r="G16" s="71">
        <f t="shared" si="0"/>
        <v>88647</v>
      </c>
      <c r="H16" s="71"/>
      <c r="I16" s="71">
        <f t="shared" si="1"/>
        <v>0</v>
      </c>
      <c r="J16" s="71">
        <f t="shared" si="2"/>
        <v>88647</v>
      </c>
    </row>
    <row r="17" spans="1:10" s="152" customFormat="1" ht="30.6" x14ac:dyDescent="0.3">
      <c r="A17" s="66" t="s">
        <v>45</v>
      </c>
      <c r="B17" s="67" t="s">
        <v>1248</v>
      </c>
      <c r="C17" s="68" t="s">
        <v>1249</v>
      </c>
      <c r="D17" s="69" t="s">
        <v>69</v>
      </c>
      <c r="E17" s="88">
        <v>1.1399999999999999</v>
      </c>
      <c r="F17" s="98">
        <v>32427.234206140602</v>
      </c>
      <c r="G17" s="71">
        <f t="shared" si="0"/>
        <v>36967.046995000281</v>
      </c>
      <c r="H17" s="71"/>
      <c r="I17" s="71">
        <f t="shared" si="1"/>
        <v>0</v>
      </c>
      <c r="J17" s="71">
        <f t="shared" si="2"/>
        <v>36967.046995000281</v>
      </c>
    </row>
    <row r="18" spans="1:10" s="152" customFormat="1" ht="14.4" x14ac:dyDescent="0.3">
      <c r="A18" s="62" t="s">
        <v>980</v>
      </c>
      <c r="B18" s="63"/>
      <c r="C18" s="63"/>
      <c r="D18" s="63"/>
      <c r="E18" s="64"/>
      <c r="F18" s="98"/>
      <c r="G18" s="71">
        <f t="shared" si="0"/>
        <v>0</v>
      </c>
      <c r="H18" s="71"/>
      <c r="I18" s="71">
        <f t="shared" si="1"/>
        <v>0</v>
      </c>
      <c r="J18" s="71">
        <f t="shared" si="2"/>
        <v>0</v>
      </c>
    </row>
    <row r="19" spans="1:10" s="78" customFormat="1" ht="40.799999999999997" x14ac:dyDescent="0.3">
      <c r="A19" s="72" t="s">
        <v>563</v>
      </c>
      <c r="B19" s="73" t="s">
        <v>114</v>
      </c>
      <c r="C19" s="74" t="s">
        <v>115</v>
      </c>
      <c r="D19" s="75" t="s">
        <v>109</v>
      </c>
      <c r="E19" s="79">
        <v>38.72</v>
      </c>
      <c r="F19" s="77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78" customFormat="1" ht="40.799999999999997" x14ac:dyDescent="0.3">
      <c r="A20" s="72" t="s">
        <v>51</v>
      </c>
      <c r="B20" s="73" t="s">
        <v>111</v>
      </c>
      <c r="C20" s="74" t="s">
        <v>112</v>
      </c>
      <c r="D20" s="75" t="s">
        <v>109</v>
      </c>
      <c r="E20" s="79">
        <v>30.21</v>
      </c>
      <c r="F20" s="77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152" customFormat="1" ht="40.799999999999997" x14ac:dyDescent="0.3">
      <c r="A21" s="66" t="s">
        <v>565</v>
      </c>
      <c r="B21" s="67" t="s">
        <v>720</v>
      </c>
      <c r="C21" s="68" t="s">
        <v>1496</v>
      </c>
      <c r="D21" s="69" t="s">
        <v>116</v>
      </c>
      <c r="E21" s="88">
        <v>118.32</v>
      </c>
      <c r="F21" s="71">
        <v>6227.26</v>
      </c>
      <c r="G21" s="71">
        <f t="shared" si="0"/>
        <v>736809.40319999994</v>
      </c>
      <c r="H21" s="71"/>
      <c r="I21" s="71">
        <f t="shared" si="1"/>
        <v>0</v>
      </c>
      <c r="J21" s="71">
        <f t="shared" si="2"/>
        <v>736809.40319999994</v>
      </c>
    </row>
    <row r="22" spans="1:10" s="152" customFormat="1" ht="40.799999999999997" x14ac:dyDescent="0.3">
      <c r="A22" s="66" t="s">
        <v>567</v>
      </c>
      <c r="B22" s="67" t="s">
        <v>720</v>
      </c>
      <c r="C22" s="68" t="s">
        <v>1497</v>
      </c>
      <c r="D22" s="69" t="s">
        <v>116</v>
      </c>
      <c r="E22" s="81">
        <v>372.3</v>
      </c>
      <c r="F22" s="71">
        <v>3164.32</v>
      </c>
      <c r="G22" s="71">
        <f t="shared" si="0"/>
        <v>1178076.3360000001</v>
      </c>
      <c r="H22" s="71"/>
      <c r="I22" s="71">
        <f t="shared" si="1"/>
        <v>0</v>
      </c>
      <c r="J22" s="71">
        <f t="shared" si="2"/>
        <v>1178076.3360000001</v>
      </c>
    </row>
    <row r="23" spans="1:10" s="152" customFormat="1" ht="40.799999999999997" x14ac:dyDescent="0.3">
      <c r="A23" s="66" t="s">
        <v>56</v>
      </c>
      <c r="B23" s="67" t="s">
        <v>720</v>
      </c>
      <c r="C23" s="68" t="s">
        <v>1348</v>
      </c>
      <c r="D23" s="69" t="s">
        <v>116</v>
      </c>
      <c r="E23" s="88">
        <v>723.18</v>
      </c>
      <c r="F23" s="71">
        <v>563.59</v>
      </c>
      <c r="G23" s="71">
        <f t="shared" si="0"/>
        <v>407577.01620000001</v>
      </c>
      <c r="H23" s="71"/>
      <c r="I23" s="71">
        <f t="shared" si="1"/>
        <v>0</v>
      </c>
      <c r="J23" s="71">
        <f t="shared" si="2"/>
        <v>407577.01620000001</v>
      </c>
    </row>
    <row r="24" spans="1:10" s="152" customFormat="1" ht="40.799999999999997" x14ac:dyDescent="0.3">
      <c r="A24" s="66" t="s">
        <v>57</v>
      </c>
      <c r="B24" s="67" t="s">
        <v>720</v>
      </c>
      <c r="C24" s="68" t="s">
        <v>1498</v>
      </c>
      <c r="D24" s="69" t="s">
        <v>116</v>
      </c>
      <c r="E24" s="81">
        <v>397.8</v>
      </c>
      <c r="F24" s="71">
        <v>1579.11</v>
      </c>
      <c r="G24" s="71">
        <f t="shared" si="0"/>
        <v>628169.95799999998</v>
      </c>
      <c r="H24" s="71"/>
      <c r="I24" s="71">
        <f t="shared" si="1"/>
        <v>0</v>
      </c>
      <c r="J24" s="71">
        <f t="shared" si="2"/>
        <v>628169.95799999998</v>
      </c>
    </row>
    <row r="25" spans="1:10" s="152" customFormat="1" ht="40.799999999999997" x14ac:dyDescent="0.3">
      <c r="A25" s="66" t="s">
        <v>576</v>
      </c>
      <c r="B25" s="67" t="s">
        <v>1252</v>
      </c>
      <c r="C25" s="68" t="s">
        <v>1499</v>
      </c>
      <c r="D25" s="69" t="s">
        <v>116</v>
      </c>
      <c r="E25" s="81">
        <v>1239.3</v>
      </c>
      <c r="F25" s="71">
        <v>1155.51</v>
      </c>
      <c r="G25" s="71">
        <f t="shared" si="0"/>
        <v>1432023.5429999998</v>
      </c>
      <c r="H25" s="71"/>
      <c r="I25" s="71">
        <f t="shared" si="1"/>
        <v>0</v>
      </c>
      <c r="J25" s="71">
        <f t="shared" si="2"/>
        <v>1432023.5429999998</v>
      </c>
    </row>
    <row r="26" spans="1:10" s="152" customFormat="1" ht="40.799999999999997" x14ac:dyDescent="0.3">
      <c r="A26" s="66" t="s">
        <v>580</v>
      </c>
      <c r="B26" s="67" t="s">
        <v>728</v>
      </c>
      <c r="C26" s="68" t="s">
        <v>1500</v>
      </c>
      <c r="D26" s="69" t="s">
        <v>116</v>
      </c>
      <c r="E26" s="88">
        <v>199.92</v>
      </c>
      <c r="F26" s="71">
        <v>760.35</v>
      </c>
      <c r="G26" s="71">
        <f t="shared" si="0"/>
        <v>152009.17199999999</v>
      </c>
      <c r="H26" s="71"/>
      <c r="I26" s="71">
        <f t="shared" si="1"/>
        <v>0</v>
      </c>
      <c r="J26" s="71">
        <f t="shared" si="2"/>
        <v>152009.17199999999</v>
      </c>
    </row>
    <row r="27" spans="1:10" s="152" customFormat="1" ht="40.799999999999997" x14ac:dyDescent="0.3">
      <c r="A27" s="66" t="s">
        <v>66</v>
      </c>
      <c r="B27" s="67" t="s">
        <v>1255</v>
      </c>
      <c r="C27" s="68" t="s">
        <v>1350</v>
      </c>
      <c r="D27" s="69" t="s">
        <v>116</v>
      </c>
      <c r="E27" s="81">
        <v>122.4</v>
      </c>
      <c r="F27" s="71">
        <v>495.42</v>
      </c>
      <c r="G27" s="71">
        <f t="shared" si="0"/>
        <v>60639.408000000003</v>
      </c>
      <c r="H27" s="71"/>
      <c r="I27" s="71">
        <f t="shared" si="1"/>
        <v>0</v>
      </c>
      <c r="J27" s="71">
        <f t="shared" si="2"/>
        <v>60639.408000000003</v>
      </c>
    </row>
    <row r="28" spans="1:10" s="152" customFormat="1" ht="40.799999999999997" x14ac:dyDescent="0.3">
      <c r="A28" s="66" t="s">
        <v>70</v>
      </c>
      <c r="B28" s="67" t="s">
        <v>733</v>
      </c>
      <c r="C28" s="68" t="s">
        <v>1351</v>
      </c>
      <c r="D28" s="69" t="s">
        <v>116</v>
      </c>
      <c r="E28" s="70">
        <v>1734</v>
      </c>
      <c r="F28" s="71">
        <v>380.34</v>
      </c>
      <c r="G28" s="71">
        <f t="shared" si="0"/>
        <v>659509.55999999994</v>
      </c>
      <c r="H28" s="71"/>
      <c r="I28" s="71">
        <f t="shared" si="1"/>
        <v>0</v>
      </c>
      <c r="J28" s="71">
        <f t="shared" si="2"/>
        <v>659509.55999999994</v>
      </c>
    </row>
    <row r="29" spans="1:10" s="152" customFormat="1" ht="40.799999999999997" x14ac:dyDescent="0.3">
      <c r="A29" s="66" t="s">
        <v>74</v>
      </c>
      <c r="B29" s="67" t="s">
        <v>733</v>
      </c>
      <c r="C29" s="68" t="s">
        <v>1501</v>
      </c>
      <c r="D29" s="69" t="s">
        <v>116</v>
      </c>
      <c r="E29" s="81">
        <v>35.700000000000003</v>
      </c>
      <c r="F29" s="71">
        <v>3164.53</v>
      </c>
      <c r="G29" s="71">
        <f t="shared" si="0"/>
        <v>112973.72100000002</v>
      </c>
      <c r="H29" s="71"/>
      <c r="I29" s="71">
        <f t="shared" si="1"/>
        <v>0</v>
      </c>
      <c r="J29" s="71">
        <f t="shared" si="2"/>
        <v>112973.72100000002</v>
      </c>
    </row>
    <row r="30" spans="1:10" s="152" customFormat="1" ht="40.799999999999997" x14ac:dyDescent="0.3">
      <c r="A30" s="66" t="s">
        <v>76</v>
      </c>
      <c r="B30" s="67" t="s">
        <v>733</v>
      </c>
      <c r="C30" s="68" t="s">
        <v>1352</v>
      </c>
      <c r="D30" s="69" t="s">
        <v>116</v>
      </c>
      <c r="E30" s="81">
        <v>56.1</v>
      </c>
      <c r="F30" s="71">
        <v>1394.14</v>
      </c>
      <c r="G30" s="71">
        <f t="shared" si="0"/>
        <v>78211.254000000001</v>
      </c>
      <c r="H30" s="71"/>
      <c r="I30" s="71">
        <f t="shared" si="1"/>
        <v>0</v>
      </c>
      <c r="J30" s="71">
        <f t="shared" si="2"/>
        <v>78211.254000000001</v>
      </c>
    </row>
    <row r="31" spans="1:10" s="152" customFormat="1" ht="40.799999999999997" x14ac:dyDescent="0.3">
      <c r="A31" s="66" t="s">
        <v>79</v>
      </c>
      <c r="B31" s="67" t="s">
        <v>733</v>
      </c>
      <c r="C31" s="68" t="s">
        <v>1502</v>
      </c>
      <c r="D31" s="69" t="s">
        <v>116</v>
      </c>
      <c r="E31" s="88">
        <v>344.76</v>
      </c>
      <c r="F31" s="71">
        <v>1394.14</v>
      </c>
      <c r="G31" s="71">
        <f t="shared" si="0"/>
        <v>480643.70640000002</v>
      </c>
      <c r="H31" s="71"/>
      <c r="I31" s="71">
        <f t="shared" si="1"/>
        <v>0</v>
      </c>
      <c r="J31" s="71">
        <f t="shared" si="2"/>
        <v>480643.70640000002</v>
      </c>
    </row>
    <row r="32" spans="1:10" s="152" customFormat="1" ht="40.799999999999997" x14ac:dyDescent="0.3">
      <c r="A32" s="66" t="s">
        <v>81</v>
      </c>
      <c r="B32" s="67" t="s">
        <v>733</v>
      </c>
      <c r="C32" s="68" t="s">
        <v>1354</v>
      </c>
      <c r="D32" s="69" t="s">
        <v>116</v>
      </c>
      <c r="E32" s="81">
        <v>520.20000000000005</v>
      </c>
      <c r="F32" s="71">
        <v>908.73</v>
      </c>
      <c r="G32" s="71">
        <f t="shared" si="0"/>
        <v>472721.34600000008</v>
      </c>
      <c r="H32" s="71"/>
      <c r="I32" s="71">
        <f t="shared" si="1"/>
        <v>0</v>
      </c>
      <c r="J32" s="71">
        <f t="shared" si="2"/>
        <v>472721.34600000008</v>
      </c>
    </row>
    <row r="33" spans="1:10" s="152" customFormat="1" ht="40.799999999999997" x14ac:dyDescent="0.3">
      <c r="A33" s="66" t="s">
        <v>83</v>
      </c>
      <c r="B33" s="67" t="s">
        <v>733</v>
      </c>
      <c r="C33" s="68" t="s">
        <v>1355</v>
      </c>
      <c r="D33" s="69" t="s">
        <v>116</v>
      </c>
      <c r="E33" s="81">
        <v>81.599999999999994</v>
      </c>
      <c r="F33" s="98">
        <v>790.44353050353709</v>
      </c>
      <c r="G33" s="71">
        <f t="shared" si="0"/>
        <v>64500.192089088625</v>
      </c>
      <c r="H33" s="71"/>
      <c r="I33" s="71">
        <f t="shared" si="1"/>
        <v>0</v>
      </c>
      <c r="J33" s="71">
        <f t="shared" si="2"/>
        <v>64500.192089088625</v>
      </c>
    </row>
    <row r="34" spans="1:10" s="152" customFormat="1" ht="40.799999999999997" x14ac:dyDescent="0.3">
      <c r="A34" s="66" t="s">
        <v>85</v>
      </c>
      <c r="B34" s="67" t="s">
        <v>733</v>
      </c>
      <c r="C34" s="68" t="s">
        <v>1357</v>
      </c>
      <c r="D34" s="69" t="s">
        <v>116</v>
      </c>
      <c r="E34" s="88">
        <v>1034.28</v>
      </c>
      <c r="F34" s="71">
        <v>466.17</v>
      </c>
      <c r="G34" s="71">
        <f t="shared" si="0"/>
        <v>482150.3076</v>
      </c>
      <c r="H34" s="71"/>
      <c r="I34" s="71">
        <f t="shared" si="1"/>
        <v>0</v>
      </c>
      <c r="J34" s="71">
        <f t="shared" si="2"/>
        <v>482150.3076</v>
      </c>
    </row>
    <row r="35" spans="1:10" s="152" customFormat="1" ht="40.799999999999997" x14ac:dyDescent="0.3">
      <c r="A35" s="66" t="s">
        <v>88</v>
      </c>
      <c r="B35" s="67" t="s">
        <v>1503</v>
      </c>
      <c r="C35" s="68" t="s">
        <v>1263</v>
      </c>
      <c r="D35" s="69" t="s">
        <v>116</v>
      </c>
      <c r="E35" s="70">
        <v>51</v>
      </c>
      <c r="F35" s="98">
        <v>664.17044498070425</v>
      </c>
      <c r="G35" s="71">
        <f t="shared" si="0"/>
        <v>33872.692694015917</v>
      </c>
      <c r="H35" s="71"/>
      <c r="I35" s="71">
        <f t="shared" si="1"/>
        <v>0</v>
      </c>
      <c r="J35" s="71">
        <f t="shared" si="2"/>
        <v>33872.692694015917</v>
      </c>
    </row>
    <row r="36" spans="1:10" s="78" customFormat="1" ht="30.6" x14ac:dyDescent="0.3">
      <c r="A36" s="72" t="s">
        <v>90</v>
      </c>
      <c r="B36" s="73" t="s">
        <v>124</v>
      </c>
      <c r="C36" s="74" t="s">
        <v>125</v>
      </c>
      <c r="D36" s="75" t="s">
        <v>109</v>
      </c>
      <c r="E36" s="80">
        <v>2.1</v>
      </c>
      <c r="F36" s="77"/>
      <c r="G36" s="77">
        <f t="shared" si="0"/>
        <v>0</v>
      </c>
      <c r="H36" s="77"/>
      <c r="I36" s="77">
        <f t="shared" si="1"/>
        <v>0</v>
      </c>
      <c r="J36" s="77">
        <f t="shared" si="2"/>
        <v>0</v>
      </c>
    </row>
    <row r="37" spans="1:10" s="152" customFormat="1" ht="40.799999999999997" x14ac:dyDescent="0.3">
      <c r="A37" s="66" t="s">
        <v>92</v>
      </c>
      <c r="B37" s="67" t="s">
        <v>741</v>
      </c>
      <c r="C37" s="68" t="s">
        <v>742</v>
      </c>
      <c r="D37" s="69" t="s">
        <v>116</v>
      </c>
      <c r="E37" s="70">
        <v>51</v>
      </c>
      <c r="F37" s="98">
        <v>1764.1261630559616</v>
      </c>
      <c r="G37" s="71">
        <f t="shared" si="0"/>
        <v>89970.434315854043</v>
      </c>
      <c r="H37" s="71"/>
      <c r="I37" s="71">
        <f t="shared" si="1"/>
        <v>0</v>
      </c>
      <c r="J37" s="71">
        <f t="shared" si="2"/>
        <v>89970.434315854043</v>
      </c>
    </row>
    <row r="38" spans="1:10" s="152" customFormat="1" ht="40.799999999999997" x14ac:dyDescent="0.3">
      <c r="A38" s="66" t="s">
        <v>94</v>
      </c>
      <c r="B38" s="67" t="s">
        <v>741</v>
      </c>
      <c r="C38" s="68" t="s">
        <v>983</v>
      </c>
      <c r="D38" s="69" t="s">
        <v>116</v>
      </c>
      <c r="E38" s="81">
        <v>10.199999999999999</v>
      </c>
      <c r="F38" s="98">
        <v>509.27527228682874</v>
      </c>
      <c r="G38" s="71">
        <f t="shared" si="0"/>
        <v>5194.6077773256529</v>
      </c>
      <c r="H38" s="71"/>
      <c r="I38" s="71">
        <f t="shared" si="1"/>
        <v>0</v>
      </c>
      <c r="J38" s="71">
        <f t="shared" si="2"/>
        <v>5194.6077773256529</v>
      </c>
    </row>
    <row r="39" spans="1:10" s="152" customFormat="1" ht="40.799999999999997" x14ac:dyDescent="0.3">
      <c r="A39" s="66" t="s">
        <v>96</v>
      </c>
      <c r="B39" s="67" t="s">
        <v>741</v>
      </c>
      <c r="C39" s="68" t="s">
        <v>984</v>
      </c>
      <c r="D39" s="69" t="s">
        <v>116</v>
      </c>
      <c r="E39" s="70">
        <v>102</v>
      </c>
      <c r="F39" s="98">
        <v>366.45003621767125</v>
      </c>
      <c r="G39" s="71">
        <f t="shared" si="0"/>
        <v>37377.903694202469</v>
      </c>
      <c r="H39" s="71"/>
      <c r="I39" s="71">
        <f t="shared" si="1"/>
        <v>0</v>
      </c>
      <c r="J39" s="71">
        <f t="shared" si="2"/>
        <v>37377.903694202469</v>
      </c>
    </row>
    <row r="40" spans="1:10" s="152" customFormat="1" ht="40.799999999999997" x14ac:dyDescent="0.3">
      <c r="A40" s="66" t="s">
        <v>98</v>
      </c>
      <c r="B40" s="67" t="s">
        <v>745</v>
      </c>
      <c r="C40" s="68" t="s">
        <v>985</v>
      </c>
      <c r="D40" s="69" t="s">
        <v>116</v>
      </c>
      <c r="E40" s="81">
        <v>51.5</v>
      </c>
      <c r="F40" s="98">
        <v>91.131022899964066</v>
      </c>
      <c r="G40" s="71">
        <f t="shared" si="0"/>
        <v>4693.2476793481492</v>
      </c>
      <c r="H40" s="71"/>
      <c r="I40" s="71">
        <f t="shared" si="1"/>
        <v>0</v>
      </c>
      <c r="J40" s="71">
        <f t="shared" si="2"/>
        <v>4693.2476793481492</v>
      </c>
    </row>
    <row r="41" spans="1:10" s="152" customFormat="1" ht="14.4" x14ac:dyDescent="0.3">
      <c r="A41" s="62" t="s">
        <v>988</v>
      </c>
      <c r="B41" s="63"/>
      <c r="C41" s="63"/>
      <c r="D41" s="63"/>
      <c r="E41" s="64"/>
      <c r="F41" s="98"/>
      <c r="G41" s="71">
        <f t="shared" si="0"/>
        <v>0</v>
      </c>
      <c r="H41" s="71"/>
      <c r="I41" s="71">
        <f t="shared" si="1"/>
        <v>0</v>
      </c>
      <c r="J41" s="71">
        <f t="shared" si="2"/>
        <v>0</v>
      </c>
    </row>
    <row r="42" spans="1:10" s="78" customFormat="1" ht="20.399999999999999" x14ac:dyDescent="0.3">
      <c r="A42" s="72" t="s">
        <v>101</v>
      </c>
      <c r="B42" s="73" t="s">
        <v>319</v>
      </c>
      <c r="C42" s="74" t="s">
        <v>320</v>
      </c>
      <c r="D42" s="75" t="s">
        <v>69</v>
      </c>
      <c r="E42" s="79">
        <v>0.02</v>
      </c>
      <c r="F42" s="77"/>
      <c r="G42" s="77">
        <f t="shared" si="0"/>
        <v>0</v>
      </c>
      <c r="H42" s="77"/>
      <c r="I42" s="77">
        <f t="shared" si="1"/>
        <v>0</v>
      </c>
      <c r="J42" s="77">
        <f t="shared" si="2"/>
        <v>0</v>
      </c>
    </row>
    <row r="43" spans="1:10" s="152" customFormat="1" ht="40.799999999999997" x14ac:dyDescent="0.3">
      <c r="A43" s="66" t="s">
        <v>1504</v>
      </c>
      <c r="B43" s="67" t="s">
        <v>747</v>
      </c>
      <c r="C43" s="68" t="s">
        <v>748</v>
      </c>
      <c r="D43" s="69" t="s">
        <v>213</v>
      </c>
      <c r="E43" s="70">
        <v>2</v>
      </c>
      <c r="F43" s="98">
        <v>13377.228000000001</v>
      </c>
      <c r="G43" s="71">
        <f t="shared" si="0"/>
        <v>26754.456000000002</v>
      </c>
      <c r="H43" s="71"/>
      <c r="I43" s="71">
        <f t="shared" si="1"/>
        <v>0</v>
      </c>
      <c r="J43" s="71">
        <f t="shared" si="2"/>
        <v>26754.456000000002</v>
      </c>
    </row>
    <row r="44" spans="1:10" s="152" customFormat="1" ht="14.4" x14ac:dyDescent="0.3">
      <c r="A44" s="62" t="s">
        <v>1270</v>
      </c>
      <c r="B44" s="63"/>
      <c r="C44" s="63"/>
      <c r="D44" s="63"/>
      <c r="E44" s="64"/>
      <c r="F44" s="98"/>
      <c r="G44" s="71">
        <f t="shared" si="0"/>
        <v>0</v>
      </c>
      <c r="H44" s="71"/>
      <c r="I44" s="71">
        <f t="shared" si="1"/>
        <v>0</v>
      </c>
      <c r="J44" s="71">
        <f t="shared" si="2"/>
        <v>0</v>
      </c>
    </row>
    <row r="45" spans="1:10" s="78" customFormat="1" ht="20.399999999999999" x14ac:dyDescent="0.3">
      <c r="A45" s="72" t="s">
        <v>106</v>
      </c>
      <c r="B45" s="73" t="s">
        <v>128</v>
      </c>
      <c r="C45" s="74" t="s">
        <v>129</v>
      </c>
      <c r="D45" s="75" t="s">
        <v>130</v>
      </c>
      <c r="E45" s="76">
        <v>10</v>
      </c>
      <c r="F45" s="77"/>
      <c r="G45" s="77">
        <f t="shared" si="0"/>
        <v>0</v>
      </c>
      <c r="H45" s="77"/>
      <c r="I45" s="77">
        <f t="shared" si="1"/>
        <v>0</v>
      </c>
      <c r="J45" s="77">
        <f t="shared" si="2"/>
        <v>0</v>
      </c>
    </row>
    <row r="46" spans="1:10" s="152" customFormat="1" ht="40.799999999999997" x14ac:dyDescent="0.3">
      <c r="A46" s="66" t="s">
        <v>110</v>
      </c>
      <c r="B46" s="67" t="s">
        <v>782</v>
      </c>
      <c r="C46" s="68" t="s">
        <v>1015</v>
      </c>
      <c r="D46" s="69" t="s">
        <v>213</v>
      </c>
      <c r="E46" s="70">
        <v>5</v>
      </c>
      <c r="F46" s="98">
        <v>10012.836340696849</v>
      </c>
      <c r="G46" s="71">
        <f t="shared" si="0"/>
        <v>50064.181703484246</v>
      </c>
      <c r="H46" s="71"/>
      <c r="I46" s="71">
        <f t="shared" si="1"/>
        <v>0</v>
      </c>
      <c r="J46" s="71">
        <f t="shared" si="2"/>
        <v>50064.181703484246</v>
      </c>
    </row>
    <row r="47" spans="1:10" s="152" customFormat="1" ht="40.799999999999997" x14ac:dyDescent="0.3">
      <c r="A47" s="66" t="s">
        <v>113</v>
      </c>
      <c r="B47" s="67" t="s">
        <v>784</v>
      </c>
      <c r="C47" s="68" t="s">
        <v>1016</v>
      </c>
      <c r="D47" s="69" t="s">
        <v>213</v>
      </c>
      <c r="E47" s="70">
        <v>5</v>
      </c>
      <c r="F47" s="98">
        <v>2233.2791069221403</v>
      </c>
      <c r="G47" s="71">
        <f t="shared" si="0"/>
        <v>11166.395534610701</v>
      </c>
      <c r="H47" s="71"/>
      <c r="I47" s="71">
        <f t="shared" si="1"/>
        <v>0</v>
      </c>
      <c r="J47" s="71">
        <f t="shared" si="2"/>
        <v>11166.395534610701</v>
      </c>
    </row>
    <row r="48" spans="1:10" s="152" customFormat="1" ht="40.799999999999997" x14ac:dyDescent="0.3">
      <c r="A48" s="66" t="s">
        <v>117</v>
      </c>
      <c r="B48" s="67" t="s">
        <v>786</v>
      </c>
      <c r="C48" s="68" t="s">
        <v>1017</v>
      </c>
      <c r="D48" s="69" t="s">
        <v>213</v>
      </c>
      <c r="E48" s="70">
        <v>2</v>
      </c>
      <c r="F48" s="98">
        <v>27232.185379113314</v>
      </c>
      <c r="G48" s="71">
        <f t="shared" si="0"/>
        <v>54464.370758226629</v>
      </c>
      <c r="H48" s="71"/>
      <c r="I48" s="71">
        <f t="shared" si="1"/>
        <v>0</v>
      </c>
      <c r="J48" s="71">
        <f t="shared" si="2"/>
        <v>54464.370758226629</v>
      </c>
    </row>
    <row r="49" spans="1:10" s="78" customFormat="1" ht="20.399999999999999" x14ac:dyDescent="0.3">
      <c r="A49" s="72" t="s">
        <v>120</v>
      </c>
      <c r="B49" s="73" t="s">
        <v>788</v>
      </c>
      <c r="C49" s="74" t="s">
        <v>789</v>
      </c>
      <c r="D49" s="75" t="s">
        <v>790</v>
      </c>
      <c r="E49" s="79">
        <v>0.24</v>
      </c>
      <c r="F49" s="77"/>
      <c r="G49" s="77">
        <f t="shared" si="0"/>
        <v>0</v>
      </c>
      <c r="H49" s="77"/>
      <c r="I49" s="77">
        <f t="shared" si="1"/>
        <v>0</v>
      </c>
      <c r="J49" s="77">
        <f t="shared" si="2"/>
        <v>0</v>
      </c>
    </row>
    <row r="50" spans="1:10" s="152" customFormat="1" ht="40.799999999999997" x14ac:dyDescent="0.3">
      <c r="A50" s="66" t="s">
        <v>123</v>
      </c>
      <c r="B50" s="67" t="s">
        <v>791</v>
      </c>
      <c r="C50" s="68" t="s">
        <v>792</v>
      </c>
      <c r="D50" s="69" t="s">
        <v>213</v>
      </c>
      <c r="E50" s="70">
        <v>5</v>
      </c>
      <c r="F50" s="98">
        <v>305.12574444246923</v>
      </c>
      <c r="G50" s="71">
        <f t="shared" si="0"/>
        <v>1525.628722212346</v>
      </c>
      <c r="H50" s="71"/>
      <c r="I50" s="71">
        <f t="shared" si="1"/>
        <v>0</v>
      </c>
      <c r="J50" s="71">
        <f t="shared" si="2"/>
        <v>1525.628722212346</v>
      </c>
    </row>
    <row r="51" spans="1:10" s="152" customFormat="1" ht="14.4" x14ac:dyDescent="0.3">
      <c r="A51" s="62" t="s">
        <v>1272</v>
      </c>
      <c r="B51" s="63"/>
      <c r="C51" s="63"/>
      <c r="D51" s="63"/>
      <c r="E51" s="64"/>
      <c r="F51" s="98"/>
      <c r="G51" s="71">
        <f t="shared" si="0"/>
        <v>0</v>
      </c>
      <c r="H51" s="71"/>
      <c r="I51" s="71">
        <f t="shared" si="1"/>
        <v>0</v>
      </c>
      <c r="J51" s="71">
        <f t="shared" si="2"/>
        <v>0</v>
      </c>
    </row>
    <row r="52" spans="1:10" s="78" customFormat="1" ht="14.4" x14ac:dyDescent="0.3">
      <c r="A52" s="72" t="s">
        <v>127</v>
      </c>
      <c r="B52" s="73" t="s">
        <v>313</v>
      </c>
      <c r="C52" s="74" t="s">
        <v>314</v>
      </c>
      <c r="D52" s="75" t="s">
        <v>38</v>
      </c>
      <c r="E52" s="76">
        <v>3</v>
      </c>
      <c r="F52" s="77"/>
      <c r="G52" s="77">
        <f t="shared" si="0"/>
        <v>0</v>
      </c>
      <c r="H52" s="77"/>
      <c r="I52" s="77">
        <f t="shared" si="1"/>
        <v>0</v>
      </c>
      <c r="J52" s="77">
        <f t="shared" si="2"/>
        <v>0</v>
      </c>
    </row>
    <row r="53" spans="1:10" s="152" customFormat="1" ht="20.399999999999999" x14ac:dyDescent="0.3">
      <c r="A53" s="66" t="s">
        <v>1505</v>
      </c>
      <c r="B53" s="67" t="s">
        <v>994</v>
      </c>
      <c r="C53" s="68" t="s">
        <v>752</v>
      </c>
      <c r="D53" s="69" t="s">
        <v>213</v>
      </c>
      <c r="E53" s="70">
        <v>3</v>
      </c>
      <c r="F53" s="98">
        <v>12142.464</v>
      </c>
      <c r="G53" s="71">
        <f t="shared" si="0"/>
        <v>36427.392</v>
      </c>
      <c r="H53" s="71"/>
      <c r="I53" s="71">
        <f t="shared" si="1"/>
        <v>0</v>
      </c>
      <c r="J53" s="71">
        <f t="shared" si="2"/>
        <v>36427.392</v>
      </c>
    </row>
    <row r="54" spans="1:10" s="78" customFormat="1" ht="30.6" x14ac:dyDescent="0.3">
      <c r="A54" s="72" t="s">
        <v>135</v>
      </c>
      <c r="B54" s="73" t="s">
        <v>753</v>
      </c>
      <c r="C54" s="74" t="s">
        <v>754</v>
      </c>
      <c r="D54" s="75" t="s">
        <v>38</v>
      </c>
      <c r="E54" s="76">
        <v>93</v>
      </c>
      <c r="F54" s="77"/>
      <c r="G54" s="77">
        <f t="shared" si="0"/>
        <v>0</v>
      </c>
      <c r="H54" s="77"/>
      <c r="I54" s="77">
        <f t="shared" si="1"/>
        <v>0</v>
      </c>
      <c r="J54" s="77">
        <f t="shared" si="2"/>
        <v>0</v>
      </c>
    </row>
    <row r="55" spans="1:10" s="152" customFormat="1" ht="30.6" x14ac:dyDescent="0.3">
      <c r="A55" s="66" t="s">
        <v>989</v>
      </c>
      <c r="B55" s="67" t="s">
        <v>996</v>
      </c>
      <c r="C55" s="68" t="s">
        <v>997</v>
      </c>
      <c r="D55" s="69" t="s">
        <v>213</v>
      </c>
      <c r="E55" s="70">
        <v>3</v>
      </c>
      <c r="F55" s="98">
        <v>18504.567999999999</v>
      </c>
      <c r="G55" s="71">
        <f t="shared" si="0"/>
        <v>55513.703999999998</v>
      </c>
      <c r="H55" s="71"/>
      <c r="I55" s="71">
        <f t="shared" si="1"/>
        <v>0</v>
      </c>
      <c r="J55" s="71">
        <f t="shared" si="2"/>
        <v>55513.703999999998</v>
      </c>
    </row>
    <row r="56" spans="1:10" s="152" customFormat="1" ht="30.6" x14ac:dyDescent="0.3">
      <c r="A56" s="66" t="s">
        <v>991</v>
      </c>
      <c r="B56" s="67" t="s">
        <v>996</v>
      </c>
      <c r="C56" s="68" t="s">
        <v>1275</v>
      </c>
      <c r="D56" s="69" t="s">
        <v>213</v>
      </c>
      <c r="E56" s="70">
        <v>90</v>
      </c>
      <c r="F56" s="98">
        <v>17651.123733333334</v>
      </c>
      <c r="G56" s="71">
        <f t="shared" si="0"/>
        <v>1588601.1359999999</v>
      </c>
      <c r="H56" s="71"/>
      <c r="I56" s="71">
        <f t="shared" si="1"/>
        <v>0</v>
      </c>
      <c r="J56" s="71">
        <f t="shared" si="2"/>
        <v>1588601.1359999999</v>
      </c>
    </row>
    <row r="57" spans="1:10" s="78" customFormat="1" ht="40.799999999999997" x14ac:dyDescent="0.3">
      <c r="A57" s="72" t="s">
        <v>146</v>
      </c>
      <c r="B57" s="73" t="s">
        <v>770</v>
      </c>
      <c r="C57" s="74" t="s">
        <v>771</v>
      </c>
      <c r="D57" s="75" t="s">
        <v>366</v>
      </c>
      <c r="E57" s="76">
        <v>1</v>
      </c>
      <c r="F57" s="77"/>
      <c r="G57" s="77">
        <f t="shared" si="0"/>
        <v>0</v>
      </c>
      <c r="H57" s="77"/>
      <c r="I57" s="77">
        <f t="shared" si="1"/>
        <v>0</v>
      </c>
      <c r="J57" s="77">
        <f t="shared" si="2"/>
        <v>0</v>
      </c>
    </row>
    <row r="58" spans="1:10" s="152" customFormat="1" ht="20.399999999999999" x14ac:dyDescent="0.3">
      <c r="A58" s="66" t="s">
        <v>993</v>
      </c>
      <c r="B58" s="67" t="s">
        <v>1506</v>
      </c>
      <c r="C58" s="68" t="s">
        <v>773</v>
      </c>
      <c r="D58" s="69" t="s">
        <v>213</v>
      </c>
      <c r="E58" s="70">
        <v>1</v>
      </c>
      <c r="F58" s="98">
        <v>7623.6479999999992</v>
      </c>
      <c r="G58" s="71">
        <f t="shared" si="0"/>
        <v>7623.6479999999992</v>
      </c>
      <c r="H58" s="71"/>
      <c r="I58" s="71">
        <f t="shared" si="1"/>
        <v>0</v>
      </c>
      <c r="J58" s="71">
        <f t="shared" si="2"/>
        <v>7623.6479999999992</v>
      </c>
    </row>
    <row r="59" spans="1:10" s="78" customFormat="1" ht="20.399999999999999" x14ac:dyDescent="0.3">
      <c r="A59" s="72" t="s">
        <v>151</v>
      </c>
      <c r="B59" s="73" t="s">
        <v>47</v>
      </c>
      <c r="C59" s="74" t="s">
        <v>48</v>
      </c>
      <c r="D59" s="75" t="s">
        <v>38</v>
      </c>
      <c r="E59" s="76">
        <v>7</v>
      </c>
      <c r="F59" s="77"/>
      <c r="G59" s="77">
        <f t="shared" si="0"/>
        <v>0</v>
      </c>
      <c r="H59" s="77"/>
      <c r="I59" s="77">
        <f t="shared" si="1"/>
        <v>0</v>
      </c>
      <c r="J59" s="77">
        <f t="shared" si="2"/>
        <v>0</v>
      </c>
    </row>
    <row r="60" spans="1:10" s="152" customFormat="1" ht="20.399999999999999" x14ac:dyDescent="0.3">
      <c r="A60" s="66" t="s">
        <v>995</v>
      </c>
      <c r="B60" s="67" t="s">
        <v>1507</v>
      </c>
      <c r="C60" s="68" t="s">
        <v>1008</v>
      </c>
      <c r="D60" s="69" t="s">
        <v>213</v>
      </c>
      <c r="E60" s="70">
        <v>2</v>
      </c>
      <c r="F60" s="98">
        <v>47937.024000000005</v>
      </c>
      <c r="G60" s="71">
        <f t="shared" si="0"/>
        <v>95874.04800000001</v>
      </c>
      <c r="H60" s="71"/>
      <c r="I60" s="71">
        <f t="shared" si="1"/>
        <v>0</v>
      </c>
      <c r="J60" s="71">
        <f t="shared" si="2"/>
        <v>95874.04800000001</v>
      </c>
    </row>
    <row r="61" spans="1:10" s="152" customFormat="1" ht="20.399999999999999" x14ac:dyDescent="0.3">
      <c r="A61" s="66" t="s">
        <v>158</v>
      </c>
      <c r="B61" s="67" t="s">
        <v>1507</v>
      </c>
      <c r="C61" s="68" t="s">
        <v>776</v>
      </c>
      <c r="D61" s="69" t="s">
        <v>213</v>
      </c>
      <c r="E61" s="70">
        <v>5</v>
      </c>
      <c r="F61" s="98">
        <v>25233.187199999997</v>
      </c>
      <c r="G61" s="71">
        <f t="shared" si="0"/>
        <v>126165.93599999999</v>
      </c>
      <c r="H61" s="71"/>
      <c r="I61" s="71">
        <f t="shared" si="1"/>
        <v>0</v>
      </c>
      <c r="J61" s="71">
        <f t="shared" si="2"/>
        <v>126165.93599999999</v>
      </c>
    </row>
    <row r="62" spans="1:10" s="78" customFormat="1" ht="20.399999999999999" x14ac:dyDescent="0.3">
      <c r="A62" s="72" t="s">
        <v>162</v>
      </c>
      <c r="B62" s="73" t="s">
        <v>208</v>
      </c>
      <c r="C62" s="74" t="s">
        <v>209</v>
      </c>
      <c r="D62" s="75" t="s">
        <v>38</v>
      </c>
      <c r="E62" s="76">
        <v>140</v>
      </c>
      <c r="F62" s="77"/>
      <c r="G62" s="77">
        <f t="shared" si="0"/>
        <v>0</v>
      </c>
      <c r="H62" s="77"/>
      <c r="I62" s="77">
        <f t="shared" si="1"/>
        <v>0</v>
      </c>
      <c r="J62" s="77">
        <f t="shared" si="2"/>
        <v>0</v>
      </c>
    </row>
    <row r="63" spans="1:10" s="152" customFormat="1" ht="40.799999999999997" x14ac:dyDescent="0.3">
      <c r="A63" s="66" t="s">
        <v>166</v>
      </c>
      <c r="B63" s="67" t="s">
        <v>764</v>
      </c>
      <c r="C63" s="68" t="s">
        <v>1002</v>
      </c>
      <c r="D63" s="69" t="s">
        <v>213</v>
      </c>
      <c r="E63" s="70">
        <v>140</v>
      </c>
      <c r="F63" s="98">
        <v>31497.707018263052</v>
      </c>
      <c r="G63" s="71">
        <f t="shared" si="0"/>
        <v>4409678.9825568274</v>
      </c>
      <c r="H63" s="71"/>
      <c r="I63" s="71">
        <f t="shared" si="1"/>
        <v>0</v>
      </c>
      <c r="J63" s="71">
        <f t="shared" si="2"/>
        <v>4409678.9825568274</v>
      </c>
    </row>
    <row r="64" spans="1:10" s="152" customFormat="1" ht="14.4" x14ac:dyDescent="0.3">
      <c r="A64" s="62" t="s">
        <v>1278</v>
      </c>
      <c r="B64" s="63"/>
      <c r="C64" s="63"/>
      <c r="D64" s="63"/>
      <c r="E64" s="64"/>
      <c r="F64" s="98"/>
      <c r="G64" s="71">
        <f t="shared" si="0"/>
        <v>0</v>
      </c>
      <c r="H64" s="71"/>
      <c r="I64" s="71">
        <f t="shared" si="1"/>
        <v>0</v>
      </c>
      <c r="J64" s="71">
        <f t="shared" si="2"/>
        <v>0</v>
      </c>
    </row>
    <row r="65" spans="1:10" s="78" customFormat="1" ht="20.399999999999999" x14ac:dyDescent="0.3">
      <c r="A65" s="72" t="s">
        <v>171</v>
      </c>
      <c r="B65" s="73" t="s">
        <v>928</v>
      </c>
      <c r="C65" s="74" t="s">
        <v>929</v>
      </c>
      <c r="D65" s="75" t="s">
        <v>930</v>
      </c>
      <c r="E65" s="89">
        <v>0.3125</v>
      </c>
      <c r="F65" s="77"/>
      <c r="G65" s="77">
        <f t="shared" si="0"/>
        <v>0</v>
      </c>
      <c r="H65" s="77"/>
      <c r="I65" s="77">
        <f t="shared" si="1"/>
        <v>0</v>
      </c>
      <c r="J65" s="77">
        <f t="shared" si="2"/>
        <v>0</v>
      </c>
    </row>
    <row r="66" spans="1:10" s="78" customFormat="1" ht="20.399999999999999" x14ac:dyDescent="0.3">
      <c r="A66" s="72" t="s">
        <v>173</v>
      </c>
      <c r="B66" s="73" t="s">
        <v>931</v>
      </c>
      <c r="C66" s="74" t="s">
        <v>932</v>
      </c>
      <c r="D66" s="75" t="s">
        <v>930</v>
      </c>
      <c r="E66" s="89">
        <v>0.3125</v>
      </c>
      <c r="F66" s="77"/>
      <c r="G66" s="77">
        <f t="shared" si="0"/>
        <v>0</v>
      </c>
      <c r="H66" s="77"/>
      <c r="I66" s="77">
        <f t="shared" si="1"/>
        <v>0</v>
      </c>
      <c r="J66" s="77">
        <f t="shared" si="2"/>
        <v>0</v>
      </c>
    </row>
    <row r="67" spans="1:10" s="78" customFormat="1" ht="20.399999999999999" x14ac:dyDescent="0.3">
      <c r="A67" s="72" t="s">
        <v>176</v>
      </c>
      <c r="B67" s="73" t="s">
        <v>550</v>
      </c>
      <c r="C67" s="74" t="s">
        <v>934</v>
      </c>
      <c r="D67" s="75" t="s">
        <v>109</v>
      </c>
      <c r="E67" s="79">
        <v>1.25</v>
      </c>
      <c r="F67" s="77"/>
      <c r="G67" s="77">
        <f t="shared" ref="G67:G130" si="3">E67*F67</f>
        <v>0</v>
      </c>
      <c r="H67" s="77"/>
      <c r="I67" s="77">
        <f t="shared" ref="I67:I130" si="4">E67*H67</f>
        <v>0</v>
      </c>
      <c r="J67" s="77">
        <f t="shared" ref="J67:J130" si="5">G67+I67</f>
        <v>0</v>
      </c>
    </row>
    <row r="68" spans="1:10" s="78" customFormat="1" ht="20.399999999999999" x14ac:dyDescent="0.3">
      <c r="A68" s="72" t="s">
        <v>178</v>
      </c>
      <c r="B68" s="73" t="s">
        <v>464</v>
      </c>
      <c r="C68" s="74" t="s">
        <v>465</v>
      </c>
      <c r="D68" s="75" t="s">
        <v>109</v>
      </c>
      <c r="E68" s="79">
        <v>16.75</v>
      </c>
      <c r="F68" s="77"/>
      <c r="G68" s="77">
        <f t="shared" si="3"/>
        <v>0</v>
      </c>
      <c r="H68" s="77"/>
      <c r="I68" s="77">
        <f t="shared" si="4"/>
        <v>0</v>
      </c>
      <c r="J68" s="77">
        <f t="shared" si="5"/>
        <v>0</v>
      </c>
    </row>
    <row r="69" spans="1:10" s="152" customFormat="1" ht="40.799999999999997" x14ac:dyDescent="0.3">
      <c r="A69" s="66" t="s">
        <v>180</v>
      </c>
      <c r="B69" s="67" t="s">
        <v>935</v>
      </c>
      <c r="C69" s="68" t="s">
        <v>468</v>
      </c>
      <c r="D69" s="69" t="s">
        <v>116</v>
      </c>
      <c r="E69" s="70">
        <v>1800</v>
      </c>
      <c r="F69" s="71">
        <v>340.49</v>
      </c>
      <c r="G69" s="71">
        <f t="shared" si="3"/>
        <v>612882</v>
      </c>
      <c r="H69" s="71"/>
      <c r="I69" s="71">
        <f t="shared" si="4"/>
        <v>0</v>
      </c>
      <c r="J69" s="71">
        <f t="shared" si="5"/>
        <v>612882</v>
      </c>
    </row>
    <row r="70" spans="1:10" s="78" customFormat="1" ht="20.399999999999999" x14ac:dyDescent="0.3">
      <c r="A70" s="72" t="s">
        <v>182</v>
      </c>
      <c r="B70" s="73" t="s">
        <v>485</v>
      </c>
      <c r="C70" s="74" t="s">
        <v>486</v>
      </c>
      <c r="D70" s="75" t="s">
        <v>278</v>
      </c>
      <c r="E70" s="76">
        <v>5</v>
      </c>
      <c r="F70" s="77"/>
      <c r="G70" s="77">
        <f t="shared" si="3"/>
        <v>0</v>
      </c>
      <c r="H70" s="77"/>
      <c r="I70" s="77">
        <f t="shared" si="4"/>
        <v>0</v>
      </c>
      <c r="J70" s="77">
        <f t="shared" si="5"/>
        <v>0</v>
      </c>
    </row>
    <row r="71" spans="1:10" s="152" customFormat="1" ht="40.799999999999997" x14ac:dyDescent="0.3">
      <c r="A71" s="66" t="s">
        <v>184</v>
      </c>
      <c r="B71" s="67" t="s">
        <v>964</v>
      </c>
      <c r="C71" s="68" t="s">
        <v>965</v>
      </c>
      <c r="D71" s="69" t="s">
        <v>213</v>
      </c>
      <c r="E71" s="70">
        <v>50</v>
      </c>
      <c r="F71" s="71">
        <v>320</v>
      </c>
      <c r="G71" s="71">
        <f t="shared" si="3"/>
        <v>16000</v>
      </c>
      <c r="H71" s="71"/>
      <c r="I71" s="71">
        <f t="shared" si="4"/>
        <v>0</v>
      </c>
      <c r="J71" s="71">
        <f t="shared" si="5"/>
        <v>16000</v>
      </c>
    </row>
    <row r="72" spans="1:10" s="152" customFormat="1" ht="40.799999999999997" x14ac:dyDescent="0.3">
      <c r="A72" s="66" t="s">
        <v>186</v>
      </c>
      <c r="B72" s="67" t="s">
        <v>936</v>
      </c>
      <c r="C72" s="68" t="s">
        <v>470</v>
      </c>
      <c r="D72" s="69" t="s">
        <v>213</v>
      </c>
      <c r="E72" s="70">
        <v>2100</v>
      </c>
      <c r="F72" s="71">
        <v>463.56</v>
      </c>
      <c r="G72" s="71">
        <f t="shared" si="3"/>
        <v>973476</v>
      </c>
      <c r="H72" s="71"/>
      <c r="I72" s="71">
        <f t="shared" si="4"/>
        <v>0</v>
      </c>
      <c r="J72" s="71">
        <f t="shared" si="5"/>
        <v>973476</v>
      </c>
    </row>
    <row r="73" spans="1:10" s="152" customFormat="1" ht="40.799999999999997" x14ac:dyDescent="0.3">
      <c r="A73" s="66" t="s">
        <v>188</v>
      </c>
      <c r="B73" s="67" t="s">
        <v>1280</v>
      </c>
      <c r="C73" s="68" t="s">
        <v>1508</v>
      </c>
      <c r="D73" s="69" t="s">
        <v>213</v>
      </c>
      <c r="E73" s="70">
        <v>2100</v>
      </c>
      <c r="F73" s="71">
        <v>78.623999999999995</v>
      </c>
      <c r="G73" s="71">
        <f t="shared" si="3"/>
        <v>165110.39999999999</v>
      </c>
      <c r="H73" s="71"/>
      <c r="I73" s="71">
        <f t="shared" si="4"/>
        <v>0</v>
      </c>
      <c r="J73" s="71">
        <f t="shared" si="5"/>
        <v>165110.39999999999</v>
      </c>
    </row>
    <row r="74" spans="1:10" s="152" customFormat="1" ht="40.799999999999997" x14ac:dyDescent="0.3">
      <c r="A74" s="66" t="s">
        <v>190</v>
      </c>
      <c r="B74" s="67" t="s">
        <v>951</v>
      </c>
      <c r="C74" s="68" t="s">
        <v>952</v>
      </c>
      <c r="D74" s="69" t="s">
        <v>213</v>
      </c>
      <c r="E74" s="70">
        <v>20</v>
      </c>
      <c r="F74" s="98">
        <v>4474.0283356479576</v>
      </c>
      <c r="G74" s="71">
        <f t="shared" si="3"/>
        <v>89480.566712959146</v>
      </c>
      <c r="H74" s="71"/>
      <c r="I74" s="71">
        <f t="shared" si="4"/>
        <v>0</v>
      </c>
      <c r="J74" s="71">
        <f t="shared" si="5"/>
        <v>89480.566712959146</v>
      </c>
    </row>
    <row r="75" spans="1:10" s="152" customFormat="1" ht="40.799999999999997" x14ac:dyDescent="0.3">
      <c r="A75" s="66" t="s">
        <v>192</v>
      </c>
      <c r="B75" s="67" t="s">
        <v>970</v>
      </c>
      <c r="C75" s="68" t="s">
        <v>1509</v>
      </c>
      <c r="D75" s="69" t="s">
        <v>1119</v>
      </c>
      <c r="E75" s="70">
        <v>1</v>
      </c>
      <c r="F75" s="98">
        <v>7908.273178699591</v>
      </c>
      <c r="G75" s="71">
        <f t="shared" si="3"/>
        <v>7908.273178699591</v>
      </c>
      <c r="H75" s="71"/>
      <c r="I75" s="71">
        <f t="shared" si="4"/>
        <v>0</v>
      </c>
      <c r="J75" s="71">
        <f t="shared" si="5"/>
        <v>7908.273178699591</v>
      </c>
    </row>
    <row r="76" spans="1:10" s="152" customFormat="1" ht="40.799999999999997" x14ac:dyDescent="0.3">
      <c r="A76" s="66" t="s">
        <v>194</v>
      </c>
      <c r="B76" s="67" t="s">
        <v>1371</v>
      </c>
      <c r="C76" s="68" t="s">
        <v>1372</v>
      </c>
      <c r="D76" s="69" t="s">
        <v>213</v>
      </c>
      <c r="E76" s="70">
        <v>1</v>
      </c>
      <c r="F76" s="98">
        <v>16599.472584899864</v>
      </c>
      <c r="G76" s="71">
        <f t="shared" si="3"/>
        <v>16599.472584899864</v>
      </c>
      <c r="H76" s="71"/>
      <c r="I76" s="71">
        <f t="shared" si="4"/>
        <v>0</v>
      </c>
      <c r="J76" s="71">
        <f t="shared" si="5"/>
        <v>16599.472584899864</v>
      </c>
    </row>
    <row r="77" spans="1:10" s="152" customFormat="1" ht="14.4" x14ac:dyDescent="0.3">
      <c r="A77" s="62" t="s">
        <v>1282</v>
      </c>
      <c r="B77" s="63"/>
      <c r="C77" s="63"/>
      <c r="D77" s="63"/>
      <c r="E77" s="64"/>
      <c r="F77" s="98"/>
      <c r="G77" s="71">
        <f t="shared" si="3"/>
        <v>0</v>
      </c>
      <c r="H77" s="71"/>
      <c r="I77" s="71">
        <f t="shared" si="4"/>
        <v>0</v>
      </c>
      <c r="J77" s="71">
        <f t="shared" si="5"/>
        <v>0</v>
      </c>
    </row>
    <row r="78" spans="1:10" s="78" customFormat="1" ht="20.399999999999999" x14ac:dyDescent="0.3">
      <c r="A78" s="72" t="s">
        <v>196</v>
      </c>
      <c r="B78" s="73" t="s">
        <v>413</v>
      </c>
      <c r="C78" s="74" t="s">
        <v>414</v>
      </c>
      <c r="D78" s="75" t="s">
        <v>415</v>
      </c>
      <c r="E78" s="80">
        <v>11.5</v>
      </c>
      <c r="F78" s="77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152" customFormat="1" ht="40.799999999999997" x14ac:dyDescent="0.3">
      <c r="A79" s="66" t="s">
        <v>198</v>
      </c>
      <c r="B79" s="67" t="s">
        <v>1373</v>
      </c>
      <c r="C79" s="68" t="s">
        <v>1079</v>
      </c>
      <c r="D79" s="69" t="s">
        <v>116</v>
      </c>
      <c r="E79" s="70">
        <v>1530</v>
      </c>
      <c r="F79" s="98">
        <v>283.32192738302098</v>
      </c>
      <c r="G79" s="71">
        <f t="shared" si="3"/>
        <v>433482.54889602208</v>
      </c>
      <c r="H79" s="71"/>
      <c r="I79" s="71">
        <f t="shared" si="4"/>
        <v>0</v>
      </c>
      <c r="J79" s="71">
        <f t="shared" si="5"/>
        <v>433482.54889602208</v>
      </c>
    </row>
    <row r="80" spans="1:10" s="152" customFormat="1" ht="40.799999999999997" x14ac:dyDescent="0.3">
      <c r="A80" s="66" t="s">
        <v>200</v>
      </c>
      <c r="B80" s="67" t="s">
        <v>1098</v>
      </c>
      <c r="C80" s="68" t="s">
        <v>1103</v>
      </c>
      <c r="D80" s="69" t="s">
        <v>213</v>
      </c>
      <c r="E80" s="70">
        <v>12</v>
      </c>
      <c r="F80" s="98">
        <v>41197.84146076507</v>
      </c>
      <c r="G80" s="71">
        <f t="shared" si="3"/>
        <v>494374.09752918081</v>
      </c>
      <c r="H80" s="71"/>
      <c r="I80" s="71">
        <f t="shared" si="4"/>
        <v>0</v>
      </c>
      <c r="J80" s="71">
        <f t="shared" si="5"/>
        <v>494374.09752918081</v>
      </c>
    </row>
    <row r="81" spans="1:10" s="152" customFormat="1" ht="40.799999999999997" x14ac:dyDescent="0.3">
      <c r="A81" s="66" t="s">
        <v>202</v>
      </c>
      <c r="B81" s="67" t="s">
        <v>1098</v>
      </c>
      <c r="C81" s="68" t="s">
        <v>1109</v>
      </c>
      <c r="D81" s="69" t="s">
        <v>213</v>
      </c>
      <c r="E81" s="70">
        <v>24</v>
      </c>
      <c r="F81" s="98">
        <v>209.5584650213992</v>
      </c>
      <c r="G81" s="71">
        <f t="shared" si="3"/>
        <v>5029.4031605135806</v>
      </c>
      <c r="H81" s="71"/>
      <c r="I81" s="71">
        <f t="shared" si="4"/>
        <v>0</v>
      </c>
      <c r="J81" s="71">
        <f t="shared" si="5"/>
        <v>5029.4031605135806</v>
      </c>
    </row>
    <row r="82" spans="1:10" s="152" customFormat="1" ht="40.799999999999997" x14ac:dyDescent="0.3">
      <c r="A82" s="66" t="s">
        <v>205</v>
      </c>
      <c r="B82" s="67" t="s">
        <v>1098</v>
      </c>
      <c r="C82" s="68" t="s">
        <v>1111</v>
      </c>
      <c r="D82" s="69" t="s">
        <v>213</v>
      </c>
      <c r="E82" s="70">
        <v>24</v>
      </c>
      <c r="F82" s="98">
        <v>830.2729129711023</v>
      </c>
      <c r="G82" s="71">
        <f t="shared" si="3"/>
        <v>19926.549911306454</v>
      </c>
      <c r="H82" s="71"/>
      <c r="I82" s="71">
        <f t="shared" si="4"/>
        <v>0</v>
      </c>
      <c r="J82" s="71">
        <f t="shared" si="5"/>
        <v>19926.549911306454</v>
      </c>
    </row>
    <row r="83" spans="1:10" s="78" customFormat="1" ht="20.399999999999999" x14ac:dyDescent="0.3">
      <c r="A83" s="72" t="s">
        <v>207</v>
      </c>
      <c r="B83" s="73" t="s">
        <v>1161</v>
      </c>
      <c r="C83" s="74" t="s">
        <v>1162</v>
      </c>
      <c r="D83" s="75" t="s">
        <v>415</v>
      </c>
      <c r="E83" s="80">
        <v>3.5</v>
      </c>
      <c r="F83" s="77"/>
      <c r="G83" s="77">
        <f t="shared" si="3"/>
        <v>0</v>
      </c>
      <c r="H83" s="77"/>
      <c r="I83" s="77">
        <f t="shared" si="4"/>
        <v>0</v>
      </c>
      <c r="J83" s="77">
        <f t="shared" si="5"/>
        <v>0</v>
      </c>
    </row>
    <row r="84" spans="1:10" s="152" customFormat="1" ht="40.799999999999997" x14ac:dyDescent="0.3">
      <c r="A84" s="66" t="s">
        <v>210</v>
      </c>
      <c r="B84" s="67" t="s">
        <v>1164</v>
      </c>
      <c r="C84" s="68" t="s">
        <v>1375</v>
      </c>
      <c r="D84" s="69" t="s">
        <v>116</v>
      </c>
      <c r="E84" s="81">
        <v>360.5</v>
      </c>
      <c r="F84" s="71">
        <v>1512.924</v>
      </c>
      <c r="G84" s="71">
        <f t="shared" si="3"/>
        <v>545409.10199999996</v>
      </c>
      <c r="H84" s="71"/>
      <c r="I84" s="71">
        <f t="shared" si="4"/>
        <v>0</v>
      </c>
      <c r="J84" s="71">
        <f t="shared" si="5"/>
        <v>545409.10199999996</v>
      </c>
    </row>
    <row r="85" spans="1:10" s="152" customFormat="1" ht="40.799999999999997" x14ac:dyDescent="0.3">
      <c r="A85" s="66" t="s">
        <v>214</v>
      </c>
      <c r="B85" s="67" t="s">
        <v>1167</v>
      </c>
      <c r="C85" s="68" t="s">
        <v>1168</v>
      </c>
      <c r="D85" s="69" t="s">
        <v>213</v>
      </c>
      <c r="E85" s="70">
        <v>15</v>
      </c>
      <c r="F85" s="71">
        <v>11.784000000000001</v>
      </c>
      <c r="G85" s="71">
        <f t="shared" si="3"/>
        <v>176.76000000000002</v>
      </c>
      <c r="H85" s="71"/>
      <c r="I85" s="71">
        <f t="shared" si="4"/>
        <v>0</v>
      </c>
      <c r="J85" s="71">
        <f t="shared" si="5"/>
        <v>176.76000000000002</v>
      </c>
    </row>
    <row r="86" spans="1:10" s="152" customFormat="1" ht="40.799999999999997" x14ac:dyDescent="0.3">
      <c r="A86" s="66" t="s">
        <v>698</v>
      </c>
      <c r="B86" s="67" t="s">
        <v>1167</v>
      </c>
      <c r="C86" s="68" t="s">
        <v>1170</v>
      </c>
      <c r="D86" s="69" t="s">
        <v>213</v>
      </c>
      <c r="E86" s="70">
        <v>15</v>
      </c>
      <c r="F86" s="71">
        <v>51.636000000000003</v>
      </c>
      <c r="G86" s="71">
        <f t="shared" si="3"/>
        <v>774.54000000000008</v>
      </c>
      <c r="H86" s="71"/>
      <c r="I86" s="71">
        <f t="shared" si="4"/>
        <v>0</v>
      </c>
      <c r="J86" s="71">
        <f t="shared" si="5"/>
        <v>774.54000000000008</v>
      </c>
    </row>
    <row r="87" spans="1:10" s="152" customFormat="1" ht="40.799999999999997" x14ac:dyDescent="0.3">
      <c r="A87" s="66" t="s">
        <v>220</v>
      </c>
      <c r="B87" s="67" t="s">
        <v>1141</v>
      </c>
      <c r="C87" s="68" t="s">
        <v>1142</v>
      </c>
      <c r="D87" s="69" t="s">
        <v>213</v>
      </c>
      <c r="E87" s="70">
        <v>700</v>
      </c>
      <c r="F87" s="98">
        <v>33.693532904603579</v>
      </c>
      <c r="G87" s="71">
        <f t="shared" si="3"/>
        <v>23585.473033222504</v>
      </c>
      <c r="H87" s="71"/>
      <c r="I87" s="71">
        <f t="shared" si="4"/>
        <v>0</v>
      </c>
      <c r="J87" s="71">
        <f t="shared" si="5"/>
        <v>23585.473033222504</v>
      </c>
    </row>
    <row r="88" spans="1:10" s="152" customFormat="1" ht="40.799999999999997" x14ac:dyDescent="0.3">
      <c r="A88" s="66" t="s">
        <v>798</v>
      </c>
      <c r="B88" s="67" t="s">
        <v>1141</v>
      </c>
      <c r="C88" s="68" t="s">
        <v>1144</v>
      </c>
      <c r="D88" s="69" t="s">
        <v>213</v>
      </c>
      <c r="E88" s="70">
        <v>100</v>
      </c>
      <c r="F88" s="98">
        <v>43.283609604762688</v>
      </c>
      <c r="G88" s="71">
        <f t="shared" si="3"/>
        <v>4328.3609604762687</v>
      </c>
      <c r="H88" s="71"/>
      <c r="I88" s="71">
        <f t="shared" si="4"/>
        <v>0</v>
      </c>
      <c r="J88" s="71">
        <f t="shared" si="5"/>
        <v>4328.3609604762687</v>
      </c>
    </row>
    <row r="89" spans="1:10" s="152" customFormat="1" ht="40.799999999999997" x14ac:dyDescent="0.3">
      <c r="A89" s="66" t="s">
        <v>227</v>
      </c>
      <c r="B89" s="67" t="s">
        <v>1154</v>
      </c>
      <c r="C89" s="68" t="s">
        <v>1155</v>
      </c>
      <c r="D89" s="69" t="s">
        <v>116</v>
      </c>
      <c r="E89" s="70">
        <v>400</v>
      </c>
      <c r="F89" s="98">
        <v>313.8169438486695</v>
      </c>
      <c r="G89" s="71">
        <f t="shared" si="3"/>
        <v>125526.7775394678</v>
      </c>
      <c r="H89" s="71"/>
      <c r="I89" s="71">
        <f t="shared" si="4"/>
        <v>0</v>
      </c>
      <c r="J89" s="71">
        <f t="shared" si="5"/>
        <v>125526.7775394678</v>
      </c>
    </row>
    <row r="90" spans="1:10" s="152" customFormat="1" ht="40.799999999999997" x14ac:dyDescent="0.3">
      <c r="A90" s="66" t="s">
        <v>229</v>
      </c>
      <c r="B90" s="67" t="s">
        <v>1151</v>
      </c>
      <c r="C90" s="68" t="s">
        <v>1152</v>
      </c>
      <c r="D90" s="69" t="s">
        <v>213</v>
      </c>
      <c r="E90" s="70">
        <v>1100</v>
      </c>
      <c r="F90" s="98">
        <v>2.2136112687467264</v>
      </c>
      <c r="G90" s="71">
        <f t="shared" si="3"/>
        <v>2434.9723956213988</v>
      </c>
      <c r="H90" s="71"/>
      <c r="I90" s="71">
        <f t="shared" si="4"/>
        <v>0</v>
      </c>
      <c r="J90" s="71">
        <f t="shared" si="5"/>
        <v>2434.9723956213988</v>
      </c>
    </row>
    <row r="91" spans="1:10" s="78" customFormat="1" ht="30.6" x14ac:dyDescent="0.3">
      <c r="A91" s="72" t="s">
        <v>231</v>
      </c>
      <c r="B91" s="73" t="s">
        <v>1172</v>
      </c>
      <c r="C91" s="74" t="s">
        <v>129</v>
      </c>
      <c r="D91" s="75" t="s">
        <v>130</v>
      </c>
      <c r="E91" s="76">
        <v>4</v>
      </c>
      <c r="F91" s="77"/>
      <c r="G91" s="77">
        <f t="shared" si="3"/>
        <v>0</v>
      </c>
      <c r="H91" s="77"/>
      <c r="I91" s="77">
        <f t="shared" si="4"/>
        <v>0</v>
      </c>
      <c r="J91" s="77">
        <f t="shared" si="5"/>
        <v>0</v>
      </c>
    </row>
    <row r="92" spans="1:10" s="152" customFormat="1" ht="40.799999999999997" x14ac:dyDescent="0.3">
      <c r="A92" s="66" t="s">
        <v>234</v>
      </c>
      <c r="B92" s="67" t="s">
        <v>1284</v>
      </c>
      <c r="C92" s="68" t="s">
        <v>1285</v>
      </c>
      <c r="D92" s="69" t="s">
        <v>213</v>
      </c>
      <c r="E92" s="70">
        <v>4</v>
      </c>
      <c r="F92" s="98">
        <v>696.01423343868339</v>
      </c>
      <c r="G92" s="71">
        <f t="shared" si="3"/>
        <v>2784.0569337547336</v>
      </c>
      <c r="H92" s="71"/>
      <c r="I92" s="71">
        <f t="shared" si="4"/>
        <v>0</v>
      </c>
      <c r="J92" s="71">
        <f t="shared" si="5"/>
        <v>2784.0569337547336</v>
      </c>
    </row>
    <row r="93" spans="1:10" s="78" customFormat="1" ht="20.399999999999999" x14ac:dyDescent="0.3">
      <c r="A93" s="72" t="s">
        <v>237</v>
      </c>
      <c r="B93" s="73" t="s">
        <v>825</v>
      </c>
      <c r="C93" s="74" t="s">
        <v>826</v>
      </c>
      <c r="D93" s="75" t="s">
        <v>109</v>
      </c>
      <c r="E93" s="76">
        <v>2</v>
      </c>
      <c r="F93" s="77"/>
      <c r="G93" s="77">
        <f t="shared" si="3"/>
        <v>0</v>
      </c>
      <c r="H93" s="77"/>
      <c r="I93" s="77">
        <f t="shared" si="4"/>
        <v>0</v>
      </c>
      <c r="J93" s="77">
        <f t="shared" si="5"/>
        <v>0</v>
      </c>
    </row>
    <row r="94" spans="1:10" s="152" customFormat="1" ht="40.799999999999997" x14ac:dyDescent="0.3">
      <c r="A94" s="66" t="s">
        <v>239</v>
      </c>
      <c r="B94" s="67" t="s">
        <v>1066</v>
      </c>
      <c r="C94" s="68" t="s">
        <v>1382</v>
      </c>
      <c r="D94" s="69" t="s">
        <v>116</v>
      </c>
      <c r="E94" s="70">
        <v>206</v>
      </c>
      <c r="F94" s="98">
        <v>5815.9765815386536</v>
      </c>
      <c r="G94" s="71">
        <f t="shared" si="3"/>
        <v>1198091.1757969626</v>
      </c>
      <c r="H94" s="71"/>
      <c r="I94" s="71">
        <f t="shared" si="4"/>
        <v>0</v>
      </c>
      <c r="J94" s="71">
        <f t="shared" si="5"/>
        <v>1198091.1757969626</v>
      </c>
    </row>
    <row r="95" spans="1:10" s="152" customFormat="1" ht="14.4" x14ac:dyDescent="0.3">
      <c r="A95" s="62" t="s">
        <v>1510</v>
      </c>
      <c r="B95" s="63"/>
      <c r="C95" s="63"/>
      <c r="D95" s="63"/>
      <c r="E95" s="64"/>
      <c r="F95" s="98"/>
      <c r="G95" s="71">
        <f t="shared" si="3"/>
        <v>0</v>
      </c>
      <c r="H95" s="71"/>
      <c r="I95" s="71">
        <f t="shared" si="4"/>
        <v>0</v>
      </c>
      <c r="J95" s="71">
        <f t="shared" si="5"/>
        <v>0</v>
      </c>
    </row>
    <row r="96" spans="1:10" s="78" customFormat="1" ht="30.6" x14ac:dyDescent="0.3">
      <c r="A96" s="72" t="s">
        <v>241</v>
      </c>
      <c r="B96" s="73" t="s">
        <v>163</v>
      </c>
      <c r="C96" s="74" t="s">
        <v>164</v>
      </c>
      <c r="D96" s="75" t="s">
        <v>165</v>
      </c>
      <c r="E96" s="82">
        <v>0.92266999999999999</v>
      </c>
      <c r="F96" s="77"/>
      <c r="G96" s="77">
        <f t="shared" si="3"/>
        <v>0</v>
      </c>
      <c r="H96" s="77"/>
      <c r="I96" s="77">
        <f t="shared" si="4"/>
        <v>0</v>
      </c>
      <c r="J96" s="77">
        <f t="shared" si="5"/>
        <v>0</v>
      </c>
    </row>
    <row r="97" spans="1:10" s="152" customFormat="1" ht="40.799999999999997" x14ac:dyDescent="0.3">
      <c r="A97" s="66" t="s">
        <v>243</v>
      </c>
      <c r="B97" s="67" t="s">
        <v>793</v>
      </c>
      <c r="C97" s="68" t="s">
        <v>1511</v>
      </c>
      <c r="D97" s="69" t="s">
        <v>213</v>
      </c>
      <c r="E97" s="70">
        <v>105</v>
      </c>
      <c r="F97" s="71">
        <v>18192.38</v>
      </c>
      <c r="G97" s="71">
        <f t="shared" si="3"/>
        <v>1910199.9000000001</v>
      </c>
      <c r="H97" s="71"/>
      <c r="I97" s="71">
        <f t="shared" si="4"/>
        <v>0</v>
      </c>
      <c r="J97" s="71">
        <f t="shared" si="5"/>
        <v>1910199.9000000001</v>
      </c>
    </row>
    <row r="98" spans="1:10" s="152" customFormat="1" ht="40.799999999999997" x14ac:dyDescent="0.3">
      <c r="A98" s="66" t="s">
        <v>245</v>
      </c>
      <c r="B98" s="67" t="s">
        <v>793</v>
      </c>
      <c r="C98" s="68" t="s">
        <v>1512</v>
      </c>
      <c r="D98" s="69" t="s">
        <v>213</v>
      </c>
      <c r="E98" s="70">
        <v>8</v>
      </c>
      <c r="F98" s="71">
        <v>11645.42</v>
      </c>
      <c r="G98" s="71">
        <f t="shared" si="3"/>
        <v>93163.36</v>
      </c>
      <c r="H98" s="71"/>
      <c r="I98" s="71">
        <f t="shared" si="4"/>
        <v>0</v>
      </c>
      <c r="J98" s="71">
        <f t="shared" si="5"/>
        <v>93163.36</v>
      </c>
    </row>
    <row r="99" spans="1:10" s="152" customFormat="1" ht="40.799999999999997" x14ac:dyDescent="0.3">
      <c r="A99" s="66" t="s">
        <v>246</v>
      </c>
      <c r="B99" s="67" t="s">
        <v>793</v>
      </c>
      <c r="C99" s="68" t="s">
        <v>1513</v>
      </c>
      <c r="D99" s="69" t="s">
        <v>213</v>
      </c>
      <c r="E99" s="70">
        <v>13</v>
      </c>
      <c r="F99" s="71">
        <v>10352.24</v>
      </c>
      <c r="G99" s="71">
        <f t="shared" si="3"/>
        <v>134579.12</v>
      </c>
      <c r="H99" s="71"/>
      <c r="I99" s="71">
        <f t="shared" si="4"/>
        <v>0</v>
      </c>
      <c r="J99" s="71">
        <f t="shared" si="5"/>
        <v>134579.12</v>
      </c>
    </row>
    <row r="100" spans="1:10" s="152" customFormat="1" ht="40.799999999999997" x14ac:dyDescent="0.3">
      <c r="A100" s="66" t="s">
        <v>247</v>
      </c>
      <c r="B100" s="67" t="s">
        <v>1514</v>
      </c>
      <c r="C100" s="68" t="s">
        <v>1317</v>
      </c>
      <c r="D100" s="69" t="s">
        <v>213</v>
      </c>
      <c r="E100" s="70">
        <v>265</v>
      </c>
      <c r="F100" s="71">
        <v>241.32</v>
      </c>
      <c r="G100" s="71">
        <f t="shared" si="3"/>
        <v>63949.799999999996</v>
      </c>
      <c r="H100" s="71"/>
      <c r="I100" s="71">
        <f t="shared" si="4"/>
        <v>0</v>
      </c>
      <c r="J100" s="71">
        <f t="shared" si="5"/>
        <v>63949.799999999996</v>
      </c>
    </row>
    <row r="101" spans="1:10" s="152" customFormat="1" ht="40.799999999999997" x14ac:dyDescent="0.3">
      <c r="A101" s="66" t="s">
        <v>249</v>
      </c>
      <c r="B101" s="67" t="s">
        <v>1514</v>
      </c>
      <c r="C101" s="68" t="s">
        <v>1515</v>
      </c>
      <c r="D101" s="69" t="s">
        <v>213</v>
      </c>
      <c r="E101" s="70">
        <v>20</v>
      </c>
      <c r="F101" s="71">
        <v>3507.84</v>
      </c>
      <c r="G101" s="71">
        <f t="shared" si="3"/>
        <v>70156.800000000003</v>
      </c>
      <c r="H101" s="71"/>
      <c r="I101" s="71">
        <f t="shared" si="4"/>
        <v>0</v>
      </c>
      <c r="J101" s="71">
        <f t="shared" si="5"/>
        <v>70156.800000000003</v>
      </c>
    </row>
    <row r="102" spans="1:10" s="78" customFormat="1" ht="20.399999999999999" x14ac:dyDescent="0.3">
      <c r="A102" s="72" t="s">
        <v>251</v>
      </c>
      <c r="B102" s="73" t="s">
        <v>806</v>
      </c>
      <c r="C102" s="74" t="s">
        <v>807</v>
      </c>
      <c r="D102" s="75" t="s">
        <v>69</v>
      </c>
      <c r="E102" s="76">
        <v>1</v>
      </c>
      <c r="F102" s="77"/>
      <c r="G102" s="77">
        <f t="shared" si="3"/>
        <v>0</v>
      </c>
      <c r="H102" s="77"/>
      <c r="I102" s="77">
        <f t="shared" si="4"/>
        <v>0</v>
      </c>
      <c r="J102" s="77">
        <f t="shared" si="5"/>
        <v>0</v>
      </c>
    </row>
    <row r="103" spans="1:10" s="152" customFormat="1" ht="40.799999999999997" x14ac:dyDescent="0.3">
      <c r="A103" s="66" t="s">
        <v>252</v>
      </c>
      <c r="B103" s="67" t="s">
        <v>1318</v>
      </c>
      <c r="C103" s="68" t="s">
        <v>810</v>
      </c>
      <c r="D103" s="69" t="s">
        <v>213</v>
      </c>
      <c r="E103" s="70">
        <v>100</v>
      </c>
      <c r="F103" s="71">
        <f>1250.9337*1.2</f>
        <v>1501.1204399999999</v>
      </c>
      <c r="G103" s="71">
        <f t="shared" si="3"/>
        <v>150112.04399999999</v>
      </c>
      <c r="H103" s="71"/>
      <c r="I103" s="71">
        <f t="shared" si="4"/>
        <v>0</v>
      </c>
      <c r="J103" s="71">
        <f t="shared" si="5"/>
        <v>150112.04399999999</v>
      </c>
    </row>
    <row r="104" spans="1:10" s="152" customFormat="1" ht="40.799999999999997" x14ac:dyDescent="0.3">
      <c r="A104" s="66" t="s">
        <v>253</v>
      </c>
      <c r="B104" s="67" t="s">
        <v>811</v>
      </c>
      <c r="C104" s="68" t="s">
        <v>1295</v>
      </c>
      <c r="D104" s="69" t="s">
        <v>213</v>
      </c>
      <c r="E104" s="70">
        <v>200</v>
      </c>
      <c r="F104" s="71">
        <v>1530.1439999999998</v>
      </c>
      <c r="G104" s="71">
        <f t="shared" si="3"/>
        <v>306028.79999999993</v>
      </c>
      <c r="H104" s="71"/>
      <c r="I104" s="71">
        <f t="shared" si="4"/>
        <v>0</v>
      </c>
      <c r="J104" s="71">
        <f t="shared" si="5"/>
        <v>306028.79999999993</v>
      </c>
    </row>
    <row r="105" spans="1:10" s="78" customFormat="1" ht="20.399999999999999" x14ac:dyDescent="0.3">
      <c r="A105" s="72" t="s">
        <v>254</v>
      </c>
      <c r="B105" s="73" t="s">
        <v>287</v>
      </c>
      <c r="C105" s="74" t="s">
        <v>288</v>
      </c>
      <c r="D105" s="75" t="s">
        <v>69</v>
      </c>
      <c r="E105" s="80">
        <v>0.9</v>
      </c>
      <c r="F105" s="77"/>
      <c r="G105" s="77">
        <f t="shared" si="3"/>
        <v>0</v>
      </c>
      <c r="H105" s="77"/>
      <c r="I105" s="77">
        <f t="shared" si="4"/>
        <v>0</v>
      </c>
      <c r="J105" s="77">
        <f t="shared" si="5"/>
        <v>0</v>
      </c>
    </row>
    <row r="106" spans="1:10" s="152" customFormat="1" ht="40.799999999999997" x14ac:dyDescent="0.3">
      <c r="A106" s="66" t="s">
        <v>255</v>
      </c>
      <c r="B106" s="67" t="s">
        <v>801</v>
      </c>
      <c r="C106" s="68" t="s">
        <v>1516</v>
      </c>
      <c r="D106" s="69" t="s">
        <v>213</v>
      </c>
      <c r="E106" s="70">
        <v>30</v>
      </c>
      <c r="F106" s="98">
        <v>12534.050334833762</v>
      </c>
      <c r="G106" s="71">
        <f t="shared" si="3"/>
        <v>376021.51004501287</v>
      </c>
      <c r="H106" s="71"/>
      <c r="I106" s="71">
        <f t="shared" si="4"/>
        <v>0</v>
      </c>
      <c r="J106" s="71">
        <f t="shared" si="5"/>
        <v>376021.51004501287</v>
      </c>
    </row>
    <row r="107" spans="1:10" s="152" customFormat="1" ht="40.799999999999997" x14ac:dyDescent="0.3">
      <c r="A107" s="66" t="s">
        <v>257</v>
      </c>
      <c r="B107" s="67" t="s">
        <v>801</v>
      </c>
      <c r="C107" s="68" t="s">
        <v>1296</v>
      </c>
      <c r="D107" s="69" t="s">
        <v>213</v>
      </c>
      <c r="E107" s="70">
        <v>60</v>
      </c>
      <c r="F107" s="71">
        <v>2196.4079999999999</v>
      </c>
      <c r="G107" s="71">
        <f t="shared" si="3"/>
        <v>131784.47999999998</v>
      </c>
      <c r="H107" s="71"/>
      <c r="I107" s="71">
        <f t="shared" si="4"/>
        <v>0</v>
      </c>
      <c r="J107" s="71">
        <f t="shared" si="5"/>
        <v>131784.47999999998</v>
      </c>
    </row>
    <row r="108" spans="1:10" s="152" customFormat="1" ht="40.799999999999997" x14ac:dyDescent="0.3">
      <c r="A108" s="66" t="s">
        <v>259</v>
      </c>
      <c r="B108" s="67" t="s">
        <v>1517</v>
      </c>
      <c r="C108" s="68" t="s">
        <v>905</v>
      </c>
      <c r="D108" s="69" t="s">
        <v>213</v>
      </c>
      <c r="E108" s="70">
        <v>380</v>
      </c>
      <c r="F108" s="71">
        <v>49.5</v>
      </c>
      <c r="G108" s="71">
        <f t="shared" si="3"/>
        <v>18810</v>
      </c>
      <c r="H108" s="71"/>
      <c r="I108" s="71">
        <f t="shared" si="4"/>
        <v>0</v>
      </c>
      <c r="J108" s="71">
        <f t="shared" si="5"/>
        <v>18810</v>
      </c>
    </row>
    <row r="109" spans="1:10" s="152" customFormat="1" ht="40.799999999999997" x14ac:dyDescent="0.3">
      <c r="A109" s="66" t="s">
        <v>261</v>
      </c>
      <c r="B109" s="67" t="s">
        <v>1518</v>
      </c>
      <c r="C109" s="68" t="s">
        <v>871</v>
      </c>
      <c r="D109" s="69" t="s">
        <v>213</v>
      </c>
      <c r="E109" s="70">
        <v>6</v>
      </c>
      <c r="F109" s="71">
        <v>4656.46</v>
      </c>
      <c r="G109" s="71">
        <f t="shared" si="3"/>
        <v>27938.760000000002</v>
      </c>
      <c r="H109" s="71"/>
      <c r="I109" s="71">
        <f t="shared" si="4"/>
        <v>0</v>
      </c>
      <c r="J109" s="71">
        <f t="shared" si="5"/>
        <v>27938.760000000002</v>
      </c>
    </row>
    <row r="110" spans="1:10" s="152" customFormat="1" ht="40.799999999999997" x14ac:dyDescent="0.3">
      <c r="A110" s="66" t="s">
        <v>263</v>
      </c>
      <c r="B110" s="67" t="s">
        <v>1518</v>
      </c>
      <c r="C110" s="68" t="s">
        <v>873</v>
      </c>
      <c r="D110" s="69" t="s">
        <v>213</v>
      </c>
      <c r="E110" s="70">
        <v>12</v>
      </c>
      <c r="F110" s="71">
        <v>1078.3499999999999</v>
      </c>
      <c r="G110" s="71">
        <f t="shared" si="3"/>
        <v>12940.199999999999</v>
      </c>
      <c r="H110" s="71"/>
      <c r="I110" s="71">
        <f t="shared" si="4"/>
        <v>0</v>
      </c>
      <c r="J110" s="71">
        <f t="shared" si="5"/>
        <v>12940.199999999999</v>
      </c>
    </row>
    <row r="111" spans="1:10" s="152" customFormat="1" ht="40.799999999999997" x14ac:dyDescent="0.3">
      <c r="A111" s="66" t="s">
        <v>265</v>
      </c>
      <c r="B111" s="67" t="s">
        <v>1518</v>
      </c>
      <c r="C111" s="68" t="s">
        <v>1322</v>
      </c>
      <c r="D111" s="69" t="s">
        <v>213</v>
      </c>
      <c r="E111" s="70">
        <v>10</v>
      </c>
      <c r="F111" s="71">
        <v>919.89600000000007</v>
      </c>
      <c r="G111" s="71">
        <f t="shared" si="3"/>
        <v>9198.9600000000009</v>
      </c>
      <c r="H111" s="71"/>
      <c r="I111" s="71">
        <f t="shared" si="4"/>
        <v>0</v>
      </c>
      <c r="J111" s="71">
        <f t="shared" si="5"/>
        <v>9198.9600000000009</v>
      </c>
    </row>
    <row r="112" spans="1:10" s="78" customFormat="1" ht="20.399999999999999" x14ac:dyDescent="0.3">
      <c r="A112" s="72" t="s">
        <v>267</v>
      </c>
      <c r="B112" s="73" t="s">
        <v>806</v>
      </c>
      <c r="C112" s="74" t="s">
        <v>807</v>
      </c>
      <c r="D112" s="75" t="s">
        <v>69</v>
      </c>
      <c r="E112" s="80">
        <v>0.1</v>
      </c>
      <c r="F112" s="77"/>
      <c r="G112" s="77">
        <f t="shared" si="3"/>
        <v>0</v>
      </c>
      <c r="H112" s="77"/>
      <c r="I112" s="77">
        <f t="shared" si="4"/>
        <v>0</v>
      </c>
      <c r="J112" s="77">
        <f t="shared" si="5"/>
        <v>0</v>
      </c>
    </row>
    <row r="113" spans="1:11" s="152" customFormat="1" ht="40.799999999999997" x14ac:dyDescent="0.3">
      <c r="A113" s="66" t="s">
        <v>269</v>
      </c>
      <c r="B113" s="67" t="s">
        <v>1318</v>
      </c>
      <c r="C113" s="68" t="s">
        <v>1300</v>
      </c>
      <c r="D113" s="69" t="s">
        <v>213</v>
      </c>
      <c r="E113" s="70">
        <v>10</v>
      </c>
      <c r="F113" s="71">
        <v>2493.5879999999997</v>
      </c>
      <c r="G113" s="71">
        <f t="shared" si="3"/>
        <v>24935.879999999997</v>
      </c>
      <c r="H113" s="71"/>
      <c r="I113" s="71">
        <f t="shared" si="4"/>
        <v>0</v>
      </c>
      <c r="J113" s="71">
        <f t="shared" si="5"/>
        <v>24935.879999999997</v>
      </c>
      <c r="K113" s="152">
        <f>2077.99*1.2</f>
        <v>2493.5879999999997</v>
      </c>
    </row>
    <row r="114" spans="1:11" s="152" customFormat="1" ht="40.799999999999997" x14ac:dyDescent="0.3">
      <c r="A114" s="66" t="s">
        <v>270</v>
      </c>
      <c r="B114" s="67" t="s">
        <v>1519</v>
      </c>
      <c r="C114" s="68" t="s">
        <v>1301</v>
      </c>
      <c r="D114" s="69" t="s">
        <v>213</v>
      </c>
      <c r="E114" s="70">
        <v>20</v>
      </c>
      <c r="F114" s="98">
        <v>425.50963043248294</v>
      </c>
      <c r="G114" s="71">
        <f t="shared" si="3"/>
        <v>8510.1926086496587</v>
      </c>
      <c r="H114" s="71"/>
      <c r="I114" s="71">
        <f t="shared" si="4"/>
        <v>0</v>
      </c>
      <c r="J114" s="71">
        <f t="shared" si="5"/>
        <v>8510.1926086496587</v>
      </c>
    </row>
    <row r="115" spans="1:11" s="152" customFormat="1" ht="40.799999999999997" x14ac:dyDescent="0.3">
      <c r="A115" s="66" t="s">
        <v>273</v>
      </c>
      <c r="B115" s="67" t="s">
        <v>840</v>
      </c>
      <c r="C115" s="68" t="s">
        <v>1060</v>
      </c>
      <c r="D115" s="69" t="s">
        <v>213</v>
      </c>
      <c r="E115" s="70">
        <v>800</v>
      </c>
      <c r="F115" s="98">
        <v>28.406215579893011</v>
      </c>
      <c r="G115" s="71">
        <f t="shared" si="3"/>
        <v>22724.972463914408</v>
      </c>
      <c r="H115" s="71"/>
      <c r="I115" s="71">
        <f t="shared" si="4"/>
        <v>0</v>
      </c>
      <c r="J115" s="71">
        <f t="shared" si="5"/>
        <v>22724.972463914408</v>
      </c>
    </row>
    <row r="116" spans="1:11" s="152" customFormat="1" ht="40.799999999999997" x14ac:dyDescent="0.3">
      <c r="A116" s="66" t="s">
        <v>275</v>
      </c>
      <c r="B116" s="67" t="s">
        <v>842</v>
      </c>
      <c r="C116" s="68" t="s">
        <v>1035</v>
      </c>
      <c r="D116" s="69" t="s">
        <v>213</v>
      </c>
      <c r="E116" s="70">
        <v>800</v>
      </c>
      <c r="F116" s="98">
        <v>76.6100496418848</v>
      </c>
      <c r="G116" s="71">
        <f t="shared" si="3"/>
        <v>61288.039713507838</v>
      </c>
      <c r="H116" s="71"/>
      <c r="I116" s="71">
        <f t="shared" si="4"/>
        <v>0</v>
      </c>
      <c r="J116" s="71">
        <f t="shared" si="5"/>
        <v>61288.039713507838</v>
      </c>
    </row>
    <row r="117" spans="1:11" s="152" customFormat="1" ht="40.799999999999997" x14ac:dyDescent="0.3">
      <c r="A117" s="66" t="s">
        <v>279</v>
      </c>
      <c r="B117" s="67" t="s">
        <v>815</v>
      </c>
      <c r="C117" s="68" t="s">
        <v>1303</v>
      </c>
      <c r="D117" s="69" t="s">
        <v>213</v>
      </c>
      <c r="E117" s="70">
        <v>200</v>
      </c>
      <c r="F117" s="98">
        <v>80.670132670277113</v>
      </c>
      <c r="G117" s="71">
        <f t="shared" si="3"/>
        <v>16134.026534055423</v>
      </c>
      <c r="H117" s="71"/>
      <c r="I117" s="71">
        <f t="shared" si="4"/>
        <v>0</v>
      </c>
      <c r="J117" s="71">
        <f t="shared" si="5"/>
        <v>16134.026534055423</v>
      </c>
    </row>
    <row r="118" spans="1:11" s="152" customFormat="1" ht="40.799999999999997" x14ac:dyDescent="0.3">
      <c r="A118" s="66" t="s">
        <v>847</v>
      </c>
      <c r="B118" s="67" t="s">
        <v>1520</v>
      </c>
      <c r="C118" s="68" t="s">
        <v>914</v>
      </c>
      <c r="D118" s="69" t="s">
        <v>213</v>
      </c>
      <c r="E118" s="70">
        <v>20</v>
      </c>
      <c r="F118" s="98">
        <v>3911.901669921318</v>
      </c>
      <c r="G118" s="71">
        <f t="shared" si="3"/>
        <v>78238.033398426356</v>
      </c>
      <c r="H118" s="71"/>
      <c r="I118" s="71">
        <f t="shared" si="4"/>
        <v>0</v>
      </c>
      <c r="J118" s="71">
        <f t="shared" si="5"/>
        <v>78238.033398426356</v>
      </c>
    </row>
    <row r="119" spans="1:11" s="152" customFormat="1" ht="40.799999999999997" x14ac:dyDescent="0.3">
      <c r="A119" s="66" t="s">
        <v>282</v>
      </c>
      <c r="B119" s="67" t="s">
        <v>1521</v>
      </c>
      <c r="C119" s="68" t="s">
        <v>876</v>
      </c>
      <c r="D119" s="69" t="s">
        <v>213</v>
      </c>
      <c r="E119" s="70">
        <v>20</v>
      </c>
      <c r="F119" s="98">
        <v>1047.3254424942663</v>
      </c>
      <c r="G119" s="71">
        <f t="shared" si="3"/>
        <v>20946.508849885326</v>
      </c>
      <c r="H119" s="71"/>
      <c r="I119" s="71">
        <f t="shared" si="4"/>
        <v>0</v>
      </c>
      <c r="J119" s="71">
        <f t="shared" si="5"/>
        <v>20946.508849885326</v>
      </c>
    </row>
    <row r="120" spans="1:11" s="152" customFormat="1" ht="40.799999999999997" x14ac:dyDescent="0.3">
      <c r="A120" s="66" t="s">
        <v>284</v>
      </c>
      <c r="B120" s="67" t="s">
        <v>926</v>
      </c>
      <c r="C120" s="68" t="s">
        <v>816</v>
      </c>
      <c r="D120" s="69" t="s">
        <v>116</v>
      </c>
      <c r="E120" s="70">
        <v>220</v>
      </c>
      <c r="F120" s="98">
        <v>1575.6080161680613</v>
      </c>
      <c r="G120" s="71">
        <f t="shared" si="3"/>
        <v>346633.76355697348</v>
      </c>
      <c r="H120" s="71"/>
      <c r="I120" s="71">
        <f t="shared" si="4"/>
        <v>0</v>
      </c>
      <c r="J120" s="71">
        <f t="shared" si="5"/>
        <v>346633.76355697348</v>
      </c>
    </row>
    <row r="121" spans="1:11" s="152" customFormat="1" ht="40.799999999999997" x14ac:dyDescent="0.3">
      <c r="A121" s="66" t="s">
        <v>286</v>
      </c>
      <c r="B121" s="67" t="s">
        <v>831</v>
      </c>
      <c r="C121" s="68" t="s">
        <v>832</v>
      </c>
      <c r="D121" s="69" t="s">
        <v>213</v>
      </c>
      <c r="E121" s="70">
        <v>80</v>
      </c>
      <c r="F121" s="98">
        <v>895.96569085198917</v>
      </c>
      <c r="G121" s="71">
        <f t="shared" si="3"/>
        <v>71677.255268159133</v>
      </c>
      <c r="H121" s="71"/>
      <c r="I121" s="71">
        <f t="shared" si="4"/>
        <v>0</v>
      </c>
      <c r="J121" s="71">
        <f t="shared" si="5"/>
        <v>71677.255268159133</v>
      </c>
    </row>
    <row r="122" spans="1:11" s="152" customFormat="1" ht="40.799999999999997" x14ac:dyDescent="0.3">
      <c r="A122" s="66" t="s">
        <v>289</v>
      </c>
      <c r="B122" s="67" t="s">
        <v>838</v>
      </c>
      <c r="C122" s="68" t="s">
        <v>911</v>
      </c>
      <c r="D122" s="69" t="s">
        <v>213</v>
      </c>
      <c r="E122" s="70">
        <v>2790</v>
      </c>
      <c r="F122" s="98">
        <v>51.032445010060833</v>
      </c>
      <c r="G122" s="71">
        <f t="shared" si="3"/>
        <v>142380.52157806972</v>
      </c>
      <c r="H122" s="71"/>
      <c r="I122" s="71">
        <f t="shared" si="4"/>
        <v>0</v>
      </c>
      <c r="J122" s="71">
        <f t="shared" si="5"/>
        <v>142380.52157806972</v>
      </c>
    </row>
    <row r="123" spans="1:11" s="152" customFormat="1" ht="40.799999999999997" x14ac:dyDescent="0.3">
      <c r="A123" s="66" t="s">
        <v>291</v>
      </c>
      <c r="B123" s="67" t="s">
        <v>1521</v>
      </c>
      <c r="C123" s="68" t="s">
        <v>912</v>
      </c>
      <c r="D123" s="69" t="s">
        <v>213</v>
      </c>
      <c r="E123" s="70">
        <v>2790</v>
      </c>
      <c r="F123" s="98">
        <v>14.387244516013396</v>
      </c>
      <c r="G123" s="71">
        <f t="shared" si="3"/>
        <v>40140.412199677376</v>
      </c>
      <c r="H123" s="71"/>
      <c r="I123" s="71">
        <f t="shared" si="4"/>
        <v>0</v>
      </c>
      <c r="J123" s="71">
        <f t="shared" si="5"/>
        <v>40140.412199677376</v>
      </c>
    </row>
    <row r="124" spans="1:11" s="152" customFormat="1" ht="40.799999999999997" x14ac:dyDescent="0.3">
      <c r="A124" s="66" t="s">
        <v>293</v>
      </c>
      <c r="B124" s="67" t="s">
        <v>1522</v>
      </c>
      <c r="C124" s="68" t="s">
        <v>913</v>
      </c>
      <c r="D124" s="69" t="s">
        <v>213</v>
      </c>
      <c r="E124" s="70">
        <v>2790</v>
      </c>
      <c r="F124" s="98">
        <v>4.1809614726944657</v>
      </c>
      <c r="G124" s="71">
        <f t="shared" si="3"/>
        <v>11664.88250881756</v>
      </c>
      <c r="H124" s="71"/>
      <c r="I124" s="71">
        <f t="shared" si="4"/>
        <v>0</v>
      </c>
      <c r="J124" s="71">
        <f t="shared" si="5"/>
        <v>11664.88250881756</v>
      </c>
    </row>
    <row r="125" spans="1:11" s="152" customFormat="1" ht="40.799999999999997" x14ac:dyDescent="0.3">
      <c r="A125" s="66" t="s">
        <v>296</v>
      </c>
      <c r="B125" s="67" t="s">
        <v>838</v>
      </c>
      <c r="C125" s="68" t="s">
        <v>851</v>
      </c>
      <c r="D125" s="69" t="s">
        <v>213</v>
      </c>
      <c r="E125" s="70">
        <v>840</v>
      </c>
      <c r="F125" s="98">
        <v>49.556254465459546</v>
      </c>
      <c r="G125" s="71">
        <f t="shared" si="3"/>
        <v>41627.253750986019</v>
      </c>
      <c r="H125" s="71"/>
      <c r="I125" s="71">
        <f t="shared" si="4"/>
        <v>0</v>
      </c>
      <c r="J125" s="71">
        <f t="shared" si="5"/>
        <v>41627.253750986019</v>
      </c>
    </row>
    <row r="126" spans="1:11" s="152" customFormat="1" ht="40.799999999999997" x14ac:dyDescent="0.3">
      <c r="A126" s="66" t="s">
        <v>298</v>
      </c>
      <c r="B126" s="67" t="s">
        <v>840</v>
      </c>
      <c r="C126" s="68" t="s">
        <v>852</v>
      </c>
      <c r="D126" s="69" t="s">
        <v>213</v>
      </c>
      <c r="E126" s="70">
        <v>840</v>
      </c>
      <c r="F126" s="98">
        <v>33.571083105807048</v>
      </c>
      <c r="G126" s="71">
        <f t="shared" si="3"/>
        <v>28199.70980887792</v>
      </c>
      <c r="H126" s="71"/>
      <c r="I126" s="71">
        <f t="shared" si="4"/>
        <v>0</v>
      </c>
      <c r="J126" s="71">
        <f t="shared" si="5"/>
        <v>28199.70980887792</v>
      </c>
    </row>
    <row r="127" spans="1:11" s="152" customFormat="1" ht="30.6" x14ac:dyDescent="0.3">
      <c r="A127" s="66" t="s">
        <v>300</v>
      </c>
      <c r="B127" s="67" t="s">
        <v>1523</v>
      </c>
      <c r="C127" s="68" t="s">
        <v>830</v>
      </c>
      <c r="D127" s="69" t="s">
        <v>213</v>
      </c>
      <c r="E127" s="70">
        <v>115</v>
      </c>
      <c r="F127" s="98">
        <v>12024.222849627846</v>
      </c>
      <c r="G127" s="71">
        <f t="shared" si="3"/>
        <v>1382785.6277072022</v>
      </c>
      <c r="H127" s="71"/>
      <c r="I127" s="71">
        <f t="shared" si="4"/>
        <v>0</v>
      </c>
      <c r="J127" s="71">
        <f t="shared" si="5"/>
        <v>1382785.6277072022</v>
      </c>
    </row>
    <row r="128" spans="1:11" s="78" customFormat="1" ht="20.399999999999999" x14ac:dyDescent="0.3">
      <c r="A128" s="72" t="s">
        <v>303</v>
      </c>
      <c r="B128" s="73" t="s">
        <v>825</v>
      </c>
      <c r="C128" s="74" t="s">
        <v>826</v>
      </c>
      <c r="D128" s="75" t="s">
        <v>109</v>
      </c>
      <c r="E128" s="76">
        <v>13</v>
      </c>
      <c r="F128" s="77"/>
      <c r="G128" s="77">
        <f t="shared" si="3"/>
        <v>0</v>
      </c>
      <c r="H128" s="77"/>
      <c r="I128" s="77">
        <f t="shared" si="4"/>
        <v>0</v>
      </c>
      <c r="J128" s="77">
        <f t="shared" si="5"/>
        <v>0</v>
      </c>
    </row>
    <row r="129" spans="1:11" s="152" customFormat="1" ht="40.799999999999997" x14ac:dyDescent="0.3">
      <c r="A129" s="66" t="s">
        <v>305</v>
      </c>
      <c r="B129" s="67" t="s">
        <v>827</v>
      </c>
      <c r="C129" s="68" t="s">
        <v>1524</v>
      </c>
      <c r="D129" s="69" t="s">
        <v>116</v>
      </c>
      <c r="E129" s="70">
        <v>1339</v>
      </c>
      <c r="F129" s="98">
        <v>1498.3855437552957</v>
      </c>
      <c r="G129" s="71">
        <f t="shared" si="3"/>
        <v>2006338.2430883409</v>
      </c>
      <c r="H129" s="71"/>
      <c r="I129" s="71">
        <f t="shared" si="4"/>
        <v>0</v>
      </c>
      <c r="J129" s="71">
        <f t="shared" si="5"/>
        <v>2006338.2430883409</v>
      </c>
    </row>
    <row r="130" spans="1:11" s="152" customFormat="1" ht="40.799999999999997" x14ac:dyDescent="0.3">
      <c r="A130" s="66" t="s">
        <v>862</v>
      </c>
      <c r="B130" s="67" t="s">
        <v>835</v>
      </c>
      <c r="C130" s="68" t="s">
        <v>836</v>
      </c>
      <c r="D130" s="69" t="s">
        <v>213</v>
      </c>
      <c r="E130" s="70">
        <v>22</v>
      </c>
      <c r="F130" s="98">
        <v>74.178831896645477</v>
      </c>
      <c r="G130" s="71">
        <f t="shared" si="3"/>
        <v>1631.9343017262004</v>
      </c>
      <c r="H130" s="71"/>
      <c r="I130" s="71">
        <f t="shared" si="4"/>
        <v>0</v>
      </c>
      <c r="J130" s="71">
        <f t="shared" si="5"/>
        <v>1631.9343017262004</v>
      </c>
    </row>
    <row r="131" spans="1:11" s="152" customFormat="1" ht="40.799999999999997" x14ac:dyDescent="0.3">
      <c r="A131" s="66" t="s">
        <v>312</v>
      </c>
      <c r="B131" s="67" t="s">
        <v>833</v>
      </c>
      <c r="C131" s="68" t="s">
        <v>1308</v>
      </c>
      <c r="D131" s="69" t="s">
        <v>213</v>
      </c>
      <c r="E131" s="70">
        <v>2600</v>
      </c>
      <c r="F131" s="98">
        <v>36.399163031256307</v>
      </c>
      <c r="G131" s="71">
        <f t="shared" ref="G131:G183" si="6">E131*F131</f>
        <v>94637.823881266406</v>
      </c>
      <c r="H131" s="71"/>
      <c r="I131" s="71">
        <f t="shared" ref="I131:I183" si="7">E131*H131</f>
        <v>0</v>
      </c>
      <c r="J131" s="71">
        <f t="shared" ref="J131:J183" si="8">G131+I131</f>
        <v>94637.823881266406</v>
      </c>
    </row>
    <row r="132" spans="1:11" s="152" customFormat="1" ht="40.799999999999997" x14ac:dyDescent="0.3">
      <c r="A132" s="66" t="s">
        <v>866</v>
      </c>
      <c r="B132" s="67" t="s">
        <v>815</v>
      </c>
      <c r="C132" s="68" t="s">
        <v>846</v>
      </c>
      <c r="D132" s="69" t="s">
        <v>213</v>
      </c>
      <c r="E132" s="70">
        <v>5200</v>
      </c>
      <c r="F132" s="98">
        <v>20.535928412584152</v>
      </c>
      <c r="G132" s="71">
        <f t="shared" si="6"/>
        <v>106786.82774543759</v>
      </c>
      <c r="H132" s="71"/>
      <c r="I132" s="71">
        <f t="shared" si="7"/>
        <v>0</v>
      </c>
      <c r="J132" s="71">
        <f t="shared" si="8"/>
        <v>106786.82774543759</v>
      </c>
    </row>
    <row r="133" spans="1:11" s="152" customFormat="1" ht="40.799999999999997" x14ac:dyDescent="0.3">
      <c r="A133" s="66" t="s">
        <v>318</v>
      </c>
      <c r="B133" s="67" t="s">
        <v>850</v>
      </c>
      <c r="C133" s="68" t="s">
        <v>1325</v>
      </c>
      <c r="D133" s="69" t="s">
        <v>213</v>
      </c>
      <c r="E133" s="70">
        <v>20</v>
      </c>
      <c r="F133" s="98">
        <v>682.86969218798356</v>
      </c>
      <c r="G133" s="71">
        <f t="shared" si="6"/>
        <v>13657.393843759672</v>
      </c>
      <c r="H133" s="71"/>
      <c r="I133" s="71">
        <f t="shared" si="7"/>
        <v>0</v>
      </c>
      <c r="J133" s="71">
        <f t="shared" si="8"/>
        <v>13657.393843759672</v>
      </c>
    </row>
    <row r="134" spans="1:11" s="78" customFormat="1" ht="30.6" x14ac:dyDescent="0.3">
      <c r="A134" s="72" t="s">
        <v>869</v>
      </c>
      <c r="B134" s="73" t="s">
        <v>498</v>
      </c>
      <c r="C134" s="74" t="s">
        <v>499</v>
      </c>
      <c r="D134" s="75" t="s">
        <v>109</v>
      </c>
      <c r="E134" s="79">
        <v>0.09</v>
      </c>
      <c r="F134" s="77"/>
      <c r="G134" s="77">
        <f t="shared" si="6"/>
        <v>0</v>
      </c>
      <c r="H134" s="77"/>
      <c r="I134" s="77">
        <f t="shared" si="7"/>
        <v>0</v>
      </c>
      <c r="J134" s="77">
        <f t="shared" si="8"/>
        <v>0</v>
      </c>
    </row>
    <row r="135" spans="1:11" s="152" customFormat="1" ht="40.799999999999997" x14ac:dyDescent="0.3">
      <c r="A135" s="66" t="s">
        <v>324</v>
      </c>
      <c r="B135" s="67" t="s">
        <v>823</v>
      </c>
      <c r="C135" s="68" t="s">
        <v>1525</v>
      </c>
      <c r="D135" s="69" t="s">
        <v>116</v>
      </c>
      <c r="E135" s="88">
        <v>9.27</v>
      </c>
      <c r="F135" s="98">
        <v>1837.3115115838075</v>
      </c>
      <c r="G135" s="71">
        <f t="shared" si="6"/>
        <v>17031.877712381895</v>
      </c>
      <c r="H135" s="71"/>
      <c r="I135" s="71">
        <f t="shared" si="7"/>
        <v>0</v>
      </c>
      <c r="J135" s="71">
        <f t="shared" si="8"/>
        <v>17031.877712381895</v>
      </c>
    </row>
    <row r="136" spans="1:11" s="152" customFormat="1" ht="14.4" x14ac:dyDescent="0.3">
      <c r="A136" s="62" t="s">
        <v>1310</v>
      </c>
      <c r="B136" s="63"/>
      <c r="C136" s="63"/>
      <c r="D136" s="63"/>
      <c r="E136" s="64"/>
      <c r="F136" s="98"/>
      <c r="G136" s="71">
        <f t="shared" si="6"/>
        <v>0</v>
      </c>
      <c r="H136" s="71"/>
      <c r="I136" s="71">
        <f t="shared" si="7"/>
        <v>0</v>
      </c>
      <c r="J136" s="71">
        <f t="shared" si="8"/>
        <v>0</v>
      </c>
    </row>
    <row r="137" spans="1:11" s="78" customFormat="1" ht="30.6" x14ac:dyDescent="0.3">
      <c r="A137" s="72" t="s">
        <v>874</v>
      </c>
      <c r="B137" s="73" t="s">
        <v>163</v>
      </c>
      <c r="C137" s="74" t="s">
        <v>164</v>
      </c>
      <c r="D137" s="75" t="s">
        <v>165</v>
      </c>
      <c r="E137" s="82">
        <v>0.34947</v>
      </c>
      <c r="F137" s="77"/>
      <c r="G137" s="77">
        <f t="shared" si="6"/>
        <v>0</v>
      </c>
      <c r="H137" s="77"/>
      <c r="I137" s="77">
        <f t="shared" si="7"/>
        <v>0</v>
      </c>
      <c r="J137" s="77">
        <f t="shared" si="8"/>
        <v>0</v>
      </c>
    </row>
    <row r="138" spans="1:11" s="152" customFormat="1" ht="40.799999999999997" x14ac:dyDescent="0.3">
      <c r="A138" s="66" t="s">
        <v>330</v>
      </c>
      <c r="B138" s="67" t="s">
        <v>793</v>
      </c>
      <c r="C138" s="68" t="s">
        <v>1526</v>
      </c>
      <c r="D138" s="69" t="s">
        <v>213</v>
      </c>
      <c r="E138" s="70">
        <v>36</v>
      </c>
      <c r="F138" s="102">
        <v>37472.425487999993</v>
      </c>
      <c r="G138" s="71">
        <f t="shared" si="6"/>
        <v>1349007.3175679997</v>
      </c>
      <c r="H138" s="71"/>
      <c r="I138" s="71">
        <f t="shared" si="7"/>
        <v>0</v>
      </c>
      <c r="J138" s="71">
        <f t="shared" si="8"/>
        <v>1349007.3175679997</v>
      </c>
    </row>
    <row r="139" spans="1:11" s="152" customFormat="1" ht="40.799999999999997" x14ac:dyDescent="0.3">
      <c r="A139" s="66" t="s">
        <v>333</v>
      </c>
      <c r="B139" s="67" t="s">
        <v>880</v>
      </c>
      <c r="C139" s="68" t="s">
        <v>1527</v>
      </c>
      <c r="D139" s="69" t="s">
        <v>213</v>
      </c>
      <c r="E139" s="70">
        <v>2</v>
      </c>
      <c r="F139" s="98">
        <v>14216.934698092735</v>
      </c>
      <c r="G139" s="71">
        <f t="shared" si="6"/>
        <v>28433.86939618547</v>
      </c>
      <c r="H139" s="71"/>
      <c r="I139" s="71">
        <f t="shared" si="7"/>
        <v>0</v>
      </c>
      <c r="J139" s="71">
        <f t="shared" si="8"/>
        <v>28433.86939618547</v>
      </c>
    </row>
    <row r="140" spans="1:11" s="152" customFormat="1" ht="40.799999999999997" x14ac:dyDescent="0.3">
      <c r="A140" s="66" t="s">
        <v>336</v>
      </c>
      <c r="B140" s="67" t="s">
        <v>793</v>
      </c>
      <c r="C140" s="68" t="s">
        <v>1528</v>
      </c>
      <c r="D140" s="69" t="s">
        <v>213</v>
      </c>
      <c r="E140" s="70">
        <v>5</v>
      </c>
      <c r="F140" s="98">
        <v>32008.897303998685</v>
      </c>
      <c r="G140" s="71">
        <f t="shared" si="6"/>
        <v>160044.48651999343</v>
      </c>
      <c r="H140" s="71"/>
      <c r="I140" s="71">
        <f t="shared" si="7"/>
        <v>0</v>
      </c>
      <c r="J140" s="71">
        <f t="shared" si="8"/>
        <v>160044.48651999343</v>
      </c>
    </row>
    <row r="141" spans="1:11" s="152" customFormat="1" ht="40.799999999999997" x14ac:dyDescent="0.3">
      <c r="A141" s="66" t="s">
        <v>339</v>
      </c>
      <c r="B141" s="67" t="s">
        <v>793</v>
      </c>
      <c r="C141" s="68" t="s">
        <v>1317</v>
      </c>
      <c r="D141" s="69" t="s">
        <v>213</v>
      </c>
      <c r="E141" s="70">
        <v>91</v>
      </c>
      <c r="F141" s="71">
        <v>241.32</v>
      </c>
      <c r="G141" s="71">
        <f t="shared" si="6"/>
        <v>21960.12</v>
      </c>
      <c r="H141" s="71"/>
      <c r="I141" s="71">
        <f t="shared" si="7"/>
        <v>0</v>
      </c>
      <c r="J141" s="71">
        <f t="shared" si="8"/>
        <v>21960.12</v>
      </c>
    </row>
    <row r="142" spans="1:11" s="152" customFormat="1" ht="40.799999999999997" x14ac:dyDescent="0.3">
      <c r="A142" s="66" t="s">
        <v>341</v>
      </c>
      <c r="B142" s="67" t="s">
        <v>1514</v>
      </c>
      <c r="C142" s="68" t="s">
        <v>1515</v>
      </c>
      <c r="D142" s="69" t="s">
        <v>213</v>
      </c>
      <c r="E142" s="70">
        <v>100</v>
      </c>
      <c r="F142" s="71">
        <v>3507.84</v>
      </c>
      <c r="G142" s="71">
        <f t="shared" si="6"/>
        <v>350784</v>
      </c>
      <c r="H142" s="71"/>
      <c r="I142" s="71">
        <f t="shared" si="7"/>
        <v>0</v>
      </c>
      <c r="J142" s="71">
        <f t="shared" si="8"/>
        <v>350784</v>
      </c>
    </row>
    <row r="143" spans="1:11" s="78" customFormat="1" ht="20.399999999999999" x14ac:dyDescent="0.3">
      <c r="A143" s="72" t="s">
        <v>344</v>
      </c>
      <c r="B143" s="73" t="s">
        <v>203</v>
      </c>
      <c r="C143" s="74" t="s">
        <v>204</v>
      </c>
      <c r="D143" s="75" t="s">
        <v>69</v>
      </c>
      <c r="E143" s="80">
        <v>0.2</v>
      </c>
      <c r="F143" s="77"/>
      <c r="G143" s="77">
        <f t="shared" si="6"/>
        <v>0</v>
      </c>
      <c r="H143" s="77"/>
      <c r="I143" s="77">
        <f t="shared" si="7"/>
        <v>0</v>
      </c>
      <c r="J143" s="77">
        <f t="shared" si="8"/>
        <v>0</v>
      </c>
    </row>
    <row r="144" spans="1:11" s="152" customFormat="1" ht="40.799999999999997" x14ac:dyDescent="0.3">
      <c r="A144" s="66" t="s">
        <v>347</v>
      </c>
      <c r="B144" s="67" t="s">
        <v>1318</v>
      </c>
      <c r="C144" s="68" t="s">
        <v>901</v>
      </c>
      <c r="D144" s="69" t="s">
        <v>213</v>
      </c>
      <c r="E144" s="70">
        <v>20</v>
      </c>
      <c r="F144" s="71">
        <v>2254.0920000000001</v>
      </c>
      <c r="G144" s="71">
        <f t="shared" si="6"/>
        <v>45081.840000000004</v>
      </c>
      <c r="H144" s="71"/>
      <c r="I144" s="71">
        <f t="shared" si="7"/>
        <v>0</v>
      </c>
      <c r="J144" s="71">
        <f t="shared" si="8"/>
        <v>45081.840000000004</v>
      </c>
      <c r="K144" s="152">
        <f>1878.41*1.2</f>
        <v>2254.0920000000001</v>
      </c>
    </row>
    <row r="145" spans="1:10" s="78" customFormat="1" ht="20.399999999999999" x14ac:dyDescent="0.3">
      <c r="A145" s="72" t="s">
        <v>348</v>
      </c>
      <c r="B145" s="73" t="s">
        <v>203</v>
      </c>
      <c r="C145" s="74" t="s">
        <v>204</v>
      </c>
      <c r="D145" s="75" t="s">
        <v>69</v>
      </c>
      <c r="E145" s="80">
        <v>0.7</v>
      </c>
      <c r="F145" s="77"/>
      <c r="G145" s="77">
        <f t="shared" si="6"/>
        <v>0</v>
      </c>
      <c r="H145" s="77"/>
      <c r="I145" s="77">
        <f t="shared" si="7"/>
        <v>0</v>
      </c>
      <c r="J145" s="77">
        <f t="shared" si="8"/>
        <v>0</v>
      </c>
    </row>
    <row r="146" spans="1:10" s="152" customFormat="1" ht="40.799999999999997" x14ac:dyDescent="0.3">
      <c r="A146" s="66" t="s">
        <v>351</v>
      </c>
      <c r="B146" s="67" t="s">
        <v>808</v>
      </c>
      <c r="C146" s="68" t="s">
        <v>810</v>
      </c>
      <c r="D146" s="69" t="s">
        <v>213</v>
      </c>
      <c r="E146" s="70">
        <v>70</v>
      </c>
      <c r="F146" s="71">
        <f>1250.9337*1.2</f>
        <v>1501.1204399999999</v>
      </c>
      <c r="G146" s="71">
        <f t="shared" si="6"/>
        <v>105078.43079999999</v>
      </c>
      <c r="H146" s="71"/>
      <c r="I146" s="71">
        <f t="shared" si="7"/>
        <v>0</v>
      </c>
      <c r="J146" s="71">
        <f t="shared" si="8"/>
        <v>105078.43079999999</v>
      </c>
    </row>
    <row r="147" spans="1:10" s="152" customFormat="1" ht="40.799999999999997" x14ac:dyDescent="0.3">
      <c r="A147" s="66" t="s">
        <v>354</v>
      </c>
      <c r="B147" s="67" t="s">
        <v>811</v>
      </c>
      <c r="C147" s="68" t="s">
        <v>1295</v>
      </c>
      <c r="D147" s="69" t="s">
        <v>213</v>
      </c>
      <c r="E147" s="70">
        <v>280</v>
      </c>
      <c r="F147" s="71">
        <v>1530.1439999999998</v>
      </c>
      <c r="G147" s="71">
        <f t="shared" si="6"/>
        <v>428440.31999999995</v>
      </c>
      <c r="H147" s="71"/>
      <c r="I147" s="71">
        <f t="shared" si="7"/>
        <v>0</v>
      </c>
      <c r="J147" s="71">
        <f t="shared" si="8"/>
        <v>428440.31999999995</v>
      </c>
    </row>
    <row r="148" spans="1:10" s="152" customFormat="1" ht="40.799999999999997" x14ac:dyDescent="0.3">
      <c r="A148" s="66" t="s">
        <v>358</v>
      </c>
      <c r="B148" s="67" t="s">
        <v>1529</v>
      </c>
      <c r="C148" s="68" t="s">
        <v>1320</v>
      </c>
      <c r="D148" s="69" t="s">
        <v>213</v>
      </c>
      <c r="E148" s="70">
        <v>15</v>
      </c>
      <c r="F148" s="98">
        <v>19371.46239881789</v>
      </c>
      <c r="G148" s="71">
        <f t="shared" si="6"/>
        <v>290571.93598226836</v>
      </c>
      <c r="H148" s="71"/>
      <c r="I148" s="71">
        <f t="shared" si="7"/>
        <v>0</v>
      </c>
      <c r="J148" s="71">
        <f t="shared" si="8"/>
        <v>290571.93598226836</v>
      </c>
    </row>
    <row r="149" spans="1:10" s="152" customFormat="1" ht="40.799999999999997" x14ac:dyDescent="0.3">
      <c r="A149" s="66" t="s">
        <v>361</v>
      </c>
      <c r="B149" s="67" t="s">
        <v>898</v>
      </c>
      <c r="C149" s="68" t="s">
        <v>1530</v>
      </c>
      <c r="D149" s="69" t="s">
        <v>213</v>
      </c>
      <c r="E149" s="70">
        <v>10</v>
      </c>
      <c r="F149" s="98">
        <v>10674.516745076326</v>
      </c>
      <c r="G149" s="71">
        <f t="shared" si="6"/>
        <v>106745.16745076326</v>
      </c>
      <c r="H149" s="71"/>
      <c r="I149" s="71">
        <f t="shared" si="7"/>
        <v>0</v>
      </c>
      <c r="J149" s="71">
        <f t="shared" si="8"/>
        <v>106745.16745076326</v>
      </c>
    </row>
    <row r="150" spans="1:10" s="78" customFormat="1" ht="20.399999999999999" x14ac:dyDescent="0.3">
      <c r="A150" s="72" t="s">
        <v>363</v>
      </c>
      <c r="B150" s="73" t="s">
        <v>287</v>
      </c>
      <c r="C150" s="74" t="s">
        <v>288</v>
      </c>
      <c r="D150" s="75" t="s">
        <v>69</v>
      </c>
      <c r="E150" s="79">
        <v>2.35</v>
      </c>
      <c r="F150" s="77"/>
      <c r="G150" s="77">
        <f t="shared" si="6"/>
        <v>0</v>
      </c>
      <c r="H150" s="77"/>
      <c r="I150" s="77">
        <f t="shared" si="7"/>
        <v>0</v>
      </c>
      <c r="J150" s="77">
        <f t="shared" si="8"/>
        <v>0</v>
      </c>
    </row>
    <row r="151" spans="1:10" s="152" customFormat="1" ht="40.799999999999997" x14ac:dyDescent="0.3">
      <c r="A151" s="66" t="s">
        <v>367</v>
      </c>
      <c r="B151" s="67" t="s">
        <v>801</v>
      </c>
      <c r="C151" s="68" t="s">
        <v>1516</v>
      </c>
      <c r="D151" s="69" t="s">
        <v>213</v>
      </c>
      <c r="E151" s="70">
        <v>30</v>
      </c>
      <c r="F151" s="98">
        <v>12534.050334833762</v>
      </c>
      <c r="G151" s="71">
        <f t="shared" si="6"/>
        <v>376021.51004501287</v>
      </c>
      <c r="H151" s="71"/>
      <c r="I151" s="71">
        <f t="shared" si="7"/>
        <v>0</v>
      </c>
      <c r="J151" s="71">
        <f t="shared" si="8"/>
        <v>376021.51004501287</v>
      </c>
    </row>
    <row r="152" spans="1:10" s="152" customFormat="1" ht="40.799999999999997" x14ac:dyDescent="0.3">
      <c r="A152" s="66" t="s">
        <v>369</v>
      </c>
      <c r="B152" s="67" t="s">
        <v>801</v>
      </c>
      <c r="C152" s="68" t="s">
        <v>1321</v>
      </c>
      <c r="D152" s="69" t="s">
        <v>213</v>
      </c>
      <c r="E152" s="70">
        <v>170</v>
      </c>
      <c r="F152" s="98">
        <v>9611.5539039421237</v>
      </c>
      <c r="G152" s="71">
        <f t="shared" si="6"/>
        <v>1633964.163670161</v>
      </c>
      <c r="H152" s="71"/>
      <c r="I152" s="71">
        <f t="shared" si="7"/>
        <v>0</v>
      </c>
      <c r="J152" s="71">
        <f t="shared" si="8"/>
        <v>1633964.163670161</v>
      </c>
    </row>
    <row r="153" spans="1:10" s="152" customFormat="1" ht="40.799999999999997" x14ac:dyDescent="0.3">
      <c r="A153" s="66" t="s">
        <v>371</v>
      </c>
      <c r="B153" s="67" t="s">
        <v>801</v>
      </c>
      <c r="C153" s="68" t="s">
        <v>1296</v>
      </c>
      <c r="D153" s="69" t="s">
        <v>213</v>
      </c>
      <c r="E153" s="70">
        <v>35</v>
      </c>
      <c r="F153" s="71">
        <v>2196.4079999999999</v>
      </c>
      <c r="G153" s="71">
        <f t="shared" si="6"/>
        <v>76874.28</v>
      </c>
      <c r="H153" s="71"/>
      <c r="I153" s="71">
        <f t="shared" si="7"/>
        <v>0</v>
      </c>
      <c r="J153" s="71">
        <f t="shared" si="8"/>
        <v>76874.28</v>
      </c>
    </row>
    <row r="154" spans="1:10" s="152" customFormat="1" ht="40.799999999999997" x14ac:dyDescent="0.3">
      <c r="A154" s="66" t="s">
        <v>374</v>
      </c>
      <c r="B154" s="67" t="s">
        <v>1517</v>
      </c>
      <c r="C154" s="68" t="s">
        <v>905</v>
      </c>
      <c r="D154" s="69" t="s">
        <v>213</v>
      </c>
      <c r="E154" s="70">
        <v>650</v>
      </c>
      <c r="F154" s="71">
        <v>49.5</v>
      </c>
      <c r="G154" s="71">
        <f t="shared" si="6"/>
        <v>32175</v>
      </c>
      <c r="H154" s="71"/>
      <c r="I154" s="71">
        <f t="shared" si="7"/>
        <v>0</v>
      </c>
      <c r="J154" s="71">
        <f t="shared" si="8"/>
        <v>32175</v>
      </c>
    </row>
    <row r="155" spans="1:10" s="152" customFormat="1" ht="40.799999999999997" x14ac:dyDescent="0.3">
      <c r="A155" s="66" t="s">
        <v>376</v>
      </c>
      <c r="B155" s="67" t="s">
        <v>1518</v>
      </c>
      <c r="C155" s="68" t="s">
        <v>871</v>
      </c>
      <c r="D155" s="69" t="s">
        <v>213</v>
      </c>
      <c r="E155" s="70">
        <v>10</v>
      </c>
      <c r="F155" s="71">
        <v>4656.46</v>
      </c>
      <c r="G155" s="71">
        <f t="shared" si="6"/>
        <v>46564.6</v>
      </c>
      <c r="H155" s="71"/>
      <c r="I155" s="71">
        <f t="shared" si="7"/>
        <v>0</v>
      </c>
      <c r="J155" s="71">
        <f t="shared" si="8"/>
        <v>46564.6</v>
      </c>
    </row>
    <row r="156" spans="1:10" s="152" customFormat="1" ht="40.799999999999997" x14ac:dyDescent="0.3">
      <c r="A156" s="66" t="s">
        <v>379</v>
      </c>
      <c r="B156" s="67" t="s">
        <v>870</v>
      </c>
      <c r="C156" s="68" t="s">
        <v>873</v>
      </c>
      <c r="D156" s="69" t="s">
        <v>213</v>
      </c>
      <c r="E156" s="70">
        <v>20</v>
      </c>
      <c r="F156" s="71">
        <v>1078.3499999999999</v>
      </c>
      <c r="G156" s="71">
        <f t="shared" si="6"/>
        <v>21567</v>
      </c>
      <c r="H156" s="71"/>
      <c r="I156" s="71">
        <f t="shared" si="7"/>
        <v>0</v>
      </c>
      <c r="J156" s="71">
        <f t="shared" si="8"/>
        <v>21567</v>
      </c>
    </row>
    <row r="157" spans="1:10" s="152" customFormat="1" ht="40.799999999999997" x14ac:dyDescent="0.3">
      <c r="A157" s="66" t="s">
        <v>380</v>
      </c>
      <c r="B157" s="67" t="s">
        <v>870</v>
      </c>
      <c r="C157" s="68" t="s">
        <v>1322</v>
      </c>
      <c r="D157" s="69" t="s">
        <v>213</v>
      </c>
      <c r="E157" s="70">
        <v>15</v>
      </c>
      <c r="F157" s="71">
        <v>919.89600000000007</v>
      </c>
      <c r="G157" s="71">
        <f t="shared" si="6"/>
        <v>13798.44</v>
      </c>
      <c r="H157" s="71"/>
      <c r="I157" s="71">
        <f t="shared" si="7"/>
        <v>0</v>
      </c>
      <c r="J157" s="71">
        <f t="shared" si="8"/>
        <v>13798.44</v>
      </c>
    </row>
    <row r="158" spans="1:10" s="78" customFormat="1" ht="20.399999999999999" x14ac:dyDescent="0.3">
      <c r="A158" s="72" t="s">
        <v>381</v>
      </c>
      <c r="B158" s="73" t="s">
        <v>203</v>
      </c>
      <c r="C158" s="74" t="s">
        <v>204</v>
      </c>
      <c r="D158" s="75" t="s">
        <v>69</v>
      </c>
      <c r="E158" s="79">
        <v>0.15</v>
      </c>
      <c r="F158" s="77"/>
      <c r="G158" s="77">
        <f t="shared" si="6"/>
        <v>0</v>
      </c>
      <c r="H158" s="77"/>
      <c r="I158" s="77">
        <f t="shared" si="7"/>
        <v>0</v>
      </c>
      <c r="J158" s="77">
        <f t="shared" si="8"/>
        <v>0</v>
      </c>
    </row>
    <row r="159" spans="1:10" s="152" customFormat="1" ht="40.799999999999997" x14ac:dyDescent="0.3">
      <c r="A159" s="66" t="s">
        <v>384</v>
      </c>
      <c r="B159" s="67" t="s">
        <v>808</v>
      </c>
      <c r="C159" s="68" t="s">
        <v>1300</v>
      </c>
      <c r="D159" s="69" t="s">
        <v>213</v>
      </c>
      <c r="E159" s="70">
        <v>15</v>
      </c>
      <c r="F159" s="71">
        <v>2493.5879999999997</v>
      </c>
      <c r="G159" s="71">
        <f t="shared" si="6"/>
        <v>37403.819999999992</v>
      </c>
      <c r="H159" s="71"/>
      <c r="I159" s="71">
        <f t="shared" si="7"/>
        <v>0</v>
      </c>
      <c r="J159" s="71">
        <f t="shared" si="8"/>
        <v>37403.819999999992</v>
      </c>
    </row>
    <row r="160" spans="1:10" s="152" customFormat="1" ht="40.799999999999997" x14ac:dyDescent="0.3">
      <c r="A160" s="66" t="s">
        <v>386</v>
      </c>
      <c r="B160" s="67" t="s">
        <v>859</v>
      </c>
      <c r="C160" s="68" t="s">
        <v>1301</v>
      </c>
      <c r="D160" s="69" t="s">
        <v>213</v>
      </c>
      <c r="E160" s="70">
        <v>30</v>
      </c>
      <c r="F160" s="98">
        <v>425.4617450363055</v>
      </c>
      <c r="G160" s="71">
        <f t="shared" si="6"/>
        <v>12763.852351089165</v>
      </c>
      <c r="H160" s="71"/>
      <c r="I160" s="71">
        <f t="shared" si="7"/>
        <v>0</v>
      </c>
      <c r="J160" s="71">
        <f t="shared" si="8"/>
        <v>12763.852351089165</v>
      </c>
    </row>
    <row r="161" spans="1:10" s="152" customFormat="1" ht="40.799999999999997" x14ac:dyDescent="0.3">
      <c r="A161" s="66" t="s">
        <v>388</v>
      </c>
      <c r="B161" s="67" t="s">
        <v>840</v>
      </c>
      <c r="C161" s="68" t="s">
        <v>1060</v>
      </c>
      <c r="D161" s="69" t="s">
        <v>213</v>
      </c>
      <c r="E161" s="70">
        <v>1120</v>
      </c>
      <c r="F161" s="98">
        <v>28.40544599316873</v>
      </c>
      <c r="G161" s="71">
        <f t="shared" si="6"/>
        <v>31814.099512348977</v>
      </c>
      <c r="H161" s="71"/>
      <c r="I161" s="71">
        <f t="shared" si="7"/>
        <v>0</v>
      </c>
      <c r="J161" s="71">
        <f t="shared" si="8"/>
        <v>31814.099512348977</v>
      </c>
    </row>
    <row r="162" spans="1:10" s="152" customFormat="1" ht="40.799999999999997" x14ac:dyDescent="0.3">
      <c r="A162" s="66" t="s">
        <v>390</v>
      </c>
      <c r="B162" s="67" t="s">
        <v>842</v>
      </c>
      <c r="C162" s="68" t="s">
        <v>1035</v>
      </c>
      <c r="D162" s="69" t="s">
        <v>213</v>
      </c>
      <c r="E162" s="70">
        <v>1120</v>
      </c>
      <c r="F162" s="98">
        <v>76.609793112976689</v>
      </c>
      <c r="G162" s="71">
        <f t="shared" si="6"/>
        <v>85802.968286533898</v>
      </c>
      <c r="H162" s="71"/>
      <c r="I162" s="71">
        <f t="shared" si="7"/>
        <v>0</v>
      </c>
      <c r="J162" s="71">
        <f t="shared" si="8"/>
        <v>85802.968286533898</v>
      </c>
    </row>
    <row r="163" spans="1:10" s="152" customFormat="1" ht="40.799999999999997" x14ac:dyDescent="0.3">
      <c r="A163" s="66" t="s">
        <v>392</v>
      </c>
      <c r="B163" s="67" t="s">
        <v>815</v>
      </c>
      <c r="C163" s="68" t="s">
        <v>1303</v>
      </c>
      <c r="D163" s="69" t="s">
        <v>213</v>
      </c>
      <c r="E163" s="70">
        <v>280</v>
      </c>
      <c r="F163" s="98">
        <v>80.668080439012371</v>
      </c>
      <c r="G163" s="71">
        <f t="shared" si="6"/>
        <v>22587.062522923465</v>
      </c>
      <c r="H163" s="71"/>
      <c r="I163" s="71">
        <f t="shared" si="7"/>
        <v>0</v>
      </c>
      <c r="J163" s="71">
        <f t="shared" si="8"/>
        <v>22587.062522923465</v>
      </c>
    </row>
    <row r="164" spans="1:10" s="152" customFormat="1" ht="40.799999999999997" x14ac:dyDescent="0.3">
      <c r="A164" s="66" t="s">
        <v>395</v>
      </c>
      <c r="B164" s="67" t="s">
        <v>838</v>
      </c>
      <c r="C164" s="68" t="s">
        <v>914</v>
      </c>
      <c r="D164" s="69" t="s">
        <v>213</v>
      </c>
      <c r="E164" s="70">
        <v>30</v>
      </c>
      <c r="F164" s="98">
        <v>3911.9016699213184</v>
      </c>
      <c r="G164" s="71">
        <f t="shared" si="6"/>
        <v>117357.05009763956</v>
      </c>
      <c r="H164" s="71"/>
      <c r="I164" s="71">
        <f t="shared" si="7"/>
        <v>0</v>
      </c>
      <c r="J164" s="71">
        <f t="shared" si="8"/>
        <v>117357.05009763956</v>
      </c>
    </row>
    <row r="165" spans="1:10" s="152" customFormat="1" ht="40.799999999999997" x14ac:dyDescent="0.3">
      <c r="A165" s="66" t="s">
        <v>398</v>
      </c>
      <c r="B165" s="67" t="s">
        <v>840</v>
      </c>
      <c r="C165" s="68" t="s">
        <v>876</v>
      </c>
      <c r="D165" s="69" t="s">
        <v>213</v>
      </c>
      <c r="E165" s="70">
        <v>30</v>
      </c>
      <c r="F165" s="98">
        <v>1047.3493851923552</v>
      </c>
      <c r="G165" s="71">
        <f t="shared" si="6"/>
        <v>31420.481555770653</v>
      </c>
      <c r="H165" s="71"/>
      <c r="I165" s="71">
        <f t="shared" si="7"/>
        <v>0</v>
      </c>
      <c r="J165" s="71">
        <f t="shared" si="8"/>
        <v>31420.481555770653</v>
      </c>
    </row>
    <row r="166" spans="1:10" s="152" customFormat="1" ht="40.799999999999997" x14ac:dyDescent="0.3">
      <c r="A166" s="66" t="s">
        <v>900</v>
      </c>
      <c r="B166" s="67" t="s">
        <v>850</v>
      </c>
      <c r="C166" s="68" t="s">
        <v>1325</v>
      </c>
      <c r="D166" s="69" t="s">
        <v>213</v>
      </c>
      <c r="E166" s="70">
        <v>130</v>
      </c>
      <c r="F166" s="98">
        <v>682.85311647392223</v>
      </c>
      <c r="G166" s="71">
        <f t="shared" si="6"/>
        <v>88770.905141609896</v>
      </c>
      <c r="H166" s="71"/>
      <c r="I166" s="71">
        <f t="shared" si="7"/>
        <v>0</v>
      </c>
      <c r="J166" s="71">
        <f t="shared" si="8"/>
        <v>88770.905141609896</v>
      </c>
    </row>
    <row r="167" spans="1:10" s="152" customFormat="1" ht="40.799999999999997" x14ac:dyDescent="0.3">
      <c r="A167" s="66" t="s">
        <v>404</v>
      </c>
      <c r="B167" s="67" t="s">
        <v>815</v>
      </c>
      <c r="C167" s="68" t="s">
        <v>816</v>
      </c>
      <c r="D167" s="69" t="s">
        <v>213</v>
      </c>
      <c r="E167" s="70">
        <v>730</v>
      </c>
      <c r="F167" s="98">
        <v>1575.6112363565962</v>
      </c>
      <c r="G167" s="71">
        <f t="shared" si="6"/>
        <v>1150196.2025403152</v>
      </c>
      <c r="H167" s="71"/>
      <c r="I167" s="71">
        <f t="shared" si="7"/>
        <v>0</v>
      </c>
      <c r="J167" s="71">
        <f t="shared" si="8"/>
        <v>1150196.2025403152</v>
      </c>
    </row>
    <row r="168" spans="1:10" s="152" customFormat="1" ht="40.799999999999997" x14ac:dyDescent="0.3">
      <c r="A168" s="66" t="s">
        <v>902</v>
      </c>
      <c r="B168" s="67" t="s">
        <v>831</v>
      </c>
      <c r="C168" s="68" t="s">
        <v>832</v>
      </c>
      <c r="D168" s="69" t="s">
        <v>213</v>
      </c>
      <c r="E168" s="70">
        <v>80</v>
      </c>
      <c r="F168" s="98">
        <v>895.96569085198917</v>
      </c>
      <c r="G168" s="71">
        <f t="shared" si="6"/>
        <v>71677.255268159133</v>
      </c>
      <c r="H168" s="71"/>
      <c r="I168" s="71">
        <f t="shared" si="7"/>
        <v>0</v>
      </c>
      <c r="J168" s="71">
        <f t="shared" si="8"/>
        <v>71677.255268159133</v>
      </c>
    </row>
    <row r="169" spans="1:10" s="152" customFormat="1" ht="40.799999999999997" x14ac:dyDescent="0.3">
      <c r="A169" s="66" t="s">
        <v>903</v>
      </c>
      <c r="B169" s="67" t="s">
        <v>838</v>
      </c>
      <c r="C169" s="68" t="s">
        <v>911</v>
      </c>
      <c r="D169" s="69" t="s">
        <v>213</v>
      </c>
      <c r="E169" s="70">
        <v>1610</v>
      </c>
      <c r="F169" s="98">
        <v>51.032745632998157</v>
      </c>
      <c r="G169" s="71">
        <f t="shared" si="6"/>
        <v>82162.720469127031</v>
      </c>
      <c r="H169" s="71"/>
      <c r="I169" s="71">
        <f t="shared" si="7"/>
        <v>0</v>
      </c>
      <c r="J169" s="71">
        <f t="shared" si="8"/>
        <v>82162.720469127031</v>
      </c>
    </row>
    <row r="170" spans="1:10" s="152" customFormat="1" ht="40.799999999999997" x14ac:dyDescent="0.3">
      <c r="A170" s="66" t="s">
        <v>412</v>
      </c>
      <c r="B170" s="67" t="s">
        <v>840</v>
      </c>
      <c r="C170" s="68" t="s">
        <v>912</v>
      </c>
      <c r="D170" s="69" t="s">
        <v>213</v>
      </c>
      <c r="E170" s="70">
        <v>1610</v>
      </c>
      <c r="F170" s="98">
        <v>14.387033440333997</v>
      </c>
      <c r="G170" s="71">
        <f t="shared" si="6"/>
        <v>23163.123838937736</v>
      </c>
      <c r="H170" s="71"/>
      <c r="I170" s="71">
        <f t="shared" si="7"/>
        <v>0</v>
      </c>
      <c r="J170" s="71">
        <f t="shared" si="8"/>
        <v>23163.123838937736</v>
      </c>
    </row>
    <row r="171" spans="1:10" s="152" customFormat="1" ht="40.799999999999997" x14ac:dyDescent="0.3">
      <c r="A171" s="66" t="s">
        <v>416</v>
      </c>
      <c r="B171" s="67" t="s">
        <v>842</v>
      </c>
      <c r="C171" s="68" t="s">
        <v>913</v>
      </c>
      <c r="D171" s="69" t="s">
        <v>213</v>
      </c>
      <c r="E171" s="70">
        <v>1610</v>
      </c>
      <c r="F171" s="98">
        <v>4.1811981333047079</v>
      </c>
      <c r="G171" s="71">
        <f t="shared" si="6"/>
        <v>6731.7289946205801</v>
      </c>
      <c r="H171" s="71"/>
      <c r="I171" s="71">
        <f t="shared" si="7"/>
        <v>0</v>
      </c>
      <c r="J171" s="71">
        <f t="shared" si="8"/>
        <v>6731.7289946205801</v>
      </c>
    </row>
    <row r="172" spans="1:10" s="152" customFormat="1" ht="40.799999999999997" x14ac:dyDescent="0.3">
      <c r="A172" s="66" t="s">
        <v>906</v>
      </c>
      <c r="B172" s="67" t="s">
        <v>838</v>
      </c>
      <c r="C172" s="68" t="s">
        <v>851</v>
      </c>
      <c r="D172" s="69" t="s">
        <v>213</v>
      </c>
      <c r="E172" s="70">
        <v>1820</v>
      </c>
      <c r="F172" s="98">
        <v>49.55664912531816</v>
      </c>
      <c r="G172" s="71">
        <f t="shared" si="6"/>
        <v>90193.101408079048</v>
      </c>
      <c r="H172" s="71"/>
      <c r="I172" s="71">
        <f t="shared" si="7"/>
        <v>0</v>
      </c>
      <c r="J172" s="71">
        <f t="shared" si="8"/>
        <v>90193.101408079048</v>
      </c>
    </row>
    <row r="173" spans="1:10" s="152" customFormat="1" ht="40.799999999999997" x14ac:dyDescent="0.3">
      <c r="A173" s="66" t="s">
        <v>422</v>
      </c>
      <c r="B173" s="67" t="s">
        <v>840</v>
      </c>
      <c r="C173" s="68" t="s">
        <v>852</v>
      </c>
      <c r="D173" s="69" t="s">
        <v>213</v>
      </c>
      <c r="E173" s="70">
        <v>1820</v>
      </c>
      <c r="F173" s="98">
        <v>33.570556892662239</v>
      </c>
      <c r="G173" s="71">
        <f t="shared" si="6"/>
        <v>61098.413544645278</v>
      </c>
      <c r="H173" s="71"/>
      <c r="I173" s="71">
        <f t="shared" si="7"/>
        <v>0</v>
      </c>
      <c r="J173" s="71">
        <f t="shared" si="8"/>
        <v>61098.413544645278</v>
      </c>
    </row>
    <row r="174" spans="1:10" s="78" customFormat="1" ht="20.399999999999999" x14ac:dyDescent="0.3">
      <c r="A174" s="72" t="s">
        <v>424</v>
      </c>
      <c r="B174" s="73" t="s">
        <v>825</v>
      </c>
      <c r="C174" s="74" t="s">
        <v>826</v>
      </c>
      <c r="D174" s="75" t="s">
        <v>109</v>
      </c>
      <c r="E174" s="76">
        <v>15</v>
      </c>
      <c r="F174" s="77"/>
      <c r="G174" s="77">
        <f t="shared" si="6"/>
        <v>0</v>
      </c>
      <c r="H174" s="77"/>
      <c r="I174" s="77">
        <f t="shared" si="7"/>
        <v>0</v>
      </c>
      <c r="J174" s="77">
        <f t="shared" si="8"/>
        <v>0</v>
      </c>
    </row>
    <row r="175" spans="1:10" s="152" customFormat="1" ht="40.799999999999997" x14ac:dyDescent="0.3">
      <c r="A175" s="66" t="s">
        <v>427</v>
      </c>
      <c r="B175" s="67" t="s">
        <v>827</v>
      </c>
      <c r="C175" s="68" t="s">
        <v>1531</v>
      </c>
      <c r="D175" s="69" t="s">
        <v>213</v>
      </c>
      <c r="E175" s="70">
        <v>1545</v>
      </c>
      <c r="F175" s="98">
        <v>2914.7505920324197</v>
      </c>
      <c r="G175" s="71">
        <f t="shared" si="6"/>
        <v>4503289.6646900885</v>
      </c>
      <c r="H175" s="71"/>
      <c r="I175" s="71">
        <f t="shared" si="7"/>
        <v>0</v>
      </c>
      <c r="J175" s="71">
        <f t="shared" si="8"/>
        <v>4503289.6646900885</v>
      </c>
    </row>
    <row r="176" spans="1:10" s="152" customFormat="1" ht="40.799999999999997" x14ac:dyDescent="0.3">
      <c r="A176" s="66" t="s">
        <v>908</v>
      </c>
      <c r="B176" s="67" t="s">
        <v>1070</v>
      </c>
      <c r="C176" s="68" t="s">
        <v>836</v>
      </c>
      <c r="D176" s="69" t="s">
        <v>116</v>
      </c>
      <c r="E176" s="70">
        <v>35</v>
      </c>
      <c r="F176" s="98">
        <v>19.290973888614545</v>
      </c>
      <c r="G176" s="71">
        <f t="shared" si="6"/>
        <v>675.18408610150902</v>
      </c>
      <c r="H176" s="71"/>
      <c r="I176" s="71">
        <f t="shared" si="7"/>
        <v>0</v>
      </c>
      <c r="J176" s="71">
        <f t="shared" si="8"/>
        <v>675.18408610150902</v>
      </c>
    </row>
    <row r="177" spans="1:10" s="152" customFormat="1" ht="40.799999999999997" x14ac:dyDescent="0.3">
      <c r="A177" s="66" t="s">
        <v>432</v>
      </c>
      <c r="B177" s="67" t="s">
        <v>924</v>
      </c>
      <c r="C177" s="68" t="s">
        <v>1308</v>
      </c>
      <c r="D177" s="69" t="s">
        <v>116</v>
      </c>
      <c r="E177" s="70">
        <v>3000</v>
      </c>
      <c r="F177" s="98">
        <v>36.399126196336177</v>
      </c>
      <c r="G177" s="71">
        <f t="shared" si="6"/>
        <v>109197.37858900853</v>
      </c>
      <c r="H177" s="71"/>
      <c r="I177" s="71">
        <f t="shared" si="7"/>
        <v>0</v>
      </c>
      <c r="J177" s="71">
        <f t="shared" si="8"/>
        <v>109197.37858900853</v>
      </c>
    </row>
    <row r="178" spans="1:10" s="152" customFormat="1" ht="40.799999999999997" x14ac:dyDescent="0.3">
      <c r="A178" s="66" t="s">
        <v>435</v>
      </c>
      <c r="B178" s="67" t="s">
        <v>926</v>
      </c>
      <c r="C178" s="68" t="s">
        <v>846</v>
      </c>
      <c r="D178" s="69" t="s">
        <v>213</v>
      </c>
      <c r="E178" s="70">
        <v>6000</v>
      </c>
      <c r="F178" s="98">
        <v>20.535891577664021</v>
      </c>
      <c r="G178" s="71">
        <f t="shared" si="6"/>
        <v>123215.34946598412</v>
      </c>
      <c r="H178" s="71"/>
      <c r="I178" s="71">
        <f t="shared" si="7"/>
        <v>0</v>
      </c>
      <c r="J178" s="71">
        <f t="shared" si="8"/>
        <v>123215.34946598412</v>
      </c>
    </row>
    <row r="179" spans="1:10" s="78" customFormat="1" ht="30.6" x14ac:dyDescent="0.3">
      <c r="A179" s="72" t="s">
        <v>438</v>
      </c>
      <c r="B179" s="73" t="s">
        <v>498</v>
      </c>
      <c r="C179" s="74" t="s">
        <v>499</v>
      </c>
      <c r="D179" s="75" t="s">
        <v>109</v>
      </c>
      <c r="E179" s="79">
        <v>0.12</v>
      </c>
      <c r="F179" s="77"/>
      <c r="G179" s="77">
        <f t="shared" si="6"/>
        <v>0</v>
      </c>
      <c r="H179" s="77"/>
      <c r="I179" s="77">
        <f t="shared" si="7"/>
        <v>0</v>
      </c>
      <c r="J179" s="77">
        <f t="shared" si="8"/>
        <v>0</v>
      </c>
    </row>
    <row r="180" spans="1:10" s="152" customFormat="1" ht="40.799999999999997" x14ac:dyDescent="0.3">
      <c r="A180" s="66" t="s">
        <v>442</v>
      </c>
      <c r="B180" s="67" t="s">
        <v>823</v>
      </c>
      <c r="C180" s="68" t="s">
        <v>1525</v>
      </c>
      <c r="D180" s="69" t="s">
        <v>213</v>
      </c>
      <c r="E180" s="88">
        <v>12.36</v>
      </c>
      <c r="F180" s="98">
        <v>1837.3115115838077</v>
      </c>
      <c r="G180" s="71">
        <f t="shared" si="6"/>
        <v>22709.170283175863</v>
      </c>
      <c r="H180" s="71"/>
      <c r="I180" s="71">
        <f t="shared" si="7"/>
        <v>0</v>
      </c>
      <c r="J180" s="71">
        <f t="shared" si="8"/>
        <v>22709.170283175863</v>
      </c>
    </row>
    <row r="181" spans="1:10" s="152" customFormat="1" ht="40.799999999999997" x14ac:dyDescent="0.3">
      <c r="A181" s="66" t="s">
        <v>445</v>
      </c>
      <c r="B181" s="67" t="s">
        <v>817</v>
      </c>
      <c r="C181" s="68" t="s">
        <v>1330</v>
      </c>
      <c r="D181" s="69" t="s">
        <v>213</v>
      </c>
      <c r="E181" s="70">
        <v>50</v>
      </c>
      <c r="F181" s="98">
        <v>341.84426623130867</v>
      </c>
      <c r="G181" s="71">
        <f t="shared" si="6"/>
        <v>17092.213311565432</v>
      </c>
      <c r="H181" s="71"/>
      <c r="I181" s="71">
        <f t="shared" si="7"/>
        <v>0</v>
      </c>
      <c r="J181" s="71">
        <f t="shared" si="8"/>
        <v>17092.213311565432</v>
      </c>
    </row>
    <row r="182" spans="1:10" s="152" customFormat="1" ht="40.799999999999997" x14ac:dyDescent="0.3">
      <c r="A182" s="66" t="s">
        <v>448</v>
      </c>
      <c r="B182" s="67" t="s">
        <v>1532</v>
      </c>
      <c r="C182" s="68" t="s">
        <v>1332</v>
      </c>
      <c r="D182" s="69" t="s">
        <v>213</v>
      </c>
      <c r="E182" s="70">
        <v>50</v>
      </c>
      <c r="F182" s="98">
        <v>283.31873502327579</v>
      </c>
      <c r="G182" s="71">
        <f t="shared" si="6"/>
        <v>14165.93675116379</v>
      </c>
      <c r="H182" s="71"/>
      <c r="I182" s="71">
        <f t="shared" si="7"/>
        <v>0</v>
      </c>
      <c r="J182" s="71">
        <f t="shared" si="8"/>
        <v>14165.93675116379</v>
      </c>
    </row>
    <row r="183" spans="1:10" s="152" customFormat="1" ht="40.799999999999997" x14ac:dyDescent="0.3">
      <c r="A183" s="66" t="s">
        <v>450</v>
      </c>
      <c r="B183" s="67" t="s">
        <v>1532</v>
      </c>
      <c r="C183" s="68" t="s">
        <v>1467</v>
      </c>
      <c r="D183" s="69" t="s">
        <v>213</v>
      </c>
      <c r="E183" s="70">
        <v>100</v>
      </c>
      <c r="F183" s="98">
        <v>72.675665778458168</v>
      </c>
      <c r="G183" s="71">
        <f t="shared" si="6"/>
        <v>7267.5665778458169</v>
      </c>
      <c r="H183" s="71"/>
      <c r="I183" s="71">
        <f t="shared" si="7"/>
        <v>0</v>
      </c>
      <c r="J183" s="71">
        <f t="shared" si="8"/>
        <v>7267.5665778458169</v>
      </c>
    </row>
    <row r="184" spans="1:10" x14ac:dyDescent="0.3">
      <c r="G184" s="77">
        <f t="shared" ref="G184:I184" si="9">SUM(G3:G183)</f>
        <v>49327205.911837548</v>
      </c>
      <c r="H184" s="77"/>
      <c r="I184" s="77">
        <f t="shared" si="9"/>
        <v>0</v>
      </c>
      <c r="J184" s="77">
        <f>SUM(J3:J183)</f>
        <v>49327205.911837548</v>
      </c>
    </row>
  </sheetData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50682-D3E7-4AA6-AC82-2571ED535700}">
  <sheetPr>
    <tabColor theme="9" tint="0.39997558519241921"/>
    <pageSetUpPr fitToPage="1"/>
  </sheetPr>
  <dimension ref="A1:R194"/>
  <sheetViews>
    <sheetView workbookViewId="0">
      <pane ySplit="1" topLeftCell="A185" activePane="bottomLeft" state="frozen"/>
      <selection activeCell="M93" sqref="M93"/>
      <selection pane="bottomLeft" activeCell="G194" sqref="G194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8" s="61" customFormat="1" ht="24" x14ac:dyDescent="0.3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M1" s="162" t="s">
        <v>2058</v>
      </c>
      <c r="N1" s="162"/>
      <c r="O1" s="162"/>
      <c r="P1" s="162"/>
      <c r="Q1" s="162"/>
      <c r="R1" s="162"/>
    </row>
    <row r="2" spans="1:18" s="152" customFormat="1" ht="14.4" x14ac:dyDescent="0.3">
      <c r="A2" s="62" t="s">
        <v>615</v>
      </c>
      <c r="B2" s="63"/>
      <c r="C2" s="63"/>
      <c r="D2" s="63"/>
      <c r="E2" s="64"/>
    </row>
    <row r="3" spans="1:18" s="78" customFormat="1" ht="40.799999999999997" x14ac:dyDescent="0.3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8" s="99" customFormat="1" ht="20.399999999999999" x14ac:dyDescent="0.3">
      <c r="A4" s="93" t="s">
        <v>11</v>
      </c>
      <c r="B4" s="94" t="s">
        <v>700</v>
      </c>
      <c r="C4" s="95" t="s">
        <v>701</v>
      </c>
      <c r="D4" s="96" t="s">
        <v>14</v>
      </c>
      <c r="E4" s="97">
        <v>1</v>
      </c>
      <c r="F4" s="98"/>
      <c r="G4" s="98">
        <f t="shared" si="0"/>
        <v>0</v>
      </c>
      <c r="H4" s="98"/>
      <c r="I4" s="98">
        <f t="shared" si="1"/>
        <v>0</v>
      </c>
      <c r="J4" s="98">
        <f t="shared" si="2"/>
        <v>0</v>
      </c>
      <c r="K4" s="99" t="s">
        <v>2024</v>
      </c>
    </row>
    <row r="5" spans="1:18" s="99" customFormat="1" ht="30.6" x14ac:dyDescent="0.3">
      <c r="A5" s="93" t="s">
        <v>619</v>
      </c>
      <c r="B5" s="94" t="s">
        <v>1406</v>
      </c>
      <c r="C5" s="95" t="s">
        <v>1238</v>
      </c>
      <c r="D5" s="96" t="s">
        <v>1119</v>
      </c>
      <c r="E5" s="97">
        <v>1</v>
      </c>
      <c r="F5" s="98"/>
      <c r="G5" s="98">
        <f t="shared" si="0"/>
        <v>0</v>
      </c>
      <c r="H5" s="98"/>
      <c r="I5" s="98">
        <f t="shared" si="1"/>
        <v>0</v>
      </c>
      <c r="J5" s="98">
        <f t="shared" si="2"/>
        <v>0</v>
      </c>
      <c r="K5" s="99" t="s">
        <v>2024</v>
      </c>
    </row>
    <row r="6" spans="1:18" s="78" customFormat="1" ht="20.399999999999999" x14ac:dyDescent="0.3">
      <c r="A6" s="72" t="s">
        <v>19</v>
      </c>
      <c r="B6" s="73" t="s">
        <v>974</v>
      </c>
      <c r="C6" s="74" t="s">
        <v>975</v>
      </c>
      <c r="D6" s="75" t="s">
        <v>38</v>
      </c>
      <c r="E6" s="76">
        <v>2</v>
      </c>
      <c r="F6" s="77"/>
      <c r="G6" s="77">
        <f t="shared" si="0"/>
        <v>0</v>
      </c>
      <c r="H6" s="77"/>
      <c r="I6" s="77">
        <f t="shared" si="1"/>
        <v>0</v>
      </c>
      <c r="J6" s="77">
        <f t="shared" si="2"/>
        <v>0</v>
      </c>
    </row>
    <row r="7" spans="1:18" s="99" customFormat="1" ht="20.399999999999999" x14ac:dyDescent="0.3">
      <c r="A7" s="93" t="s">
        <v>976</v>
      </c>
      <c r="B7" s="94" t="s">
        <v>702</v>
      </c>
      <c r="C7" s="95" t="s">
        <v>703</v>
      </c>
      <c r="D7" s="96" t="s">
        <v>14</v>
      </c>
      <c r="E7" s="97">
        <v>1</v>
      </c>
      <c r="F7" s="98"/>
      <c r="G7" s="98">
        <f t="shared" si="0"/>
        <v>0</v>
      </c>
      <c r="H7" s="98"/>
      <c r="I7" s="98">
        <f t="shared" si="1"/>
        <v>0</v>
      </c>
      <c r="J7" s="98">
        <f t="shared" si="2"/>
        <v>0</v>
      </c>
      <c r="K7" s="99" t="s">
        <v>2024</v>
      </c>
    </row>
    <row r="8" spans="1:18" s="99" customFormat="1" ht="20.399999999999999" x14ac:dyDescent="0.3">
      <c r="A8" s="93" t="s">
        <v>977</v>
      </c>
      <c r="B8" s="94" t="s">
        <v>702</v>
      </c>
      <c r="C8" s="95" t="s">
        <v>704</v>
      </c>
      <c r="D8" s="96" t="s">
        <v>14</v>
      </c>
      <c r="E8" s="97">
        <v>1</v>
      </c>
      <c r="F8" s="98"/>
      <c r="G8" s="98">
        <f t="shared" si="0"/>
        <v>0</v>
      </c>
      <c r="H8" s="98"/>
      <c r="I8" s="98">
        <f t="shared" si="1"/>
        <v>0</v>
      </c>
      <c r="J8" s="98">
        <f t="shared" si="2"/>
        <v>0</v>
      </c>
      <c r="K8" s="99" t="s">
        <v>2024</v>
      </c>
    </row>
    <row r="9" spans="1:18" s="78" customFormat="1" ht="20.399999999999999" x14ac:dyDescent="0.3">
      <c r="A9" s="72" t="s">
        <v>28</v>
      </c>
      <c r="B9" s="73" t="s">
        <v>47</v>
      </c>
      <c r="C9" s="74" t="s">
        <v>48</v>
      </c>
      <c r="D9" s="75" t="s">
        <v>38</v>
      </c>
      <c r="E9" s="76">
        <v>2</v>
      </c>
      <c r="F9" s="77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8" s="99" customFormat="1" ht="20.399999999999999" x14ac:dyDescent="0.3">
      <c r="A10" s="93" t="s">
        <v>31</v>
      </c>
      <c r="B10" s="94" t="s">
        <v>702</v>
      </c>
      <c r="C10" s="95" t="s">
        <v>1239</v>
      </c>
      <c r="D10" s="96" t="s">
        <v>14</v>
      </c>
      <c r="E10" s="97">
        <v>1</v>
      </c>
      <c r="F10" s="98"/>
      <c r="G10" s="98">
        <f t="shared" si="0"/>
        <v>0</v>
      </c>
      <c r="H10" s="98"/>
      <c r="I10" s="98">
        <f t="shared" si="1"/>
        <v>0</v>
      </c>
      <c r="J10" s="98">
        <f t="shared" si="2"/>
        <v>0</v>
      </c>
      <c r="K10" s="99" t="s">
        <v>2024</v>
      </c>
    </row>
    <row r="11" spans="1:18" s="99" customFormat="1" ht="20.399999999999999" x14ac:dyDescent="0.3">
      <c r="A11" s="93" t="s">
        <v>1240</v>
      </c>
      <c r="B11" s="94" t="s">
        <v>702</v>
      </c>
      <c r="C11" s="95" t="s">
        <v>1241</v>
      </c>
      <c r="D11" s="96" t="s">
        <v>14</v>
      </c>
      <c r="E11" s="97">
        <v>1</v>
      </c>
      <c r="F11" s="98"/>
      <c r="G11" s="98">
        <f t="shared" si="0"/>
        <v>0</v>
      </c>
      <c r="H11" s="98"/>
      <c r="I11" s="98">
        <f t="shared" si="1"/>
        <v>0</v>
      </c>
      <c r="J11" s="98">
        <f t="shared" si="2"/>
        <v>0</v>
      </c>
      <c r="K11" s="99" t="s">
        <v>2024</v>
      </c>
    </row>
    <row r="12" spans="1:18" s="152" customFormat="1" ht="14.4" x14ac:dyDescent="0.3">
      <c r="A12" s="62" t="s">
        <v>705</v>
      </c>
      <c r="B12" s="63"/>
      <c r="C12" s="63"/>
      <c r="D12" s="63"/>
      <c r="E12" s="64"/>
      <c r="F12" s="71"/>
      <c r="G12" s="71">
        <f t="shared" si="0"/>
        <v>0</v>
      </c>
      <c r="H12" s="71"/>
      <c r="I12" s="71">
        <f t="shared" si="1"/>
        <v>0</v>
      </c>
      <c r="J12" s="71">
        <f t="shared" si="2"/>
        <v>0</v>
      </c>
    </row>
    <row r="13" spans="1:18" s="78" customFormat="1" ht="30.6" x14ac:dyDescent="0.3">
      <c r="A13" s="72" t="s">
        <v>35</v>
      </c>
      <c r="B13" s="73" t="s">
        <v>86</v>
      </c>
      <c r="C13" s="74" t="s">
        <v>87</v>
      </c>
      <c r="D13" s="75" t="s">
        <v>69</v>
      </c>
      <c r="E13" s="79">
        <v>1.08</v>
      </c>
      <c r="F13" s="77"/>
      <c r="G13" s="77">
        <f t="shared" si="0"/>
        <v>0</v>
      </c>
      <c r="H13" s="77"/>
      <c r="I13" s="77">
        <f t="shared" si="1"/>
        <v>0</v>
      </c>
      <c r="J13" s="77">
        <f t="shared" si="2"/>
        <v>0</v>
      </c>
    </row>
    <row r="14" spans="1:18" s="152" customFormat="1" ht="40.799999999999997" x14ac:dyDescent="0.3">
      <c r="A14" s="66" t="s">
        <v>556</v>
      </c>
      <c r="B14" s="67" t="s">
        <v>706</v>
      </c>
      <c r="C14" s="68" t="s">
        <v>1411</v>
      </c>
      <c r="D14" s="69" t="s">
        <v>213</v>
      </c>
      <c r="E14" s="70">
        <v>92</v>
      </c>
      <c r="F14" s="71">
        <v>38200</v>
      </c>
      <c r="G14" s="71">
        <f t="shared" si="0"/>
        <v>3514400</v>
      </c>
      <c r="H14" s="71"/>
      <c r="I14" s="71">
        <f t="shared" si="1"/>
        <v>0</v>
      </c>
      <c r="J14" s="71">
        <f t="shared" si="2"/>
        <v>3514400</v>
      </c>
    </row>
    <row r="15" spans="1:18" s="152" customFormat="1" ht="40.799999999999997" x14ac:dyDescent="0.3">
      <c r="A15" s="66" t="s">
        <v>42</v>
      </c>
      <c r="B15" s="67" t="s">
        <v>706</v>
      </c>
      <c r="C15" s="68" t="s">
        <v>1412</v>
      </c>
      <c r="D15" s="69" t="s">
        <v>213</v>
      </c>
      <c r="E15" s="70">
        <v>6</v>
      </c>
      <c r="F15" s="71">
        <v>76600</v>
      </c>
      <c r="G15" s="71">
        <f t="shared" si="0"/>
        <v>459600</v>
      </c>
      <c r="H15" s="71"/>
      <c r="I15" s="71">
        <f t="shared" si="1"/>
        <v>0</v>
      </c>
      <c r="J15" s="71">
        <f t="shared" si="2"/>
        <v>459600</v>
      </c>
    </row>
    <row r="16" spans="1:18" s="152" customFormat="1" ht="40.799999999999997" x14ac:dyDescent="0.3">
      <c r="A16" s="66" t="s">
        <v>558</v>
      </c>
      <c r="B16" s="67" t="s">
        <v>706</v>
      </c>
      <c r="C16" s="68" t="s">
        <v>1413</v>
      </c>
      <c r="D16" s="69" t="s">
        <v>213</v>
      </c>
      <c r="E16" s="70">
        <v>10</v>
      </c>
      <c r="F16" s="71">
        <v>28500</v>
      </c>
      <c r="G16" s="71">
        <f t="shared" si="0"/>
        <v>285000</v>
      </c>
      <c r="H16" s="71"/>
      <c r="I16" s="71">
        <f t="shared" si="1"/>
        <v>0</v>
      </c>
      <c r="J16" s="71">
        <f t="shared" si="2"/>
        <v>285000</v>
      </c>
    </row>
    <row r="17" spans="1:10" s="152" customFormat="1" ht="30.6" x14ac:dyDescent="0.3">
      <c r="A17" s="66" t="s">
        <v>45</v>
      </c>
      <c r="B17" s="67" t="s">
        <v>1248</v>
      </c>
      <c r="C17" s="68" t="s">
        <v>1249</v>
      </c>
      <c r="D17" s="69" t="s">
        <v>69</v>
      </c>
      <c r="E17" s="88">
        <v>0.48</v>
      </c>
      <c r="F17" s="98">
        <v>32427.122368537679</v>
      </c>
      <c r="G17" s="71">
        <f t="shared" si="0"/>
        <v>15565.018736898086</v>
      </c>
      <c r="H17" s="71"/>
      <c r="I17" s="71">
        <f t="shared" si="1"/>
        <v>0</v>
      </c>
      <c r="J17" s="71">
        <f t="shared" si="2"/>
        <v>15565.018736898086</v>
      </c>
    </row>
    <row r="18" spans="1:10" s="152" customFormat="1" ht="14.4" x14ac:dyDescent="0.3">
      <c r="A18" s="62" t="s">
        <v>980</v>
      </c>
      <c r="B18" s="63"/>
      <c r="C18" s="63"/>
      <c r="D18" s="63"/>
      <c r="E18" s="64"/>
      <c r="F18" s="98"/>
      <c r="G18" s="71">
        <f t="shared" si="0"/>
        <v>0</v>
      </c>
      <c r="H18" s="71"/>
      <c r="I18" s="71">
        <f t="shared" si="1"/>
        <v>0</v>
      </c>
      <c r="J18" s="71">
        <f t="shared" si="2"/>
        <v>0</v>
      </c>
    </row>
    <row r="19" spans="1:10" s="78" customFormat="1" ht="40.799999999999997" x14ac:dyDescent="0.3">
      <c r="A19" s="72" t="s">
        <v>46</v>
      </c>
      <c r="B19" s="73" t="s">
        <v>114</v>
      </c>
      <c r="C19" s="74" t="s">
        <v>115</v>
      </c>
      <c r="D19" s="75" t="s">
        <v>109</v>
      </c>
      <c r="E19" s="80">
        <v>18.7</v>
      </c>
      <c r="F19" s="77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78" customFormat="1" ht="40.799999999999997" x14ac:dyDescent="0.3">
      <c r="A20" s="72" t="s">
        <v>563</v>
      </c>
      <c r="B20" s="73" t="s">
        <v>111</v>
      </c>
      <c r="C20" s="74" t="s">
        <v>112</v>
      </c>
      <c r="D20" s="75" t="s">
        <v>109</v>
      </c>
      <c r="E20" s="80">
        <v>18.600000000000001</v>
      </c>
      <c r="F20" s="77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78" customFormat="1" ht="20.399999999999999" x14ac:dyDescent="0.3">
      <c r="A21" s="72" t="s">
        <v>51</v>
      </c>
      <c r="B21" s="73" t="s">
        <v>712</v>
      </c>
      <c r="C21" s="74" t="s">
        <v>713</v>
      </c>
      <c r="D21" s="75" t="s">
        <v>18</v>
      </c>
      <c r="E21" s="80">
        <v>0.2</v>
      </c>
      <c r="F21" s="77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78" customFormat="1" ht="20.399999999999999" x14ac:dyDescent="0.3">
      <c r="A22" s="72" t="s">
        <v>565</v>
      </c>
      <c r="B22" s="73" t="s">
        <v>714</v>
      </c>
      <c r="C22" s="74" t="s">
        <v>715</v>
      </c>
      <c r="D22" s="75" t="s">
        <v>18</v>
      </c>
      <c r="E22" s="80">
        <v>0.2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78" customFormat="1" ht="20.399999999999999" x14ac:dyDescent="0.3">
      <c r="A23" s="72" t="s">
        <v>567</v>
      </c>
      <c r="B23" s="73" t="s">
        <v>716</v>
      </c>
      <c r="C23" s="74" t="s">
        <v>717</v>
      </c>
      <c r="D23" s="75" t="s">
        <v>18</v>
      </c>
      <c r="E23" s="80">
        <v>0.6</v>
      </c>
      <c r="F23" s="77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78" customFormat="1" ht="20.399999999999999" x14ac:dyDescent="0.3">
      <c r="A24" s="72" t="s">
        <v>56</v>
      </c>
      <c r="B24" s="73" t="s">
        <v>718</v>
      </c>
      <c r="C24" s="74" t="s">
        <v>719</v>
      </c>
      <c r="D24" s="75" t="s">
        <v>18</v>
      </c>
      <c r="E24" s="80">
        <v>0.6</v>
      </c>
      <c r="F24" s="77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78" customFormat="1" ht="20.399999999999999" x14ac:dyDescent="0.3">
      <c r="A25" s="72" t="s">
        <v>57</v>
      </c>
      <c r="B25" s="73" t="s">
        <v>23</v>
      </c>
      <c r="C25" s="74" t="s">
        <v>24</v>
      </c>
      <c r="D25" s="75" t="s">
        <v>18</v>
      </c>
      <c r="E25" s="80">
        <v>1.6</v>
      </c>
      <c r="F25" s="77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0" s="78" customFormat="1" ht="20.399999999999999" x14ac:dyDescent="0.3">
      <c r="A26" s="72" t="s">
        <v>576</v>
      </c>
      <c r="B26" s="73" t="s">
        <v>20</v>
      </c>
      <c r="C26" s="74" t="s">
        <v>21</v>
      </c>
      <c r="D26" s="75" t="s">
        <v>18</v>
      </c>
      <c r="E26" s="80">
        <v>0.9</v>
      </c>
      <c r="F26" s="77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78" customFormat="1" ht="20.399999999999999" x14ac:dyDescent="0.3">
      <c r="A27" s="72" t="s">
        <v>580</v>
      </c>
      <c r="B27" s="73" t="s">
        <v>16</v>
      </c>
      <c r="C27" s="74" t="s">
        <v>17</v>
      </c>
      <c r="D27" s="75" t="s">
        <v>18</v>
      </c>
      <c r="E27" s="79">
        <v>2.78</v>
      </c>
      <c r="F27" s="77"/>
      <c r="G27" s="77">
        <f t="shared" si="0"/>
        <v>0</v>
      </c>
      <c r="H27" s="77"/>
      <c r="I27" s="77">
        <f t="shared" si="1"/>
        <v>0</v>
      </c>
      <c r="J27" s="77">
        <f t="shared" si="2"/>
        <v>0</v>
      </c>
    </row>
    <row r="28" spans="1:10" s="152" customFormat="1" ht="40.799999999999997" x14ac:dyDescent="0.3">
      <c r="A28" s="66" t="s">
        <v>66</v>
      </c>
      <c r="B28" s="67" t="s">
        <v>720</v>
      </c>
      <c r="C28" s="68" t="s">
        <v>1533</v>
      </c>
      <c r="D28" s="69" t="s">
        <v>116</v>
      </c>
      <c r="E28" s="81">
        <v>265.2</v>
      </c>
      <c r="F28" s="71">
        <v>10635.3</v>
      </c>
      <c r="G28" s="71">
        <f t="shared" si="0"/>
        <v>2820481.5599999996</v>
      </c>
      <c r="H28" s="71"/>
      <c r="I28" s="71">
        <f t="shared" si="1"/>
        <v>0</v>
      </c>
      <c r="J28" s="71">
        <f t="shared" si="2"/>
        <v>2820481.5599999996</v>
      </c>
    </row>
    <row r="29" spans="1:10" s="152" customFormat="1" ht="40.799999999999997" x14ac:dyDescent="0.3">
      <c r="A29" s="66" t="s">
        <v>70</v>
      </c>
      <c r="B29" s="67" t="s">
        <v>720</v>
      </c>
      <c r="C29" s="68" t="s">
        <v>1414</v>
      </c>
      <c r="D29" s="69" t="s">
        <v>116</v>
      </c>
      <c r="E29" s="81">
        <v>163.19999999999999</v>
      </c>
      <c r="F29" s="71">
        <v>5564.94</v>
      </c>
      <c r="G29" s="71">
        <f t="shared" si="0"/>
        <v>908198.20799999987</v>
      </c>
      <c r="H29" s="71"/>
      <c r="I29" s="71">
        <f t="shared" si="1"/>
        <v>0</v>
      </c>
      <c r="J29" s="71">
        <f t="shared" si="2"/>
        <v>908198.20799999987</v>
      </c>
    </row>
    <row r="30" spans="1:10" s="152" customFormat="1" ht="40.799999999999997" x14ac:dyDescent="0.3">
      <c r="A30" s="66" t="s">
        <v>74</v>
      </c>
      <c r="B30" s="67" t="s">
        <v>720</v>
      </c>
      <c r="C30" s="68" t="s">
        <v>1415</v>
      </c>
      <c r="D30" s="69" t="s">
        <v>116</v>
      </c>
      <c r="E30" s="81">
        <v>117.3</v>
      </c>
      <c r="F30" s="71">
        <v>3351.61</v>
      </c>
      <c r="G30" s="71">
        <f t="shared" si="0"/>
        <v>393143.853</v>
      </c>
      <c r="H30" s="71"/>
      <c r="I30" s="71">
        <f t="shared" si="1"/>
        <v>0</v>
      </c>
      <c r="J30" s="71">
        <f t="shared" si="2"/>
        <v>393143.853</v>
      </c>
    </row>
    <row r="31" spans="1:10" s="152" customFormat="1" ht="40.799999999999997" x14ac:dyDescent="0.3">
      <c r="A31" s="66" t="s">
        <v>76</v>
      </c>
      <c r="B31" s="67" t="s">
        <v>720</v>
      </c>
      <c r="C31" s="68" t="s">
        <v>1534</v>
      </c>
      <c r="D31" s="69" t="s">
        <v>116</v>
      </c>
      <c r="E31" s="81">
        <v>20.399999999999999</v>
      </c>
      <c r="F31" s="71">
        <v>2436.67</v>
      </c>
      <c r="G31" s="71">
        <f t="shared" si="0"/>
        <v>49708.067999999999</v>
      </c>
      <c r="H31" s="71"/>
      <c r="I31" s="71">
        <f t="shared" si="1"/>
        <v>0</v>
      </c>
      <c r="J31" s="71">
        <f t="shared" si="2"/>
        <v>49708.067999999999</v>
      </c>
    </row>
    <row r="32" spans="1:10" s="152" customFormat="1" ht="40.799999999999997" x14ac:dyDescent="0.3">
      <c r="A32" s="66" t="s">
        <v>79</v>
      </c>
      <c r="B32" s="67" t="s">
        <v>720</v>
      </c>
      <c r="C32" s="68" t="s">
        <v>1417</v>
      </c>
      <c r="D32" s="69" t="s">
        <v>116</v>
      </c>
      <c r="E32" s="81">
        <v>158.1</v>
      </c>
      <c r="F32" s="71">
        <v>1579.11</v>
      </c>
      <c r="G32" s="71">
        <f t="shared" si="0"/>
        <v>249657.29099999997</v>
      </c>
      <c r="H32" s="71"/>
      <c r="I32" s="71">
        <f t="shared" si="1"/>
        <v>0</v>
      </c>
      <c r="J32" s="71">
        <f t="shared" si="2"/>
        <v>249657.29099999997</v>
      </c>
    </row>
    <row r="33" spans="1:10" s="152" customFormat="1" ht="40.799999999999997" x14ac:dyDescent="0.3">
      <c r="A33" s="66" t="s">
        <v>81</v>
      </c>
      <c r="B33" s="67" t="s">
        <v>1252</v>
      </c>
      <c r="C33" s="68" t="s">
        <v>1535</v>
      </c>
      <c r="D33" s="69" t="s">
        <v>116</v>
      </c>
      <c r="E33" s="81">
        <v>158.1</v>
      </c>
      <c r="F33" s="71">
        <v>1155.51</v>
      </c>
      <c r="G33" s="71">
        <f t="shared" si="0"/>
        <v>182686.13099999999</v>
      </c>
      <c r="H33" s="71"/>
      <c r="I33" s="71">
        <f t="shared" si="1"/>
        <v>0</v>
      </c>
      <c r="J33" s="71">
        <f t="shared" si="2"/>
        <v>182686.13099999999</v>
      </c>
    </row>
    <row r="34" spans="1:10" s="152" customFormat="1" ht="40.799999999999997" x14ac:dyDescent="0.3">
      <c r="A34" s="66" t="s">
        <v>83</v>
      </c>
      <c r="B34" s="67" t="s">
        <v>728</v>
      </c>
      <c r="C34" s="68" t="s">
        <v>1419</v>
      </c>
      <c r="D34" s="69" t="s">
        <v>116</v>
      </c>
      <c r="E34" s="81">
        <v>158.1</v>
      </c>
      <c r="F34" s="71">
        <v>760.35</v>
      </c>
      <c r="G34" s="71">
        <f t="shared" si="0"/>
        <v>120211.33500000001</v>
      </c>
      <c r="H34" s="71"/>
      <c r="I34" s="71">
        <f t="shared" si="1"/>
        <v>0</v>
      </c>
      <c r="J34" s="71">
        <f t="shared" si="2"/>
        <v>120211.33500000001</v>
      </c>
    </row>
    <row r="35" spans="1:10" s="152" customFormat="1" ht="40.799999999999997" x14ac:dyDescent="0.3">
      <c r="A35" s="66" t="s">
        <v>85</v>
      </c>
      <c r="B35" s="67" t="s">
        <v>733</v>
      </c>
      <c r="C35" s="68" t="s">
        <v>1536</v>
      </c>
      <c r="D35" s="69" t="s">
        <v>116</v>
      </c>
      <c r="E35" s="81">
        <v>453.9</v>
      </c>
      <c r="F35" s="98">
        <v>588.28703051075263</v>
      </c>
      <c r="G35" s="71">
        <f t="shared" si="0"/>
        <v>267023.48314883059</v>
      </c>
      <c r="H35" s="71"/>
      <c r="I35" s="71">
        <f t="shared" si="1"/>
        <v>0</v>
      </c>
      <c r="J35" s="71">
        <f t="shared" si="2"/>
        <v>267023.48314883059</v>
      </c>
    </row>
    <row r="36" spans="1:10" s="152" customFormat="1" ht="40.799999999999997" x14ac:dyDescent="0.3">
      <c r="A36" s="66" t="s">
        <v>88</v>
      </c>
      <c r="B36" s="67" t="s">
        <v>1255</v>
      </c>
      <c r="C36" s="68" t="s">
        <v>1420</v>
      </c>
      <c r="D36" s="69" t="s">
        <v>116</v>
      </c>
      <c r="E36" s="81">
        <v>66.3</v>
      </c>
      <c r="F36" s="71">
        <v>2000.4710361696032</v>
      </c>
      <c r="G36" s="71">
        <f t="shared" si="0"/>
        <v>132631.22969804468</v>
      </c>
      <c r="H36" s="71"/>
      <c r="I36" s="71">
        <f t="shared" si="1"/>
        <v>0</v>
      </c>
      <c r="J36" s="71">
        <f t="shared" si="2"/>
        <v>132631.22969804468</v>
      </c>
    </row>
    <row r="37" spans="1:10" s="152" customFormat="1" ht="40.799999999999997" x14ac:dyDescent="0.3">
      <c r="A37" s="66" t="s">
        <v>90</v>
      </c>
      <c r="B37" s="67" t="s">
        <v>728</v>
      </c>
      <c r="C37" s="68" t="s">
        <v>1421</v>
      </c>
      <c r="D37" s="69" t="s">
        <v>116</v>
      </c>
      <c r="E37" s="81">
        <v>550.79999999999995</v>
      </c>
      <c r="F37" s="71">
        <v>380.34</v>
      </c>
      <c r="G37" s="71">
        <f t="shared" si="0"/>
        <v>209491.27199999997</v>
      </c>
      <c r="H37" s="71"/>
      <c r="I37" s="71">
        <f t="shared" si="1"/>
        <v>0</v>
      </c>
      <c r="J37" s="71">
        <f t="shared" si="2"/>
        <v>209491.27199999997</v>
      </c>
    </row>
    <row r="38" spans="1:10" s="152" customFormat="1" ht="40.799999999999997" x14ac:dyDescent="0.3">
      <c r="A38" s="66" t="s">
        <v>92</v>
      </c>
      <c r="B38" s="67" t="s">
        <v>1537</v>
      </c>
      <c r="C38" s="68" t="s">
        <v>734</v>
      </c>
      <c r="D38" s="69" t="s">
        <v>116</v>
      </c>
      <c r="E38" s="81">
        <v>132.6</v>
      </c>
      <c r="F38" s="98">
        <v>2000.4710361696032</v>
      </c>
      <c r="G38" s="71">
        <f t="shared" si="0"/>
        <v>265262.45939608937</v>
      </c>
      <c r="H38" s="71"/>
      <c r="I38" s="71">
        <f t="shared" si="1"/>
        <v>0</v>
      </c>
      <c r="J38" s="71">
        <f t="shared" si="2"/>
        <v>265262.45939608937</v>
      </c>
    </row>
    <row r="39" spans="1:10" s="152" customFormat="1" ht="40.799999999999997" x14ac:dyDescent="0.3">
      <c r="A39" s="66" t="s">
        <v>94</v>
      </c>
      <c r="B39" s="67" t="s">
        <v>1538</v>
      </c>
      <c r="C39" s="68" t="s">
        <v>1539</v>
      </c>
      <c r="D39" s="69" t="s">
        <v>116</v>
      </c>
      <c r="E39" s="81">
        <v>10.199999999999999</v>
      </c>
      <c r="F39" s="71">
        <v>2791.2</v>
      </c>
      <c r="G39" s="71">
        <f t="shared" si="0"/>
        <v>28470.239999999998</v>
      </c>
      <c r="H39" s="71"/>
      <c r="I39" s="71">
        <f t="shared" si="1"/>
        <v>0</v>
      </c>
      <c r="J39" s="71">
        <f t="shared" si="2"/>
        <v>28470.239999999998</v>
      </c>
    </row>
    <row r="40" spans="1:10" s="152" customFormat="1" ht="40.799999999999997" x14ac:dyDescent="0.3">
      <c r="A40" s="66" t="s">
        <v>96</v>
      </c>
      <c r="B40" s="67" t="s">
        <v>720</v>
      </c>
      <c r="C40" s="68" t="s">
        <v>1540</v>
      </c>
      <c r="D40" s="69" t="s">
        <v>116</v>
      </c>
      <c r="E40" s="81">
        <v>321.3</v>
      </c>
      <c r="F40" s="71">
        <v>1394.14</v>
      </c>
      <c r="G40" s="71">
        <f t="shared" si="0"/>
        <v>447937.18200000003</v>
      </c>
      <c r="H40" s="71"/>
      <c r="I40" s="71">
        <f t="shared" si="1"/>
        <v>0</v>
      </c>
      <c r="J40" s="71">
        <f t="shared" si="2"/>
        <v>447937.18200000003</v>
      </c>
    </row>
    <row r="41" spans="1:10" s="152" customFormat="1" ht="40.799999999999997" x14ac:dyDescent="0.3">
      <c r="A41" s="66" t="s">
        <v>98</v>
      </c>
      <c r="B41" s="67" t="s">
        <v>1252</v>
      </c>
      <c r="C41" s="68" t="s">
        <v>1541</v>
      </c>
      <c r="D41" s="69" t="s">
        <v>116</v>
      </c>
      <c r="E41" s="81">
        <v>35.700000000000003</v>
      </c>
      <c r="F41" s="71">
        <v>1394.14</v>
      </c>
      <c r="G41" s="71">
        <f t="shared" si="0"/>
        <v>49770.79800000001</v>
      </c>
      <c r="H41" s="71"/>
      <c r="I41" s="71">
        <f t="shared" si="1"/>
        <v>0</v>
      </c>
      <c r="J41" s="71">
        <f t="shared" si="2"/>
        <v>49770.79800000001</v>
      </c>
    </row>
    <row r="42" spans="1:10" s="152" customFormat="1" ht="40.799999999999997" x14ac:dyDescent="0.3">
      <c r="A42" s="66" t="s">
        <v>101</v>
      </c>
      <c r="B42" s="67" t="s">
        <v>1425</v>
      </c>
      <c r="C42" s="68" t="s">
        <v>1542</v>
      </c>
      <c r="D42" s="69" t="s">
        <v>116</v>
      </c>
      <c r="E42" s="81">
        <v>71.400000000000006</v>
      </c>
      <c r="F42" s="71">
        <v>908.73</v>
      </c>
      <c r="G42" s="71">
        <f t="shared" si="0"/>
        <v>64883.322000000007</v>
      </c>
      <c r="H42" s="71"/>
      <c r="I42" s="71">
        <f t="shared" si="1"/>
        <v>0</v>
      </c>
      <c r="J42" s="71">
        <f t="shared" si="2"/>
        <v>64883.322000000007</v>
      </c>
    </row>
    <row r="43" spans="1:10" s="152" customFormat="1" ht="40.799999999999997" x14ac:dyDescent="0.3">
      <c r="A43" s="66" t="s">
        <v>103</v>
      </c>
      <c r="B43" s="67" t="s">
        <v>1543</v>
      </c>
      <c r="C43" s="68" t="s">
        <v>1544</v>
      </c>
      <c r="D43" s="69" t="s">
        <v>116</v>
      </c>
      <c r="E43" s="81">
        <v>377.4</v>
      </c>
      <c r="F43" s="98">
        <v>790.44922117661224</v>
      </c>
      <c r="G43" s="71">
        <f t="shared" si="0"/>
        <v>298315.53607205342</v>
      </c>
      <c r="H43" s="71"/>
      <c r="I43" s="71">
        <f t="shared" si="1"/>
        <v>0</v>
      </c>
      <c r="J43" s="71">
        <f t="shared" si="2"/>
        <v>298315.53607205342</v>
      </c>
    </row>
    <row r="44" spans="1:10" s="152" customFormat="1" ht="40.799999999999997" x14ac:dyDescent="0.3">
      <c r="A44" s="66" t="s">
        <v>106</v>
      </c>
      <c r="B44" s="67" t="s">
        <v>733</v>
      </c>
      <c r="C44" s="68" t="s">
        <v>1545</v>
      </c>
      <c r="D44" s="69" t="s">
        <v>116</v>
      </c>
      <c r="E44" s="81">
        <v>30.6</v>
      </c>
      <c r="F44" s="71">
        <v>586.29</v>
      </c>
      <c r="G44" s="71">
        <f t="shared" si="0"/>
        <v>17940.473999999998</v>
      </c>
      <c r="H44" s="71"/>
      <c r="I44" s="71">
        <f t="shared" si="1"/>
        <v>0</v>
      </c>
      <c r="J44" s="71">
        <f t="shared" si="2"/>
        <v>17940.473999999998</v>
      </c>
    </row>
    <row r="45" spans="1:10" s="152" customFormat="1" ht="40.799999999999997" x14ac:dyDescent="0.3">
      <c r="A45" s="66" t="s">
        <v>110</v>
      </c>
      <c r="B45" s="67" t="s">
        <v>733</v>
      </c>
      <c r="C45" s="68" t="s">
        <v>1428</v>
      </c>
      <c r="D45" s="69" t="s">
        <v>116</v>
      </c>
      <c r="E45" s="70">
        <v>663</v>
      </c>
      <c r="F45" s="71">
        <v>466.17</v>
      </c>
      <c r="G45" s="71">
        <f t="shared" si="0"/>
        <v>309070.71000000002</v>
      </c>
      <c r="H45" s="71"/>
      <c r="I45" s="71">
        <f t="shared" si="1"/>
        <v>0</v>
      </c>
      <c r="J45" s="71">
        <f t="shared" si="2"/>
        <v>309070.71000000002</v>
      </c>
    </row>
    <row r="46" spans="1:10" s="152" customFormat="1" ht="20.399999999999999" x14ac:dyDescent="0.3">
      <c r="A46" s="66" t="s">
        <v>113</v>
      </c>
      <c r="B46" s="67" t="s">
        <v>1546</v>
      </c>
      <c r="C46" s="68" t="s">
        <v>1547</v>
      </c>
      <c r="D46" s="69" t="s">
        <v>116</v>
      </c>
      <c r="E46" s="70">
        <v>51</v>
      </c>
      <c r="F46" s="98">
        <v>664.15945950746345</v>
      </c>
      <c r="G46" s="71">
        <f t="shared" si="0"/>
        <v>33872.132434880637</v>
      </c>
      <c r="H46" s="71"/>
      <c r="I46" s="71">
        <f t="shared" si="1"/>
        <v>0</v>
      </c>
      <c r="J46" s="71">
        <f t="shared" si="2"/>
        <v>33872.132434880637</v>
      </c>
    </row>
    <row r="47" spans="1:10" s="78" customFormat="1" ht="30.6" x14ac:dyDescent="0.3">
      <c r="A47" s="72" t="s">
        <v>117</v>
      </c>
      <c r="B47" s="73" t="s">
        <v>124</v>
      </c>
      <c r="C47" s="74" t="s">
        <v>125</v>
      </c>
      <c r="D47" s="75" t="s">
        <v>109</v>
      </c>
      <c r="E47" s="80">
        <v>1.7</v>
      </c>
      <c r="F47" s="77">
        <v>869.51851612350436</v>
      </c>
      <c r="G47" s="77">
        <f t="shared" si="0"/>
        <v>1478.1814774099573</v>
      </c>
      <c r="H47" s="77"/>
      <c r="I47" s="77">
        <f t="shared" si="1"/>
        <v>0</v>
      </c>
      <c r="J47" s="77">
        <f t="shared" si="2"/>
        <v>1478.1814774099573</v>
      </c>
    </row>
    <row r="48" spans="1:10" s="152" customFormat="1" ht="40.799999999999997" x14ac:dyDescent="0.3">
      <c r="A48" s="66" t="s">
        <v>120</v>
      </c>
      <c r="B48" s="67" t="s">
        <v>741</v>
      </c>
      <c r="C48" s="68" t="s">
        <v>1430</v>
      </c>
      <c r="D48" s="69" t="s">
        <v>116</v>
      </c>
      <c r="E48" s="81">
        <v>10.199999999999999</v>
      </c>
      <c r="F48" s="98">
        <v>869.51851612350436</v>
      </c>
      <c r="G48" s="71">
        <f t="shared" si="0"/>
        <v>8869.0888644597435</v>
      </c>
      <c r="H48" s="71"/>
      <c r="I48" s="71">
        <f t="shared" si="1"/>
        <v>0</v>
      </c>
      <c r="J48" s="71">
        <f t="shared" si="2"/>
        <v>8869.0888644597435</v>
      </c>
    </row>
    <row r="49" spans="1:10" s="152" customFormat="1" ht="40.799999999999997" x14ac:dyDescent="0.3">
      <c r="A49" s="66" t="s">
        <v>123</v>
      </c>
      <c r="B49" s="67" t="s">
        <v>741</v>
      </c>
      <c r="C49" s="68" t="s">
        <v>1265</v>
      </c>
      <c r="D49" s="69" t="s">
        <v>116</v>
      </c>
      <c r="E49" s="81">
        <v>20.399999999999999</v>
      </c>
      <c r="F49" s="98">
        <v>509.34076260807126</v>
      </c>
      <c r="G49" s="71">
        <f t="shared" si="0"/>
        <v>10390.551557204653</v>
      </c>
      <c r="H49" s="71"/>
      <c r="I49" s="71">
        <f t="shared" si="1"/>
        <v>0</v>
      </c>
      <c r="J49" s="71">
        <f t="shared" si="2"/>
        <v>10390.551557204653</v>
      </c>
    </row>
    <row r="50" spans="1:10" s="152" customFormat="1" ht="40.799999999999997" x14ac:dyDescent="0.3">
      <c r="A50" s="66" t="s">
        <v>127</v>
      </c>
      <c r="B50" s="67" t="s">
        <v>741</v>
      </c>
      <c r="C50" s="68" t="s">
        <v>1266</v>
      </c>
      <c r="D50" s="69" t="s">
        <v>116</v>
      </c>
      <c r="E50" s="81">
        <v>71.400000000000006</v>
      </c>
      <c r="F50" s="98">
        <v>366.44963381938402</v>
      </c>
      <c r="G50" s="71">
        <f t="shared" si="0"/>
        <v>26164.50385470402</v>
      </c>
      <c r="H50" s="71"/>
      <c r="I50" s="71">
        <f t="shared" si="1"/>
        <v>0</v>
      </c>
      <c r="J50" s="71">
        <f t="shared" si="2"/>
        <v>26164.50385470402</v>
      </c>
    </row>
    <row r="51" spans="1:10" s="152" customFormat="1" ht="40.799999999999997" x14ac:dyDescent="0.3">
      <c r="A51" s="66" t="s">
        <v>131</v>
      </c>
      <c r="B51" s="67" t="s">
        <v>741</v>
      </c>
      <c r="C51" s="68" t="s">
        <v>1267</v>
      </c>
      <c r="D51" s="69" t="s">
        <v>116</v>
      </c>
      <c r="E51" s="81">
        <v>72.099999999999994</v>
      </c>
      <c r="F51" s="98">
        <v>91.120462875009551</v>
      </c>
      <c r="G51" s="71">
        <f t="shared" si="0"/>
        <v>6569.7853732881877</v>
      </c>
      <c r="H51" s="71"/>
      <c r="I51" s="71">
        <f t="shared" si="1"/>
        <v>0</v>
      </c>
      <c r="J51" s="71">
        <f t="shared" si="2"/>
        <v>6569.7853732881877</v>
      </c>
    </row>
    <row r="52" spans="1:10" s="152" customFormat="1" ht="14.4" x14ac:dyDescent="0.3">
      <c r="A52" s="62" t="s">
        <v>988</v>
      </c>
      <c r="B52" s="63"/>
      <c r="C52" s="63"/>
      <c r="D52" s="63"/>
      <c r="E52" s="64"/>
      <c r="F52" s="71"/>
      <c r="G52" s="71">
        <f t="shared" si="0"/>
        <v>0</v>
      </c>
      <c r="H52" s="71"/>
      <c r="I52" s="71">
        <f t="shared" si="1"/>
        <v>0</v>
      </c>
      <c r="J52" s="71">
        <f t="shared" si="2"/>
        <v>0</v>
      </c>
    </row>
    <row r="53" spans="1:10" s="78" customFormat="1" ht="20.399999999999999" x14ac:dyDescent="0.3">
      <c r="A53" s="72" t="s">
        <v>135</v>
      </c>
      <c r="B53" s="73" t="s">
        <v>319</v>
      </c>
      <c r="C53" s="74" t="s">
        <v>320</v>
      </c>
      <c r="D53" s="75" t="s">
        <v>69</v>
      </c>
      <c r="E53" s="79">
        <v>0.02</v>
      </c>
      <c r="F53" s="77"/>
      <c r="G53" s="77">
        <f t="shared" si="0"/>
        <v>0</v>
      </c>
      <c r="H53" s="77"/>
      <c r="I53" s="77">
        <f t="shared" si="1"/>
        <v>0</v>
      </c>
      <c r="J53" s="77">
        <f t="shared" si="2"/>
        <v>0</v>
      </c>
    </row>
    <row r="54" spans="1:10" s="152" customFormat="1" ht="40.799999999999997" x14ac:dyDescent="0.3">
      <c r="A54" s="66" t="s">
        <v>989</v>
      </c>
      <c r="B54" s="67" t="s">
        <v>747</v>
      </c>
      <c r="C54" s="68" t="s">
        <v>748</v>
      </c>
      <c r="D54" s="69" t="s">
        <v>213</v>
      </c>
      <c r="E54" s="70">
        <v>2</v>
      </c>
      <c r="F54" s="98">
        <v>13376.92518</v>
      </c>
      <c r="G54" s="71">
        <f t="shared" si="0"/>
        <v>26753.85036</v>
      </c>
      <c r="H54" s="71"/>
      <c r="I54" s="71">
        <f t="shared" si="1"/>
        <v>0</v>
      </c>
      <c r="J54" s="71">
        <f t="shared" si="2"/>
        <v>26753.85036</v>
      </c>
    </row>
    <row r="55" spans="1:10" s="152" customFormat="1" ht="14.4" x14ac:dyDescent="0.3">
      <c r="A55" s="62" t="s">
        <v>1270</v>
      </c>
      <c r="B55" s="63"/>
      <c r="C55" s="63"/>
      <c r="D55" s="63"/>
      <c r="E55" s="64"/>
      <c r="F55" s="71"/>
      <c r="G55" s="71">
        <f t="shared" si="0"/>
        <v>0</v>
      </c>
      <c r="H55" s="71"/>
      <c r="I55" s="71">
        <f t="shared" si="1"/>
        <v>0</v>
      </c>
      <c r="J55" s="71">
        <f t="shared" si="2"/>
        <v>0</v>
      </c>
    </row>
    <row r="56" spans="1:10" s="78" customFormat="1" ht="20.399999999999999" x14ac:dyDescent="0.3">
      <c r="A56" s="72" t="s">
        <v>142</v>
      </c>
      <c r="B56" s="73" t="s">
        <v>128</v>
      </c>
      <c r="C56" s="74" t="s">
        <v>129</v>
      </c>
      <c r="D56" s="75" t="s">
        <v>130</v>
      </c>
      <c r="E56" s="76">
        <v>10</v>
      </c>
      <c r="F56" s="77"/>
      <c r="G56" s="77">
        <f t="shared" si="0"/>
        <v>0</v>
      </c>
      <c r="H56" s="77"/>
      <c r="I56" s="77">
        <f t="shared" si="1"/>
        <v>0</v>
      </c>
      <c r="J56" s="77">
        <f t="shared" si="2"/>
        <v>0</v>
      </c>
    </row>
    <row r="57" spans="1:10" s="152" customFormat="1" ht="40.799999999999997" x14ac:dyDescent="0.3">
      <c r="A57" s="66" t="s">
        <v>146</v>
      </c>
      <c r="B57" s="67" t="s">
        <v>782</v>
      </c>
      <c r="C57" s="68" t="s">
        <v>1015</v>
      </c>
      <c r="D57" s="69" t="s">
        <v>213</v>
      </c>
      <c r="E57" s="70">
        <v>6</v>
      </c>
      <c r="F57" s="98">
        <v>10012.80760945914</v>
      </c>
      <c r="G57" s="71">
        <f t="shared" si="0"/>
        <v>60076.845656754842</v>
      </c>
      <c r="H57" s="71"/>
      <c r="I57" s="71">
        <f t="shared" si="1"/>
        <v>0</v>
      </c>
      <c r="J57" s="71">
        <f t="shared" si="2"/>
        <v>60076.845656754842</v>
      </c>
    </row>
    <row r="58" spans="1:10" s="152" customFormat="1" ht="40.799999999999997" x14ac:dyDescent="0.3">
      <c r="A58" s="66" t="s">
        <v>149</v>
      </c>
      <c r="B58" s="67" t="s">
        <v>784</v>
      </c>
      <c r="C58" s="68" t="s">
        <v>1016</v>
      </c>
      <c r="D58" s="69" t="s">
        <v>213</v>
      </c>
      <c r="E58" s="70">
        <v>6</v>
      </c>
      <c r="F58" s="98">
        <v>2233.3748777144947</v>
      </c>
      <c r="G58" s="71">
        <f t="shared" si="0"/>
        <v>13400.249266286968</v>
      </c>
      <c r="H58" s="71"/>
      <c r="I58" s="71">
        <f t="shared" si="1"/>
        <v>0</v>
      </c>
      <c r="J58" s="71">
        <f t="shared" si="2"/>
        <v>13400.249266286968</v>
      </c>
    </row>
    <row r="59" spans="1:10" s="152" customFormat="1" ht="40.799999999999997" x14ac:dyDescent="0.3">
      <c r="A59" s="66" t="s">
        <v>151</v>
      </c>
      <c r="B59" s="67" t="s">
        <v>1271</v>
      </c>
      <c r="C59" s="68" t="s">
        <v>1017</v>
      </c>
      <c r="D59" s="69" t="s">
        <v>213</v>
      </c>
      <c r="E59" s="70">
        <v>2</v>
      </c>
      <c r="F59" s="98">
        <v>27232.501422728081</v>
      </c>
      <c r="G59" s="71">
        <f t="shared" si="0"/>
        <v>54465.002845456162</v>
      </c>
      <c r="H59" s="71"/>
      <c r="I59" s="71">
        <f t="shared" si="1"/>
        <v>0</v>
      </c>
      <c r="J59" s="71">
        <f t="shared" si="2"/>
        <v>54465.002845456162</v>
      </c>
    </row>
    <row r="60" spans="1:10" s="78" customFormat="1" ht="20.399999999999999" x14ac:dyDescent="0.3">
      <c r="A60" s="72" t="s">
        <v>155</v>
      </c>
      <c r="B60" s="73" t="s">
        <v>788</v>
      </c>
      <c r="C60" s="74" t="s">
        <v>789</v>
      </c>
      <c r="D60" s="75" t="s">
        <v>790</v>
      </c>
      <c r="E60" s="100">
        <v>0.28799999999999998</v>
      </c>
      <c r="F60" s="77"/>
      <c r="G60" s="77">
        <f t="shared" si="0"/>
        <v>0</v>
      </c>
      <c r="H60" s="77"/>
      <c r="I60" s="77">
        <f t="shared" si="1"/>
        <v>0</v>
      </c>
      <c r="J60" s="77">
        <f t="shared" si="2"/>
        <v>0</v>
      </c>
    </row>
    <row r="61" spans="1:10" s="152" customFormat="1" ht="40.799999999999997" x14ac:dyDescent="0.3">
      <c r="A61" s="66" t="s">
        <v>678</v>
      </c>
      <c r="B61" s="67" t="s">
        <v>791</v>
      </c>
      <c r="C61" s="68" t="s">
        <v>792</v>
      </c>
      <c r="D61" s="69" t="s">
        <v>213</v>
      </c>
      <c r="E61" s="70">
        <v>6</v>
      </c>
      <c r="F61" s="98">
        <v>305.2119381555886</v>
      </c>
      <c r="G61" s="71">
        <f t="shared" si="0"/>
        <v>1831.2716289335317</v>
      </c>
      <c r="H61" s="71"/>
      <c r="I61" s="71">
        <f t="shared" si="1"/>
        <v>0</v>
      </c>
      <c r="J61" s="71">
        <f t="shared" si="2"/>
        <v>1831.2716289335317</v>
      </c>
    </row>
    <row r="62" spans="1:10" s="152" customFormat="1" ht="14.4" x14ac:dyDescent="0.3">
      <c r="A62" s="62" t="s">
        <v>1272</v>
      </c>
      <c r="B62" s="63"/>
      <c r="C62" s="63"/>
      <c r="D62" s="63"/>
      <c r="E62" s="64"/>
      <c r="F62" s="71"/>
      <c r="G62" s="71">
        <f t="shared" si="0"/>
        <v>0</v>
      </c>
      <c r="H62" s="71"/>
      <c r="I62" s="71">
        <f t="shared" si="1"/>
        <v>0</v>
      </c>
      <c r="J62" s="71">
        <f t="shared" si="2"/>
        <v>0</v>
      </c>
    </row>
    <row r="63" spans="1:10" s="78" customFormat="1" ht="20.399999999999999" x14ac:dyDescent="0.3">
      <c r="A63" s="72" t="s">
        <v>162</v>
      </c>
      <c r="B63" s="73" t="s">
        <v>319</v>
      </c>
      <c r="C63" s="74" t="s">
        <v>320</v>
      </c>
      <c r="D63" s="75" t="s">
        <v>69</v>
      </c>
      <c r="E63" s="79">
        <v>0.02</v>
      </c>
      <c r="F63" s="77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152" customFormat="1" ht="40.799999999999997" x14ac:dyDescent="0.3">
      <c r="A64" s="66" t="s">
        <v>1367</v>
      </c>
      <c r="B64" s="67" t="s">
        <v>755</v>
      </c>
      <c r="C64" s="68" t="s">
        <v>997</v>
      </c>
      <c r="D64" s="69" t="s">
        <v>213</v>
      </c>
      <c r="E64" s="70">
        <v>2</v>
      </c>
      <c r="F64" s="98">
        <v>18504.619500000001</v>
      </c>
      <c r="G64" s="71">
        <f t="shared" si="0"/>
        <v>37009.239000000001</v>
      </c>
      <c r="H64" s="71"/>
      <c r="I64" s="71">
        <f t="shared" si="1"/>
        <v>0</v>
      </c>
      <c r="J64" s="71">
        <f t="shared" si="2"/>
        <v>37009.239000000001</v>
      </c>
    </row>
    <row r="65" spans="1:10" s="78" customFormat="1" ht="14.4" x14ac:dyDescent="0.3">
      <c r="A65" s="72" t="s">
        <v>169</v>
      </c>
      <c r="B65" s="73" t="s">
        <v>313</v>
      </c>
      <c r="C65" s="74" t="s">
        <v>314</v>
      </c>
      <c r="D65" s="75" t="s">
        <v>38</v>
      </c>
      <c r="E65" s="76">
        <v>5</v>
      </c>
      <c r="F65" s="77"/>
      <c r="G65" s="77">
        <f t="shared" si="0"/>
        <v>0</v>
      </c>
      <c r="H65" s="77"/>
      <c r="I65" s="77">
        <f t="shared" si="1"/>
        <v>0</v>
      </c>
      <c r="J65" s="77">
        <f t="shared" si="2"/>
        <v>0</v>
      </c>
    </row>
    <row r="66" spans="1:10" s="152" customFormat="1" ht="40.799999999999997" x14ac:dyDescent="0.3">
      <c r="A66" s="66" t="s">
        <v>1548</v>
      </c>
      <c r="B66" s="67" t="s">
        <v>751</v>
      </c>
      <c r="C66" s="68" t="s">
        <v>752</v>
      </c>
      <c r="D66" s="69" t="s">
        <v>213</v>
      </c>
      <c r="E66" s="70">
        <v>5</v>
      </c>
      <c r="F66" s="98">
        <v>12142.417032000001</v>
      </c>
      <c r="G66" s="71">
        <f t="shared" si="0"/>
        <v>60712.085160000002</v>
      </c>
      <c r="H66" s="71"/>
      <c r="I66" s="71">
        <f t="shared" si="1"/>
        <v>0</v>
      </c>
      <c r="J66" s="71">
        <f t="shared" si="2"/>
        <v>60712.085160000002</v>
      </c>
    </row>
    <row r="67" spans="1:10" s="78" customFormat="1" ht="30.6" x14ac:dyDescent="0.3">
      <c r="A67" s="72" t="s">
        <v>173</v>
      </c>
      <c r="B67" s="73" t="s">
        <v>758</v>
      </c>
      <c r="C67" s="74" t="s">
        <v>759</v>
      </c>
      <c r="D67" s="75" t="s">
        <v>38</v>
      </c>
      <c r="E67" s="76">
        <v>40</v>
      </c>
      <c r="F67" s="77"/>
      <c r="G67" s="77">
        <f t="shared" ref="G67:G130" si="3">E67*F67</f>
        <v>0</v>
      </c>
      <c r="H67" s="77"/>
      <c r="I67" s="77">
        <f t="shared" ref="I67:I130" si="4">E67*H67</f>
        <v>0</v>
      </c>
      <c r="J67" s="77">
        <f t="shared" ref="J67:J130" si="5">G67+I67</f>
        <v>0</v>
      </c>
    </row>
    <row r="68" spans="1:10" s="152" customFormat="1" ht="40.799999999999997" x14ac:dyDescent="0.3">
      <c r="A68" s="66" t="s">
        <v>1549</v>
      </c>
      <c r="B68" s="67" t="s">
        <v>755</v>
      </c>
      <c r="C68" s="68" t="s">
        <v>1275</v>
      </c>
      <c r="D68" s="69" t="s">
        <v>213</v>
      </c>
      <c r="E68" s="70">
        <v>40</v>
      </c>
      <c r="F68" s="98">
        <v>17651.120712</v>
      </c>
      <c r="G68" s="71">
        <f t="shared" si="3"/>
        <v>706044.82848000003</v>
      </c>
      <c r="H68" s="71"/>
      <c r="I68" s="71">
        <f t="shared" si="4"/>
        <v>0</v>
      </c>
      <c r="J68" s="71">
        <f t="shared" si="5"/>
        <v>706044.82848000003</v>
      </c>
    </row>
    <row r="69" spans="1:10" s="78" customFormat="1" ht="40.799999999999997" x14ac:dyDescent="0.3">
      <c r="A69" s="72" t="s">
        <v>178</v>
      </c>
      <c r="B69" s="73" t="s">
        <v>1005</v>
      </c>
      <c r="C69" s="74" t="s">
        <v>1006</v>
      </c>
      <c r="D69" s="75" t="s">
        <v>366</v>
      </c>
      <c r="E69" s="76">
        <v>7</v>
      </c>
      <c r="F69" s="77"/>
      <c r="G69" s="77">
        <f t="shared" si="3"/>
        <v>0</v>
      </c>
      <c r="H69" s="77"/>
      <c r="I69" s="77">
        <f t="shared" si="4"/>
        <v>0</v>
      </c>
      <c r="J69" s="77">
        <f t="shared" si="5"/>
        <v>0</v>
      </c>
    </row>
    <row r="70" spans="1:10" s="152" customFormat="1" ht="40.799999999999997" x14ac:dyDescent="0.3">
      <c r="A70" s="66" t="s">
        <v>1550</v>
      </c>
      <c r="B70" s="67" t="s">
        <v>1551</v>
      </c>
      <c r="C70" s="68" t="s">
        <v>775</v>
      </c>
      <c r="D70" s="69" t="s">
        <v>213</v>
      </c>
      <c r="E70" s="70">
        <v>5</v>
      </c>
      <c r="F70" s="98">
        <v>47936.860847999997</v>
      </c>
      <c r="G70" s="71">
        <f t="shared" si="3"/>
        <v>239684.30423999997</v>
      </c>
      <c r="H70" s="71"/>
      <c r="I70" s="71">
        <f t="shared" si="4"/>
        <v>0</v>
      </c>
      <c r="J70" s="71">
        <f t="shared" si="5"/>
        <v>239684.30423999997</v>
      </c>
    </row>
    <row r="71" spans="1:10" s="152" customFormat="1" ht="40.799999999999997" x14ac:dyDescent="0.3">
      <c r="A71" s="66" t="s">
        <v>1552</v>
      </c>
      <c r="B71" s="67" t="s">
        <v>1551</v>
      </c>
      <c r="C71" s="68" t="s">
        <v>1277</v>
      </c>
      <c r="D71" s="69" t="s">
        <v>213</v>
      </c>
      <c r="E71" s="70">
        <v>2</v>
      </c>
      <c r="F71" s="98">
        <v>25233.125400000001</v>
      </c>
      <c r="G71" s="71">
        <f t="shared" si="3"/>
        <v>50466.250800000002</v>
      </c>
      <c r="H71" s="71"/>
      <c r="I71" s="71">
        <f t="shared" si="4"/>
        <v>0</v>
      </c>
      <c r="J71" s="71">
        <f t="shared" si="5"/>
        <v>50466.250800000002</v>
      </c>
    </row>
    <row r="72" spans="1:10" s="78" customFormat="1" ht="14.4" x14ac:dyDescent="0.3">
      <c r="A72" s="72" t="s">
        <v>184</v>
      </c>
      <c r="B72" s="73" t="s">
        <v>779</v>
      </c>
      <c r="C72" s="74" t="s">
        <v>780</v>
      </c>
      <c r="D72" s="75" t="s">
        <v>69</v>
      </c>
      <c r="E72" s="79">
        <v>0.02</v>
      </c>
      <c r="F72" s="77"/>
      <c r="G72" s="77">
        <f t="shared" si="3"/>
        <v>0</v>
      </c>
      <c r="H72" s="77"/>
      <c r="I72" s="77">
        <f t="shared" si="4"/>
        <v>0</v>
      </c>
      <c r="J72" s="77">
        <f t="shared" si="5"/>
        <v>0</v>
      </c>
    </row>
    <row r="73" spans="1:10" s="152" customFormat="1" ht="40.799999999999997" x14ac:dyDescent="0.3">
      <c r="A73" s="66" t="s">
        <v>186</v>
      </c>
      <c r="B73" s="67" t="s">
        <v>772</v>
      </c>
      <c r="C73" s="68" t="s">
        <v>773</v>
      </c>
      <c r="D73" s="69" t="s">
        <v>213</v>
      </c>
      <c r="E73" s="70">
        <v>2</v>
      </c>
      <c r="F73" s="98">
        <v>27764.833794953131</v>
      </c>
      <c r="G73" s="71">
        <f t="shared" si="3"/>
        <v>55529.667589906261</v>
      </c>
      <c r="H73" s="71"/>
      <c r="I73" s="71">
        <f t="shared" si="4"/>
        <v>0</v>
      </c>
      <c r="J73" s="71">
        <f t="shared" si="5"/>
        <v>55529.667589906261</v>
      </c>
    </row>
    <row r="74" spans="1:10" s="78" customFormat="1" ht="20.399999999999999" x14ac:dyDescent="0.3">
      <c r="A74" s="72" t="s">
        <v>188</v>
      </c>
      <c r="B74" s="73" t="s">
        <v>761</v>
      </c>
      <c r="C74" s="74" t="s">
        <v>762</v>
      </c>
      <c r="D74" s="75" t="s">
        <v>763</v>
      </c>
      <c r="E74" s="76">
        <v>66</v>
      </c>
      <c r="F74" s="77"/>
      <c r="G74" s="77">
        <f t="shared" si="3"/>
        <v>0</v>
      </c>
      <c r="H74" s="77"/>
      <c r="I74" s="77">
        <f t="shared" si="4"/>
        <v>0</v>
      </c>
      <c r="J74" s="77">
        <f t="shared" si="5"/>
        <v>0</v>
      </c>
    </row>
    <row r="75" spans="1:10" s="152" customFormat="1" ht="40.799999999999997" x14ac:dyDescent="0.3">
      <c r="A75" s="66" t="s">
        <v>190</v>
      </c>
      <c r="B75" s="67" t="s">
        <v>764</v>
      </c>
      <c r="C75" s="68" t="s">
        <v>765</v>
      </c>
      <c r="D75" s="69" t="s">
        <v>213</v>
      </c>
      <c r="E75" s="70">
        <v>1</v>
      </c>
      <c r="F75" s="98">
        <v>57214.855240721365</v>
      </c>
      <c r="G75" s="71">
        <f t="shared" si="3"/>
        <v>57214.855240721365</v>
      </c>
      <c r="H75" s="71"/>
      <c r="I75" s="71">
        <f t="shared" si="4"/>
        <v>0</v>
      </c>
      <c r="J75" s="71">
        <f t="shared" si="5"/>
        <v>57214.855240721365</v>
      </c>
    </row>
    <row r="76" spans="1:10" s="152" customFormat="1" ht="40.799999999999997" x14ac:dyDescent="0.3">
      <c r="A76" s="66" t="s">
        <v>192</v>
      </c>
      <c r="B76" s="67" t="s">
        <v>764</v>
      </c>
      <c r="C76" s="68" t="s">
        <v>1434</v>
      </c>
      <c r="D76" s="69" t="s">
        <v>213</v>
      </c>
      <c r="E76" s="70">
        <v>65</v>
      </c>
      <c r="F76" s="98">
        <v>31497.704271430433</v>
      </c>
      <c r="G76" s="71">
        <f t="shared" si="3"/>
        <v>2047350.7776429781</v>
      </c>
      <c r="H76" s="71"/>
      <c r="I76" s="71">
        <f t="shared" si="4"/>
        <v>0</v>
      </c>
      <c r="J76" s="71">
        <f t="shared" si="5"/>
        <v>2047350.7776429781</v>
      </c>
    </row>
    <row r="77" spans="1:10" s="152" customFormat="1" ht="14.4" x14ac:dyDescent="0.3">
      <c r="A77" s="62" t="s">
        <v>1278</v>
      </c>
      <c r="B77" s="63"/>
      <c r="C77" s="63"/>
      <c r="D77" s="63"/>
      <c r="E77" s="64"/>
      <c r="F77" s="71"/>
      <c r="G77" s="71">
        <f t="shared" si="3"/>
        <v>0</v>
      </c>
      <c r="H77" s="71"/>
      <c r="I77" s="71">
        <f t="shared" si="4"/>
        <v>0</v>
      </c>
      <c r="J77" s="71">
        <f t="shared" si="5"/>
        <v>0</v>
      </c>
    </row>
    <row r="78" spans="1:10" s="78" customFormat="1" ht="20.399999999999999" x14ac:dyDescent="0.3">
      <c r="A78" s="72" t="s">
        <v>194</v>
      </c>
      <c r="B78" s="73" t="s">
        <v>928</v>
      </c>
      <c r="C78" s="74" t="s">
        <v>929</v>
      </c>
      <c r="D78" s="75" t="s">
        <v>930</v>
      </c>
      <c r="E78" s="100">
        <v>0.29499999999999998</v>
      </c>
      <c r="F78" s="77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78" customFormat="1" ht="20.399999999999999" x14ac:dyDescent="0.3">
      <c r="A79" s="72" t="s">
        <v>196</v>
      </c>
      <c r="B79" s="73" t="s">
        <v>931</v>
      </c>
      <c r="C79" s="74" t="s">
        <v>932</v>
      </c>
      <c r="D79" s="75" t="s">
        <v>930</v>
      </c>
      <c r="E79" s="100">
        <v>0.29499999999999998</v>
      </c>
      <c r="F79" s="77"/>
      <c r="G79" s="77">
        <f t="shared" si="3"/>
        <v>0</v>
      </c>
      <c r="H79" s="77"/>
      <c r="I79" s="77">
        <f t="shared" si="4"/>
        <v>0</v>
      </c>
      <c r="J79" s="77">
        <f t="shared" si="5"/>
        <v>0</v>
      </c>
    </row>
    <row r="80" spans="1:10" s="78" customFormat="1" ht="20.399999999999999" x14ac:dyDescent="0.3">
      <c r="A80" s="72" t="s">
        <v>198</v>
      </c>
      <c r="B80" s="73" t="s">
        <v>550</v>
      </c>
      <c r="C80" s="74" t="s">
        <v>934</v>
      </c>
      <c r="D80" s="75" t="s">
        <v>109</v>
      </c>
      <c r="E80" s="79">
        <v>1.18</v>
      </c>
      <c r="F80" s="77"/>
      <c r="G80" s="77">
        <f t="shared" si="3"/>
        <v>0</v>
      </c>
      <c r="H80" s="77"/>
      <c r="I80" s="77">
        <f t="shared" si="4"/>
        <v>0</v>
      </c>
      <c r="J80" s="77">
        <f t="shared" si="5"/>
        <v>0</v>
      </c>
    </row>
    <row r="81" spans="1:10" s="78" customFormat="1" ht="20.399999999999999" x14ac:dyDescent="0.3">
      <c r="A81" s="72" t="s">
        <v>200</v>
      </c>
      <c r="B81" s="73" t="s">
        <v>464</v>
      </c>
      <c r="C81" s="74" t="s">
        <v>465</v>
      </c>
      <c r="D81" s="75" t="s">
        <v>109</v>
      </c>
      <c r="E81" s="79">
        <v>6.22</v>
      </c>
      <c r="F81" s="77"/>
      <c r="G81" s="77">
        <f t="shared" si="3"/>
        <v>0</v>
      </c>
      <c r="H81" s="77"/>
      <c r="I81" s="77">
        <f t="shared" si="4"/>
        <v>0</v>
      </c>
      <c r="J81" s="77">
        <f t="shared" si="5"/>
        <v>0</v>
      </c>
    </row>
    <row r="82" spans="1:10" s="152" customFormat="1" ht="40.799999999999997" x14ac:dyDescent="0.3">
      <c r="A82" s="66" t="s">
        <v>202</v>
      </c>
      <c r="B82" s="67" t="s">
        <v>935</v>
      </c>
      <c r="C82" s="68" t="s">
        <v>468</v>
      </c>
      <c r="D82" s="69" t="s">
        <v>116</v>
      </c>
      <c r="E82" s="70">
        <v>740</v>
      </c>
      <c r="F82" s="71">
        <v>340.49</v>
      </c>
      <c r="G82" s="71">
        <f t="shared" si="3"/>
        <v>251962.6</v>
      </c>
      <c r="H82" s="71"/>
      <c r="I82" s="71">
        <f t="shared" si="4"/>
        <v>0</v>
      </c>
      <c r="J82" s="71">
        <f t="shared" si="5"/>
        <v>251962.6</v>
      </c>
    </row>
    <row r="83" spans="1:10" s="78" customFormat="1" ht="20.399999999999999" x14ac:dyDescent="0.3">
      <c r="A83" s="72" t="s">
        <v>205</v>
      </c>
      <c r="B83" s="73" t="s">
        <v>485</v>
      </c>
      <c r="C83" s="74" t="s">
        <v>486</v>
      </c>
      <c r="D83" s="75" t="s">
        <v>278</v>
      </c>
      <c r="E83" s="76">
        <v>2</v>
      </c>
      <c r="F83" s="77"/>
      <c r="G83" s="77">
        <f t="shared" si="3"/>
        <v>0</v>
      </c>
      <c r="H83" s="77"/>
      <c r="I83" s="77">
        <f t="shared" si="4"/>
        <v>0</v>
      </c>
      <c r="J83" s="77">
        <f t="shared" si="5"/>
        <v>0</v>
      </c>
    </row>
    <row r="84" spans="1:10" s="78" customFormat="1" ht="30.6" x14ac:dyDescent="0.3">
      <c r="A84" s="72" t="s">
        <v>207</v>
      </c>
      <c r="B84" s="73" t="s">
        <v>957</v>
      </c>
      <c r="C84" s="74" t="s">
        <v>958</v>
      </c>
      <c r="D84" s="75" t="s">
        <v>959</v>
      </c>
      <c r="E84" s="76">
        <v>20</v>
      </c>
      <c r="F84" s="77"/>
      <c r="G84" s="77">
        <f t="shared" si="3"/>
        <v>0</v>
      </c>
      <c r="H84" s="77"/>
      <c r="I84" s="77">
        <f t="shared" si="4"/>
        <v>0</v>
      </c>
      <c r="J84" s="77">
        <f t="shared" si="5"/>
        <v>0</v>
      </c>
    </row>
    <row r="85" spans="1:10" s="152" customFormat="1" ht="40.799999999999997" x14ac:dyDescent="0.3">
      <c r="A85" s="66" t="s">
        <v>210</v>
      </c>
      <c r="B85" s="67" t="s">
        <v>1279</v>
      </c>
      <c r="C85" s="68" t="s">
        <v>965</v>
      </c>
      <c r="D85" s="69" t="s">
        <v>116</v>
      </c>
      <c r="E85" s="70">
        <v>20</v>
      </c>
      <c r="F85" s="71">
        <v>320</v>
      </c>
      <c r="G85" s="71">
        <f t="shared" si="3"/>
        <v>6400</v>
      </c>
      <c r="H85" s="71"/>
      <c r="I85" s="71">
        <f t="shared" si="4"/>
        <v>0</v>
      </c>
      <c r="J85" s="71">
        <f t="shared" si="5"/>
        <v>6400</v>
      </c>
    </row>
    <row r="86" spans="1:10" s="152" customFormat="1" ht="40.799999999999997" x14ac:dyDescent="0.3">
      <c r="A86" s="66" t="s">
        <v>214</v>
      </c>
      <c r="B86" s="67" t="s">
        <v>936</v>
      </c>
      <c r="C86" s="68" t="s">
        <v>470</v>
      </c>
      <c r="D86" s="69" t="s">
        <v>213</v>
      </c>
      <c r="E86" s="70">
        <v>1000</v>
      </c>
      <c r="F86" s="71">
        <v>463.56</v>
      </c>
      <c r="G86" s="71">
        <f t="shared" si="3"/>
        <v>463560</v>
      </c>
      <c r="H86" s="71"/>
      <c r="I86" s="71">
        <f t="shared" si="4"/>
        <v>0</v>
      </c>
      <c r="J86" s="71">
        <f t="shared" si="5"/>
        <v>463560</v>
      </c>
    </row>
    <row r="87" spans="1:10" s="152" customFormat="1" ht="40.799999999999997" x14ac:dyDescent="0.3">
      <c r="A87" s="66" t="s">
        <v>698</v>
      </c>
      <c r="B87" s="67" t="s">
        <v>1280</v>
      </c>
      <c r="C87" s="68" t="s">
        <v>1281</v>
      </c>
      <c r="D87" s="69" t="s">
        <v>213</v>
      </c>
      <c r="E87" s="70">
        <v>1000</v>
      </c>
      <c r="F87" s="71">
        <v>78.623999999999995</v>
      </c>
      <c r="G87" s="71">
        <f t="shared" si="3"/>
        <v>78624</v>
      </c>
      <c r="H87" s="71"/>
      <c r="I87" s="71">
        <f t="shared" si="4"/>
        <v>0</v>
      </c>
      <c r="J87" s="71">
        <f t="shared" si="5"/>
        <v>78624</v>
      </c>
    </row>
    <row r="88" spans="1:10" s="152" customFormat="1" ht="40.799999999999997" x14ac:dyDescent="0.3">
      <c r="A88" s="66" t="s">
        <v>220</v>
      </c>
      <c r="B88" s="67" t="s">
        <v>951</v>
      </c>
      <c r="C88" s="68" t="s">
        <v>952</v>
      </c>
      <c r="D88" s="69" t="s">
        <v>213</v>
      </c>
      <c r="E88" s="70">
        <v>15</v>
      </c>
      <c r="F88" s="98">
        <v>4787.8251676302316</v>
      </c>
      <c r="G88" s="71">
        <f t="shared" si="3"/>
        <v>71817.377514453474</v>
      </c>
      <c r="H88" s="71"/>
      <c r="I88" s="71">
        <f t="shared" si="4"/>
        <v>0</v>
      </c>
      <c r="J88" s="71">
        <f t="shared" si="5"/>
        <v>71817.377514453474</v>
      </c>
    </row>
    <row r="89" spans="1:10" s="78" customFormat="1" ht="20.399999999999999" x14ac:dyDescent="0.3">
      <c r="A89" s="72" t="s">
        <v>798</v>
      </c>
      <c r="B89" s="73" t="s">
        <v>967</v>
      </c>
      <c r="C89" s="74" t="s">
        <v>968</v>
      </c>
      <c r="D89" s="75" t="s">
        <v>109</v>
      </c>
      <c r="E89" s="100">
        <v>5.0000000000000001E-3</v>
      </c>
      <c r="F89" s="77"/>
      <c r="G89" s="77">
        <f t="shared" si="3"/>
        <v>0</v>
      </c>
      <c r="H89" s="77"/>
      <c r="I89" s="77">
        <f t="shared" si="4"/>
        <v>0</v>
      </c>
      <c r="J89" s="77">
        <f t="shared" si="5"/>
        <v>0</v>
      </c>
    </row>
    <row r="90" spans="1:10" s="152" customFormat="1" ht="40.799999999999997" x14ac:dyDescent="0.3">
      <c r="A90" s="66" t="s">
        <v>227</v>
      </c>
      <c r="B90" s="67" t="s">
        <v>970</v>
      </c>
      <c r="C90" s="68" t="s">
        <v>1437</v>
      </c>
      <c r="D90" s="69" t="s">
        <v>1119</v>
      </c>
      <c r="E90" s="70">
        <v>1</v>
      </c>
      <c r="F90" s="98">
        <v>7907.8134788962861</v>
      </c>
      <c r="G90" s="71">
        <f t="shared" si="3"/>
        <v>7907.8134788962861</v>
      </c>
      <c r="H90" s="71"/>
      <c r="I90" s="71">
        <f t="shared" si="4"/>
        <v>0</v>
      </c>
      <c r="J90" s="71">
        <f t="shared" si="5"/>
        <v>7907.8134788962861</v>
      </c>
    </row>
    <row r="91" spans="1:10" s="152" customFormat="1" ht="14.4" x14ac:dyDescent="0.3">
      <c r="A91" s="62" t="s">
        <v>1282</v>
      </c>
      <c r="B91" s="63"/>
      <c r="C91" s="63"/>
      <c r="D91" s="63"/>
      <c r="E91" s="64"/>
      <c r="F91" s="71"/>
      <c r="G91" s="71">
        <f t="shared" si="3"/>
        <v>0</v>
      </c>
      <c r="H91" s="71"/>
      <c r="I91" s="71">
        <f t="shared" si="4"/>
        <v>0</v>
      </c>
      <c r="J91" s="71">
        <f t="shared" si="5"/>
        <v>0</v>
      </c>
    </row>
    <row r="92" spans="1:10" s="78" customFormat="1" ht="20.399999999999999" x14ac:dyDescent="0.3">
      <c r="A92" s="72" t="s">
        <v>229</v>
      </c>
      <c r="B92" s="73" t="s">
        <v>413</v>
      </c>
      <c r="C92" s="74" t="s">
        <v>414</v>
      </c>
      <c r="D92" s="75" t="s">
        <v>415</v>
      </c>
      <c r="E92" s="79">
        <v>1.68</v>
      </c>
      <c r="F92" s="77"/>
      <c r="G92" s="77">
        <f t="shared" si="3"/>
        <v>0</v>
      </c>
      <c r="H92" s="77"/>
      <c r="I92" s="77">
        <f t="shared" si="4"/>
        <v>0</v>
      </c>
      <c r="J92" s="77">
        <f t="shared" si="5"/>
        <v>0</v>
      </c>
    </row>
    <row r="93" spans="1:10" s="152" customFormat="1" ht="40.799999999999997" x14ac:dyDescent="0.3">
      <c r="A93" s="66" t="s">
        <v>231</v>
      </c>
      <c r="B93" s="67" t="s">
        <v>1373</v>
      </c>
      <c r="C93" s="68" t="s">
        <v>1079</v>
      </c>
      <c r="D93" s="69" t="s">
        <v>116</v>
      </c>
      <c r="E93" s="88">
        <v>273.36</v>
      </c>
      <c r="F93" s="98">
        <v>283.32220766043486</v>
      </c>
      <c r="G93" s="71">
        <f t="shared" si="3"/>
        <v>77448.958686056474</v>
      </c>
      <c r="H93" s="71"/>
      <c r="I93" s="71">
        <f t="shared" si="4"/>
        <v>0</v>
      </c>
      <c r="J93" s="71">
        <f t="shared" si="5"/>
        <v>77448.958686056474</v>
      </c>
    </row>
    <row r="94" spans="1:10" s="152" customFormat="1" ht="40.799999999999997" x14ac:dyDescent="0.3">
      <c r="A94" s="66" t="s">
        <v>234</v>
      </c>
      <c r="B94" s="67" t="s">
        <v>1098</v>
      </c>
      <c r="C94" s="68" t="s">
        <v>1111</v>
      </c>
      <c r="D94" s="69" t="s">
        <v>213</v>
      </c>
      <c r="E94" s="70">
        <v>9</v>
      </c>
      <c r="F94" s="98">
        <v>830.29126903963675</v>
      </c>
      <c r="G94" s="71">
        <f t="shared" si="3"/>
        <v>7472.6214213567309</v>
      </c>
      <c r="H94" s="71"/>
      <c r="I94" s="71">
        <f t="shared" si="4"/>
        <v>0</v>
      </c>
      <c r="J94" s="71">
        <f t="shared" si="5"/>
        <v>7472.6214213567309</v>
      </c>
    </row>
    <row r="95" spans="1:10" s="78" customFormat="1" ht="20.399999999999999" x14ac:dyDescent="0.3">
      <c r="A95" s="72" t="s">
        <v>237</v>
      </c>
      <c r="B95" s="73" t="s">
        <v>1161</v>
      </c>
      <c r="C95" s="74" t="s">
        <v>1162</v>
      </c>
      <c r="D95" s="75" t="s">
        <v>415</v>
      </c>
      <c r="E95" s="76">
        <v>1</v>
      </c>
      <c r="F95" s="77"/>
      <c r="G95" s="77">
        <f t="shared" si="3"/>
        <v>0</v>
      </c>
      <c r="H95" s="77"/>
      <c r="I95" s="77">
        <f t="shared" si="4"/>
        <v>0</v>
      </c>
      <c r="J95" s="77">
        <f t="shared" si="5"/>
        <v>0</v>
      </c>
    </row>
    <row r="96" spans="1:10" s="152" customFormat="1" ht="40.799999999999997" x14ac:dyDescent="0.3">
      <c r="A96" s="66" t="s">
        <v>239</v>
      </c>
      <c r="B96" s="67" t="s">
        <v>1164</v>
      </c>
      <c r="C96" s="68" t="s">
        <v>1439</v>
      </c>
      <c r="D96" s="69" t="s">
        <v>116</v>
      </c>
      <c r="E96" s="70">
        <v>103</v>
      </c>
      <c r="F96" s="98">
        <v>29.020781635954886</v>
      </c>
      <c r="G96" s="71">
        <f t="shared" si="3"/>
        <v>2989.1405085033534</v>
      </c>
      <c r="H96" s="71"/>
      <c r="I96" s="71">
        <f t="shared" si="4"/>
        <v>0</v>
      </c>
      <c r="J96" s="71">
        <f t="shared" si="5"/>
        <v>2989.1405085033534</v>
      </c>
    </row>
    <row r="97" spans="1:10" s="152" customFormat="1" ht="40.799999999999997" x14ac:dyDescent="0.3">
      <c r="A97" s="66" t="s">
        <v>241</v>
      </c>
      <c r="B97" s="67" t="s">
        <v>1167</v>
      </c>
      <c r="C97" s="68" t="s">
        <v>1168</v>
      </c>
      <c r="D97" s="69" t="s">
        <v>213</v>
      </c>
      <c r="E97" s="70">
        <v>4</v>
      </c>
      <c r="F97" s="98">
        <v>5.0423322174814826</v>
      </c>
      <c r="G97" s="71">
        <f t="shared" si="3"/>
        <v>20.169328869925931</v>
      </c>
      <c r="H97" s="71"/>
      <c r="I97" s="71">
        <f t="shared" si="4"/>
        <v>0</v>
      </c>
      <c r="J97" s="71">
        <f t="shared" si="5"/>
        <v>20.169328869925931</v>
      </c>
    </row>
    <row r="98" spans="1:10" s="152" customFormat="1" ht="40.799999999999997" x14ac:dyDescent="0.3">
      <c r="A98" s="66" t="s">
        <v>243</v>
      </c>
      <c r="B98" s="67" t="s">
        <v>1167</v>
      </c>
      <c r="C98" s="68" t="s">
        <v>1170</v>
      </c>
      <c r="D98" s="69" t="s">
        <v>213</v>
      </c>
      <c r="E98" s="70">
        <v>4</v>
      </c>
      <c r="F98" s="98">
        <v>10.820902401190676</v>
      </c>
      <c r="G98" s="71">
        <f t="shared" si="3"/>
        <v>43.283609604762702</v>
      </c>
      <c r="H98" s="71"/>
      <c r="I98" s="71">
        <f t="shared" si="4"/>
        <v>0</v>
      </c>
      <c r="J98" s="71">
        <f t="shared" si="5"/>
        <v>43.283609604762702</v>
      </c>
    </row>
    <row r="99" spans="1:10" s="152" customFormat="1" ht="40.799999999999997" x14ac:dyDescent="0.3">
      <c r="A99" s="66" t="s">
        <v>245</v>
      </c>
      <c r="B99" s="67" t="s">
        <v>1141</v>
      </c>
      <c r="C99" s="68" t="s">
        <v>1142</v>
      </c>
      <c r="D99" s="69" t="s">
        <v>213</v>
      </c>
      <c r="E99" s="70">
        <v>200</v>
      </c>
      <c r="F99" s="98">
        <v>33.693697083104752</v>
      </c>
      <c r="G99" s="71">
        <f t="shared" si="3"/>
        <v>6738.7394166209506</v>
      </c>
      <c r="H99" s="71"/>
      <c r="I99" s="71">
        <f t="shared" si="4"/>
        <v>0</v>
      </c>
      <c r="J99" s="71">
        <f t="shared" si="5"/>
        <v>6738.7394166209506</v>
      </c>
    </row>
    <row r="100" spans="1:10" s="152" customFormat="1" ht="40.799999999999997" x14ac:dyDescent="0.3">
      <c r="A100" s="66" t="s">
        <v>246</v>
      </c>
      <c r="B100" s="67" t="s">
        <v>1141</v>
      </c>
      <c r="C100" s="68" t="s">
        <v>1144</v>
      </c>
      <c r="D100" s="69" t="s">
        <v>213</v>
      </c>
      <c r="E100" s="70">
        <v>8</v>
      </c>
      <c r="F100" s="98">
        <v>43.285405307119362</v>
      </c>
      <c r="G100" s="71">
        <f t="shared" si="3"/>
        <v>346.28324245695489</v>
      </c>
      <c r="H100" s="71"/>
      <c r="I100" s="71">
        <f t="shared" si="4"/>
        <v>0</v>
      </c>
      <c r="J100" s="71">
        <f t="shared" si="5"/>
        <v>346.28324245695489</v>
      </c>
    </row>
    <row r="101" spans="1:10" s="152" customFormat="1" ht="40.799999999999997" x14ac:dyDescent="0.3">
      <c r="A101" s="66" t="s">
        <v>247</v>
      </c>
      <c r="B101" s="67" t="s">
        <v>1154</v>
      </c>
      <c r="C101" s="68" t="s">
        <v>1155</v>
      </c>
      <c r="D101" s="69" t="s">
        <v>116</v>
      </c>
      <c r="E101" s="70">
        <v>72</v>
      </c>
      <c r="F101" s="98">
        <v>313.81873955102611</v>
      </c>
      <c r="G101" s="71">
        <f t="shared" si="3"/>
        <v>22594.949247673881</v>
      </c>
      <c r="H101" s="71"/>
      <c r="I101" s="71">
        <f t="shared" si="4"/>
        <v>0</v>
      </c>
      <c r="J101" s="71">
        <f t="shared" si="5"/>
        <v>22594.949247673881</v>
      </c>
    </row>
    <row r="102" spans="1:10" s="152" customFormat="1" ht="40.799999999999997" x14ac:dyDescent="0.3">
      <c r="A102" s="66" t="s">
        <v>249</v>
      </c>
      <c r="B102" s="67" t="s">
        <v>1151</v>
      </c>
      <c r="C102" s="68" t="s">
        <v>1152</v>
      </c>
      <c r="D102" s="69" t="s">
        <v>213</v>
      </c>
      <c r="E102" s="70">
        <v>144</v>
      </c>
      <c r="F102" s="98">
        <v>124.56827152598329</v>
      </c>
      <c r="G102" s="71">
        <f t="shared" si="3"/>
        <v>17937.831099741594</v>
      </c>
      <c r="H102" s="71"/>
      <c r="I102" s="71">
        <f t="shared" si="4"/>
        <v>0</v>
      </c>
      <c r="J102" s="71">
        <f t="shared" si="5"/>
        <v>17937.831099741594</v>
      </c>
    </row>
    <row r="103" spans="1:10" s="78" customFormat="1" ht="20.399999999999999" x14ac:dyDescent="0.3">
      <c r="A103" s="72" t="s">
        <v>251</v>
      </c>
      <c r="B103" s="73" t="s">
        <v>128</v>
      </c>
      <c r="C103" s="74" t="s">
        <v>129</v>
      </c>
      <c r="D103" s="75" t="s">
        <v>130</v>
      </c>
      <c r="E103" s="76">
        <v>1</v>
      </c>
      <c r="F103" s="77"/>
      <c r="G103" s="77">
        <f t="shared" si="3"/>
        <v>0</v>
      </c>
      <c r="H103" s="77"/>
      <c r="I103" s="77">
        <f t="shared" si="4"/>
        <v>0</v>
      </c>
      <c r="J103" s="77">
        <f t="shared" si="5"/>
        <v>0</v>
      </c>
    </row>
    <row r="104" spans="1:10" s="152" customFormat="1" ht="40.799999999999997" x14ac:dyDescent="0.3">
      <c r="A104" s="66" t="s">
        <v>252</v>
      </c>
      <c r="B104" s="67" t="s">
        <v>1284</v>
      </c>
      <c r="C104" s="68" t="s">
        <v>1285</v>
      </c>
      <c r="D104" s="69" t="s">
        <v>213</v>
      </c>
      <c r="E104" s="70">
        <v>1</v>
      </c>
      <c r="F104" s="98">
        <v>696.01423343868339</v>
      </c>
      <c r="G104" s="71">
        <f t="shared" si="3"/>
        <v>696.01423343868339</v>
      </c>
      <c r="H104" s="71"/>
      <c r="I104" s="71">
        <f t="shared" si="4"/>
        <v>0</v>
      </c>
      <c r="J104" s="71">
        <f t="shared" si="5"/>
        <v>696.01423343868339</v>
      </c>
    </row>
    <row r="105" spans="1:10" s="78" customFormat="1" ht="20.399999999999999" x14ac:dyDescent="0.3">
      <c r="A105" s="72" t="s">
        <v>253</v>
      </c>
      <c r="B105" s="73" t="s">
        <v>825</v>
      </c>
      <c r="C105" s="74" t="s">
        <v>826</v>
      </c>
      <c r="D105" s="75" t="s">
        <v>109</v>
      </c>
      <c r="E105" s="79">
        <v>0.75</v>
      </c>
      <c r="F105" s="77"/>
      <c r="G105" s="77">
        <f t="shared" si="3"/>
        <v>0</v>
      </c>
      <c r="H105" s="77"/>
      <c r="I105" s="77">
        <f t="shared" si="4"/>
        <v>0</v>
      </c>
      <c r="J105" s="77">
        <f t="shared" si="5"/>
        <v>0</v>
      </c>
    </row>
    <row r="106" spans="1:10" s="152" customFormat="1" ht="40.799999999999997" x14ac:dyDescent="0.3">
      <c r="A106" s="66" t="s">
        <v>254</v>
      </c>
      <c r="B106" s="67" t="s">
        <v>1066</v>
      </c>
      <c r="C106" s="68" t="s">
        <v>1440</v>
      </c>
      <c r="D106" s="69" t="s">
        <v>116</v>
      </c>
      <c r="E106" s="88">
        <v>77.25</v>
      </c>
      <c r="F106" s="98">
        <v>5815.9748148929684</v>
      </c>
      <c r="G106" s="71">
        <f t="shared" si="3"/>
        <v>449284.05445048184</v>
      </c>
      <c r="H106" s="71"/>
      <c r="I106" s="71">
        <f t="shared" si="4"/>
        <v>0</v>
      </c>
      <c r="J106" s="71">
        <f t="shared" si="5"/>
        <v>449284.05445048184</v>
      </c>
    </row>
    <row r="107" spans="1:10" s="152" customFormat="1" ht="14.4" x14ac:dyDescent="0.3">
      <c r="A107" s="62" t="s">
        <v>1287</v>
      </c>
      <c r="B107" s="63"/>
      <c r="C107" s="63"/>
      <c r="D107" s="63"/>
      <c r="E107" s="64"/>
      <c r="F107" s="71"/>
      <c r="G107" s="71">
        <f t="shared" si="3"/>
        <v>0</v>
      </c>
      <c r="H107" s="71"/>
      <c r="I107" s="71">
        <f t="shared" si="4"/>
        <v>0</v>
      </c>
      <c r="J107" s="71">
        <f t="shared" si="5"/>
        <v>0</v>
      </c>
    </row>
    <row r="108" spans="1:10" s="78" customFormat="1" ht="30.6" x14ac:dyDescent="0.3">
      <c r="A108" s="72" t="s">
        <v>255</v>
      </c>
      <c r="B108" s="73" t="s">
        <v>163</v>
      </c>
      <c r="C108" s="74" t="s">
        <v>164</v>
      </c>
      <c r="D108" s="75" t="s">
        <v>165</v>
      </c>
      <c r="E108" s="101">
        <v>1.727063</v>
      </c>
      <c r="F108" s="77"/>
      <c r="G108" s="77">
        <f t="shared" si="3"/>
        <v>0</v>
      </c>
      <c r="H108" s="77"/>
      <c r="I108" s="77">
        <f t="shared" si="4"/>
        <v>0</v>
      </c>
      <c r="J108" s="77">
        <f t="shared" si="5"/>
        <v>0</v>
      </c>
    </row>
    <row r="109" spans="1:10" s="152" customFormat="1" ht="40.799999999999997" x14ac:dyDescent="0.3">
      <c r="A109" s="66" t="s">
        <v>257</v>
      </c>
      <c r="B109" s="67" t="s">
        <v>793</v>
      </c>
      <c r="C109" s="68" t="s">
        <v>1289</v>
      </c>
      <c r="D109" s="69" t="s">
        <v>213</v>
      </c>
      <c r="E109" s="105">
        <v>43.333333000000003</v>
      </c>
      <c r="F109" s="71">
        <v>18192.38</v>
      </c>
      <c r="G109" s="71">
        <f t="shared" si="3"/>
        <v>788336.46060254006</v>
      </c>
      <c r="H109" s="71"/>
      <c r="I109" s="71">
        <f t="shared" si="4"/>
        <v>0</v>
      </c>
      <c r="J109" s="71">
        <f t="shared" si="5"/>
        <v>788336.46060254006</v>
      </c>
    </row>
    <row r="110" spans="1:10" s="152" customFormat="1" ht="40.799999999999997" x14ac:dyDescent="0.3">
      <c r="A110" s="66" t="s">
        <v>259</v>
      </c>
      <c r="B110" s="67" t="s">
        <v>880</v>
      </c>
      <c r="C110" s="68" t="s">
        <v>1291</v>
      </c>
      <c r="D110" s="69" t="s">
        <v>213</v>
      </c>
      <c r="E110" s="70">
        <v>4</v>
      </c>
      <c r="F110" s="71">
        <v>11645.42</v>
      </c>
      <c r="G110" s="71">
        <f t="shared" si="3"/>
        <v>46581.68</v>
      </c>
      <c r="H110" s="71"/>
      <c r="I110" s="71">
        <f t="shared" si="4"/>
        <v>0</v>
      </c>
      <c r="J110" s="71">
        <f t="shared" si="5"/>
        <v>46581.68</v>
      </c>
    </row>
    <row r="111" spans="1:10" s="152" customFormat="1" ht="40.799999999999997" x14ac:dyDescent="0.3">
      <c r="A111" s="66" t="s">
        <v>261</v>
      </c>
      <c r="B111" s="67" t="s">
        <v>793</v>
      </c>
      <c r="C111" s="68" t="s">
        <v>1441</v>
      </c>
      <c r="D111" s="69" t="s">
        <v>213</v>
      </c>
      <c r="E111" s="70">
        <v>1</v>
      </c>
      <c r="F111" s="71">
        <v>10352.24</v>
      </c>
      <c r="G111" s="71">
        <f t="shared" si="3"/>
        <v>10352.24</v>
      </c>
      <c r="H111" s="71"/>
      <c r="I111" s="71">
        <f t="shared" si="4"/>
        <v>0</v>
      </c>
      <c r="J111" s="71">
        <f t="shared" si="5"/>
        <v>10352.24</v>
      </c>
    </row>
    <row r="112" spans="1:10" s="152" customFormat="1" ht="40.799999999999997" x14ac:dyDescent="0.3">
      <c r="A112" s="66" t="s">
        <v>263</v>
      </c>
      <c r="B112" s="67" t="s">
        <v>793</v>
      </c>
      <c r="C112" s="68" t="s">
        <v>1442</v>
      </c>
      <c r="D112" s="69" t="s">
        <v>213</v>
      </c>
      <c r="E112" s="70">
        <v>110</v>
      </c>
      <c r="F112" s="71">
        <v>241.32</v>
      </c>
      <c r="G112" s="71">
        <f t="shared" si="3"/>
        <v>26545.200000000001</v>
      </c>
      <c r="H112" s="71"/>
      <c r="I112" s="71">
        <f t="shared" si="4"/>
        <v>0</v>
      </c>
      <c r="J112" s="71">
        <f t="shared" si="5"/>
        <v>26545.200000000001</v>
      </c>
    </row>
    <row r="113" spans="1:10" s="152" customFormat="1" ht="40.799999999999997" x14ac:dyDescent="0.3">
      <c r="A113" s="66" t="s">
        <v>265</v>
      </c>
      <c r="B113" s="67" t="s">
        <v>793</v>
      </c>
      <c r="C113" s="68" t="s">
        <v>1443</v>
      </c>
      <c r="D113" s="69" t="s">
        <v>213</v>
      </c>
      <c r="E113" s="70">
        <v>10</v>
      </c>
      <c r="F113" s="71">
        <v>3507.84</v>
      </c>
      <c r="G113" s="71">
        <f t="shared" si="3"/>
        <v>35078.400000000001</v>
      </c>
      <c r="H113" s="71"/>
      <c r="I113" s="71">
        <f t="shared" si="4"/>
        <v>0</v>
      </c>
      <c r="J113" s="71">
        <f t="shared" si="5"/>
        <v>35078.400000000001</v>
      </c>
    </row>
    <row r="114" spans="1:10" s="152" customFormat="1" ht="40.799999999999997" x14ac:dyDescent="0.3">
      <c r="A114" s="66" t="s">
        <v>267</v>
      </c>
      <c r="B114" s="67" t="s">
        <v>801</v>
      </c>
      <c r="C114" s="68" t="s">
        <v>1445</v>
      </c>
      <c r="D114" s="69" t="s">
        <v>213</v>
      </c>
      <c r="E114" s="70">
        <v>44</v>
      </c>
      <c r="F114" s="71">
        <v>1578.3</v>
      </c>
      <c r="G114" s="71">
        <f t="shared" si="3"/>
        <v>69445.2</v>
      </c>
      <c r="H114" s="71"/>
      <c r="I114" s="71">
        <f t="shared" si="4"/>
        <v>0</v>
      </c>
      <c r="J114" s="71">
        <f t="shared" si="5"/>
        <v>69445.2</v>
      </c>
    </row>
    <row r="115" spans="1:10" s="152" customFormat="1" ht="40.799999999999997" x14ac:dyDescent="0.3">
      <c r="A115" s="66" t="s">
        <v>269</v>
      </c>
      <c r="B115" s="67" t="s">
        <v>853</v>
      </c>
      <c r="C115" s="68" t="s">
        <v>1446</v>
      </c>
      <c r="D115" s="69" t="s">
        <v>213</v>
      </c>
      <c r="E115" s="70">
        <v>88</v>
      </c>
      <c r="F115" s="71">
        <v>49.5</v>
      </c>
      <c r="G115" s="71">
        <f t="shared" si="3"/>
        <v>4356</v>
      </c>
      <c r="H115" s="71"/>
      <c r="I115" s="71">
        <f t="shared" si="4"/>
        <v>0</v>
      </c>
      <c r="J115" s="71">
        <f t="shared" si="5"/>
        <v>4356</v>
      </c>
    </row>
    <row r="116" spans="1:10" s="152" customFormat="1" ht="40.799999999999997" x14ac:dyDescent="0.3">
      <c r="A116" s="66" t="s">
        <v>270</v>
      </c>
      <c r="B116" s="67" t="s">
        <v>838</v>
      </c>
      <c r="C116" s="68" t="s">
        <v>1447</v>
      </c>
      <c r="D116" s="69" t="s">
        <v>213</v>
      </c>
      <c r="E116" s="70">
        <v>1300</v>
      </c>
      <c r="F116" s="98">
        <v>51.032424414191503</v>
      </c>
      <c r="G116" s="71">
        <f t="shared" si="3"/>
        <v>66342.151738448956</v>
      </c>
      <c r="H116" s="71"/>
      <c r="I116" s="71">
        <f t="shared" si="4"/>
        <v>0</v>
      </c>
      <c r="J116" s="71">
        <f t="shared" si="5"/>
        <v>66342.151738448956</v>
      </c>
    </row>
    <row r="117" spans="1:10" s="152" customFormat="1" ht="40.799999999999997" x14ac:dyDescent="0.3">
      <c r="A117" s="66" t="s">
        <v>273</v>
      </c>
      <c r="B117" s="67" t="s">
        <v>840</v>
      </c>
      <c r="C117" s="68" t="s">
        <v>1448</v>
      </c>
      <c r="D117" s="69" t="s">
        <v>213</v>
      </c>
      <c r="E117" s="70">
        <v>1300</v>
      </c>
      <c r="F117" s="98">
        <v>14.387454593880497</v>
      </c>
      <c r="G117" s="71">
        <f t="shared" si="3"/>
        <v>18703.690972044646</v>
      </c>
      <c r="H117" s="71"/>
      <c r="I117" s="71">
        <f t="shared" si="4"/>
        <v>0</v>
      </c>
      <c r="J117" s="71">
        <f t="shared" si="5"/>
        <v>18703.690972044646</v>
      </c>
    </row>
    <row r="118" spans="1:10" s="152" customFormat="1" ht="40.799999999999997" x14ac:dyDescent="0.3">
      <c r="A118" s="66" t="s">
        <v>275</v>
      </c>
      <c r="B118" s="67" t="s">
        <v>842</v>
      </c>
      <c r="C118" s="68" t="s">
        <v>1449</v>
      </c>
      <c r="D118" s="69" t="s">
        <v>213</v>
      </c>
      <c r="E118" s="70">
        <v>1300</v>
      </c>
      <c r="F118" s="98">
        <v>4.1809697110421959</v>
      </c>
      <c r="G118" s="71">
        <f t="shared" si="3"/>
        <v>5435.2606243548544</v>
      </c>
      <c r="H118" s="71"/>
      <c r="I118" s="71">
        <f t="shared" si="4"/>
        <v>0</v>
      </c>
      <c r="J118" s="71">
        <f t="shared" si="5"/>
        <v>5435.2606243548544</v>
      </c>
    </row>
    <row r="119" spans="1:10" s="152" customFormat="1" ht="40.799999999999997" x14ac:dyDescent="0.3">
      <c r="A119" s="66" t="s">
        <v>279</v>
      </c>
      <c r="B119" s="67" t="s">
        <v>1553</v>
      </c>
      <c r="C119" s="68" t="s">
        <v>1554</v>
      </c>
      <c r="D119" s="69" t="s">
        <v>213</v>
      </c>
      <c r="E119" s="70">
        <v>50</v>
      </c>
      <c r="F119" s="71">
        <v>2668.38</v>
      </c>
      <c r="G119" s="71">
        <f t="shared" si="3"/>
        <v>133419</v>
      </c>
      <c r="H119" s="71"/>
      <c r="I119" s="71">
        <f t="shared" si="4"/>
        <v>0</v>
      </c>
      <c r="J119" s="71">
        <f t="shared" si="5"/>
        <v>133419</v>
      </c>
    </row>
    <row r="120" spans="1:10" s="78" customFormat="1" ht="20.399999999999999" x14ac:dyDescent="0.3">
      <c r="A120" s="72" t="s">
        <v>847</v>
      </c>
      <c r="B120" s="73" t="s">
        <v>203</v>
      </c>
      <c r="C120" s="74" t="s">
        <v>204</v>
      </c>
      <c r="D120" s="75" t="s">
        <v>69</v>
      </c>
      <c r="E120" s="80">
        <v>0.5</v>
      </c>
      <c r="F120" s="77"/>
      <c r="G120" s="77">
        <f t="shared" si="3"/>
        <v>0</v>
      </c>
      <c r="H120" s="77"/>
      <c r="I120" s="77">
        <f t="shared" si="4"/>
        <v>0</v>
      </c>
      <c r="J120" s="77">
        <f t="shared" si="5"/>
        <v>0</v>
      </c>
    </row>
    <row r="121" spans="1:10" s="152" customFormat="1" ht="40.799999999999997" x14ac:dyDescent="0.3">
      <c r="A121" s="66" t="s">
        <v>282</v>
      </c>
      <c r="B121" s="67" t="s">
        <v>1454</v>
      </c>
      <c r="C121" s="68" t="s">
        <v>1038</v>
      </c>
      <c r="D121" s="69" t="s">
        <v>213</v>
      </c>
      <c r="E121" s="70">
        <v>50</v>
      </c>
      <c r="F121" s="90">
        <f>3463.49*1.2</f>
        <v>4156.1879999999992</v>
      </c>
      <c r="G121" s="71">
        <f t="shared" si="3"/>
        <v>207809.39999999997</v>
      </c>
      <c r="H121" s="71"/>
      <c r="I121" s="71">
        <f t="shared" si="4"/>
        <v>0</v>
      </c>
      <c r="J121" s="71">
        <f t="shared" si="5"/>
        <v>207809.39999999997</v>
      </c>
    </row>
    <row r="122" spans="1:10" s="152" customFormat="1" ht="40.799999999999997" x14ac:dyDescent="0.3">
      <c r="A122" s="66" t="s">
        <v>284</v>
      </c>
      <c r="B122" s="67" t="s">
        <v>838</v>
      </c>
      <c r="C122" s="68" t="s">
        <v>914</v>
      </c>
      <c r="D122" s="69" t="s">
        <v>213</v>
      </c>
      <c r="E122" s="70">
        <v>130</v>
      </c>
      <c r="F122" s="98">
        <v>3911.9120573687969</v>
      </c>
      <c r="G122" s="71">
        <f t="shared" si="3"/>
        <v>508548.56745794357</v>
      </c>
      <c r="H122" s="71"/>
      <c r="I122" s="71">
        <f t="shared" si="4"/>
        <v>0</v>
      </c>
      <c r="J122" s="71">
        <f t="shared" si="5"/>
        <v>508548.56745794357</v>
      </c>
    </row>
    <row r="123" spans="1:10" s="152" customFormat="1" ht="40.799999999999997" x14ac:dyDescent="0.3">
      <c r="A123" s="66" t="s">
        <v>286</v>
      </c>
      <c r="B123" s="67" t="s">
        <v>840</v>
      </c>
      <c r="C123" s="68" t="s">
        <v>876</v>
      </c>
      <c r="D123" s="69" t="s">
        <v>213</v>
      </c>
      <c r="E123" s="70">
        <v>130</v>
      </c>
      <c r="F123" s="98">
        <v>1047.332956817974</v>
      </c>
      <c r="G123" s="71">
        <f t="shared" si="3"/>
        <v>136153.28438633663</v>
      </c>
      <c r="H123" s="71"/>
      <c r="I123" s="71">
        <f t="shared" si="4"/>
        <v>0</v>
      </c>
      <c r="J123" s="71">
        <f t="shared" si="5"/>
        <v>136153.28438633663</v>
      </c>
    </row>
    <row r="124" spans="1:10" s="152" customFormat="1" ht="40.799999999999997" x14ac:dyDescent="0.3">
      <c r="A124" s="66" t="s">
        <v>289</v>
      </c>
      <c r="B124" s="67" t="s">
        <v>1460</v>
      </c>
      <c r="C124" s="68" t="s">
        <v>830</v>
      </c>
      <c r="D124" s="69" t="s">
        <v>213</v>
      </c>
      <c r="E124" s="70">
        <v>55</v>
      </c>
      <c r="F124" s="98">
        <v>12024.22305403982</v>
      </c>
      <c r="G124" s="71">
        <f t="shared" si="3"/>
        <v>661332.26797219005</v>
      </c>
      <c r="H124" s="71"/>
      <c r="I124" s="71">
        <f t="shared" si="4"/>
        <v>0</v>
      </c>
      <c r="J124" s="71">
        <f t="shared" si="5"/>
        <v>661332.26797219005</v>
      </c>
    </row>
    <row r="125" spans="1:10" s="78" customFormat="1" ht="20.399999999999999" x14ac:dyDescent="0.3">
      <c r="A125" s="72" t="s">
        <v>291</v>
      </c>
      <c r="B125" s="73" t="s">
        <v>825</v>
      </c>
      <c r="C125" s="74" t="s">
        <v>826</v>
      </c>
      <c r="D125" s="75" t="s">
        <v>109</v>
      </c>
      <c r="E125" s="79">
        <v>6.95</v>
      </c>
      <c r="F125" s="77"/>
      <c r="G125" s="77">
        <f t="shared" si="3"/>
        <v>0</v>
      </c>
      <c r="H125" s="77"/>
      <c r="I125" s="77">
        <f t="shared" si="4"/>
        <v>0</v>
      </c>
      <c r="J125" s="77">
        <f t="shared" si="5"/>
        <v>0</v>
      </c>
    </row>
    <row r="126" spans="1:10" s="152" customFormat="1" ht="40.799999999999997" x14ac:dyDescent="0.3">
      <c r="A126" s="66" t="s">
        <v>293</v>
      </c>
      <c r="B126" s="67" t="s">
        <v>1066</v>
      </c>
      <c r="C126" s="68" t="s">
        <v>1461</v>
      </c>
      <c r="D126" s="69" t="s">
        <v>116</v>
      </c>
      <c r="E126" s="88">
        <v>715.85</v>
      </c>
      <c r="F126" s="98">
        <v>6411.8859611359003</v>
      </c>
      <c r="G126" s="71">
        <f t="shared" si="3"/>
        <v>4589948.5652791345</v>
      </c>
      <c r="H126" s="71"/>
      <c r="I126" s="71">
        <f t="shared" si="4"/>
        <v>0</v>
      </c>
      <c r="J126" s="71">
        <f t="shared" si="5"/>
        <v>4589948.5652791345</v>
      </c>
    </row>
    <row r="127" spans="1:10" s="152" customFormat="1" ht="40.799999999999997" x14ac:dyDescent="0.3">
      <c r="A127" s="66" t="s">
        <v>296</v>
      </c>
      <c r="B127" s="67" t="s">
        <v>1070</v>
      </c>
      <c r="C127" s="68" t="s">
        <v>1463</v>
      </c>
      <c r="D127" s="69" t="s">
        <v>213</v>
      </c>
      <c r="E127" s="70">
        <v>1500</v>
      </c>
      <c r="F127" s="98">
        <v>19.183272791840665</v>
      </c>
      <c r="G127" s="71">
        <f t="shared" si="3"/>
        <v>28774.909187760997</v>
      </c>
      <c r="H127" s="71"/>
      <c r="I127" s="71">
        <f t="shared" si="4"/>
        <v>0</v>
      </c>
      <c r="J127" s="71">
        <f t="shared" si="5"/>
        <v>28774.909187760997</v>
      </c>
    </row>
    <row r="128" spans="1:10" s="152" customFormat="1" ht="40.799999999999997" x14ac:dyDescent="0.3">
      <c r="A128" s="66" t="s">
        <v>298</v>
      </c>
      <c r="B128" s="67" t="s">
        <v>924</v>
      </c>
      <c r="C128" s="68" t="s">
        <v>1308</v>
      </c>
      <c r="D128" s="69" t="s">
        <v>213</v>
      </c>
      <c r="E128" s="70">
        <v>1390</v>
      </c>
      <c r="F128" s="98">
        <v>12.542911200122106</v>
      </c>
      <c r="G128" s="71">
        <f t="shared" si="3"/>
        <v>17434.646568169726</v>
      </c>
      <c r="H128" s="71"/>
      <c r="I128" s="71">
        <f t="shared" si="4"/>
        <v>0</v>
      </c>
      <c r="J128" s="71">
        <f t="shared" si="5"/>
        <v>17434.646568169726</v>
      </c>
    </row>
    <row r="129" spans="1:10" s="152" customFormat="1" ht="40.799999999999997" x14ac:dyDescent="0.3">
      <c r="A129" s="66" t="s">
        <v>300</v>
      </c>
      <c r="B129" s="67" t="s">
        <v>815</v>
      </c>
      <c r="C129" s="68" t="s">
        <v>1036</v>
      </c>
      <c r="D129" s="69" t="s">
        <v>213</v>
      </c>
      <c r="E129" s="81">
        <v>2863.4</v>
      </c>
      <c r="F129" s="98">
        <v>20.535941630395303</v>
      </c>
      <c r="G129" s="71">
        <f t="shared" si="3"/>
        <v>58802.615264473912</v>
      </c>
      <c r="H129" s="71"/>
      <c r="I129" s="71">
        <f t="shared" si="4"/>
        <v>0</v>
      </c>
      <c r="J129" s="71">
        <f t="shared" si="5"/>
        <v>58802.615264473912</v>
      </c>
    </row>
    <row r="130" spans="1:10" s="78" customFormat="1" ht="30.6" x14ac:dyDescent="0.3">
      <c r="A130" s="72" t="s">
        <v>303</v>
      </c>
      <c r="B130" s="73" t="s">
        <v>498</v>
      </c>
      <c r="C130" s="74" t="s">
        <v>499</v>
      </c>
      <c r="D130" s="75" t="s">
        <v>109</v>
      </c>
      <c r="E130" s="80">
        <v>1.5</v>
      </c>
      <c r="F130" s="77"/>
      <c r="G130" s="77">
        <f t="shared" si="3"/>
        <v>0</v>
      </c>
      <c r="H130" s="77"/>
      <c r="I130" s="77">
        <f t="shared" si="4"/>
        <v>0</v>
      </c>
      <c r="J130" s="77">
        <f t="shared" si="5"/>
        <v>0</v>
      </c>
    </row>
    <row r="131" spans="1:10" s="152" customFormat="1" ht="40.799999999999997" x14ac:dyDescent="0.3">
      <c r="A131" s="66" t="s">
        <v>305</v>
      </c>
      <c r="B131" s="67" t="s">
        <v>823</v>
      </c>
      <c r="C131" s="68" t="s">
        <v>1309</v>
      </c>
      <c r="D131" s="69" t="s">
        <v>116</v>
      </c>
      <c r="E131" s="81">
        <v>154.5</v>
      </c>
      <c r="F131" s="98">
        <v>1837.2902188542455</v>
      </c>
      <c r="G131" s="71">
        <f t="shared" ref="G131:G193" si="6">E131*F131</f>
        <v>283861.33881298092</v>
      </c>
      <c r="H131" s="71"/>
      <c r="I131" s="71">
        <f t="shared" ref="I131:I193" si="7">E131*H131</f>
        <v>0</v>
      </c>
      <c r="J131" s="71">
        <f t="shared" ref="J131:J193" si="8">G131+I131</f>
        <v>283861.33881298092</v>
      </c>
    </row>
    <row r="132" spans="1:10" s="152" customFormat="1" ht="14.4" x14ac:dyDescent="0.3">
      <c r="A132" s="62" t="s">
        <v>1310</v>
      </c>
      <c r="B132" s="63"/>
      <c r="C132" s="63"/>
      <c r="D132" s="63"/>
      <c r="E132" s="64"/>
      <c r="F132" s="98"/>
      <c r="G132" s="71">
        <f t="shared" si="6"/>
        <v>0</v>
      </c>
      <c r="H132" s="71"/>
      <c r="I132" s="71">
        <f t="shared" si="7"/>
        <v>0</v>
      </c>
      <c r="J132" s="71">
        <f t="shared" si="8"/>
        <v>0</v>
      </c>
    </row>
    <row r="133" spans="1:10" s="78" customFormat="1" ht="30.6" x14ac:dyDescent="0.3">
      <c r="A133" s="72" t="s">
        <v>862</v>
      </c>
      <c r="B133" s="73" t="s">
        <v>803</v>
      </c>
      <c r="C133" s="74" t="s">
        <v>804</v>
      </c>
      <c r="D133" s="75" t="s">
        <v>165</v>
      </c>
      <c r="E133" s="101">
        <v>2.1267269999999998</v>
      </c>
      <c r="F133" s="77"/>
      <c r="G133" s="77">
        <f t="shared" si="6"/>
        <v>0</v>
      </c>
      <c r="H133" s="77"/>
      <c r="I133" s="77">
        <f t="shared" si="7"/>
        <v>0</v>
      </c>
      <c r="J133" s="77">
        <f t="shared" si="8"/>
        <v>0</v>
      </c>
    </row>
    <row r="134" spans="1:10" s="152" customFormat="1" ht="40.799999999999997" x14ac:dyDescent="0.3">
      <c r="A134" s="66" t="s">
        <v>312</v>
      </c>
      <c r="B134" s="67" t="s">
        <v>793</v>
      </c>
      <c r="C134" s="68" t="s">
        <v>1469</v>
      </c>
      <c r="D134" s="69" t="s">
        <v>213</v>
      </c>
      <c r="E134" s="105">
        <v>33.333333000000003</v>
      </c>
      <c r="F134" s="103">
        <v>42577.919999999998</v>
      </c>
      <c r="G134" s="71">
        <f t="shared" si="6"/>
        <v>1419263.9858073601</v>
      </c>
      <c r="H134" s="71"/>
      <c r="I134" s="71">
        <f t="shared" si="7"/>
        <v>0</v>
      </c>
      <c r="J134" s="71">
        <f t="shared" si="8"/>
        <v>1419263.9858073601</v>
      </c>
    </row>
    <row r="135" spans="1:10" s="152" customFormat="1" ht="40.799999999999997" x14ac:dyDescent="0.3">
      <c r="A135" s="66" t="s">
        <v>866</v>
      </c>
      <c r="B135" s="67" t="s">
        <v>793</v>
      </c>
      <c r="C135" s="68" t="s">
        <v>1470</v>
      </c>
      <c r="D135" s="69" t="s">
        <v>213</v>
      </c>
      <c r="E135" s="70">
        <v>50</v>
      </c>
      <c r="F135" s="102">
        <v>37472.425487999993</v>
      </c>
      <c r="G135" s="71">
        <f t="shared" si="6"/>
        <v>1873621.2743999998</v>
      </c>
      <c r="H135" s="71"/>
      <c r="I135" s="71">
        <f t="shared" si="7"/>
        <v>0</v>
      </c>
      <c r="J135" s="71">
        <f t="shared" si="8"/>
        <v>1873621.2743999998</v>
      </c>
    </row>
    <row r="136" spans="1:10" s="152" customFormat="1" ht="40.799999999999997" x14ac:dyDescent="0.3">
      <c r="A136" s="66" t="s">
        <v>318</v>
      </c>
      <c r="B136" s="67" t="s">
        <v>793</v>
      </c>
      <c r="C136" s="68" t="s">
        <v>1289</v>
      </c>
      <c r="D136" s="69" t="s">
        <v>213</v>
      </c>
      <c r="E136" s="70">
        <v>36</v>
      </c>
      <c r="F136" s="71">
        <v>18192.38</v>
      </c>
      <c r="G136" s="71">
        <f t="shared" si="6"/>
        <v>654925.68000000005</v>
      </c>
      <c r="H136" s="71"/>
      <c r="I136" s="71">
        <f t="shared" si="7"/>
        <v>0</v>
      </c>
      <c r="J136" s="71">
        <f t="shared" si="8"/>
        <v>654925.68000000005</v>
      </c>
    </row>
    <row r="137" spans="1:10" s="152" customFormat="1" ht="40.799999999999997" x14ac:dyDescent="0.3">
      <c r="A137" s="66" t="s">
        <v>869</v>
      </c>
      <c r="B137" s="67" t="s">
        <v>880</v>
      </c>
      <c r="C137" s="68" t="s">
        <v>1472</v>
      </c>
      <c r="D137" s="69" t="s">
        <v>213</v>
      </c>
      <c r="E137" s="70">
        <v>3</v>
      </c>
      <c r="F137" s="98">
        <v>18737.632140855192</v>
      </c>
      <c r="G137" s="71">
        <f t="shared" si="6"/>
        <v>56212.89642256558</v>
      </c>
      <c r="H137" s="71"/>
      <c r="I137" s="71">
        <f t="shared" si="7"/>
        <v>0</v>
      </c>
      <c r="J137" s="71">
        <f t="shared" si="8"/>
        <v>56212.89642256558</v>
      </c>
    </row>
    <row r="138" spans="1:10" s="152" customFormat="1" ht="40.799999999999997" x14ac:dyDescent="0.3">
      <c r="A138" s="66" t="s">
        <v>324</v>
      </c>
      <c r="B138" s="67" t="s">
        <v>880</v>
      </c>
      <c r="C138" s="68" t="s">
        <v>1291</v>
      </c>
      <c r="D138" s="69" t="s">
        <v>213</v>
      </c>
      <c r="E138" s="70">
        <v>2</v>
      </c>
      <c r="F138" s="71">
        <v>11645.42</v>
      </c>
      <c r="G138" s="71">
        <f t="shared" si="6"/>
        <v>23290.84</v>
      </c>
      <c r="H138" s="71"/>
      <c r="I138" s="71">
        <f t="shared" si="7"/>
        <v>0</v>
      </c>
      <c r="J138" s="71">
        <f t="shared" si="8"/>
        <v>23290.84</v>
      </c>
    </row>
    <row r="139" spans="1:10" s="152" customFormat="1" ht="40.799999999999997" x14ac:dyDescent="0.3">
      <c r="A139" s="66" t="s">
        <v>874</v>
      </c>
      <c r="B139" s="67" t="s">
        <v>793</v>
      </c>
      <c r="C139" s="68" t="s">
        <v>1473</v>
      </c>
      <c r="D139" s="69" t="s">
        <v>213</v>
      </c>
      <c r="E139" s="70">
        <v>8</v>
      </c>
      <c r="F139" s="98">
        <v>32008.890121189266</v>
      </c>
      <c r="G139" s="71">
        <f t="shared" si="6"/>
        <v>256071.12096951413</v>
      </c>
      <c r="H139" s="71"/>
      <c r="I139" s="71">
        <f t="shared" si="7"/>
        <v>0</v>
      </c>
      <c r="J139" s="71">
        <f t="shared" si="8"/>
        <v>256071.12096951413</v>
      </c>
    </row>
    <row r="140" spans="1:10" s="152" customFormat="1" ht="40.799999999999997" x14ac:dyDescent="0.3">
      <c r="A140" s="66" t="s">
        <v>330</v>
      </c>
      <c r="B140" s="67" t="s">
        <v>793</v>
      </c>
      <c r="C140" s="68" t="s">
        <v>1474</v>
      </c>
      <c r="D140" s="69" t="s">
        <v>213</v>
      </c>
      <c r="E140" s="70">
        <v>1</v>
      </c>
      <c r="F140" s="98">
        <v>24332.255363688477</v>
      </c>
      <c r="G140" s="71">
        <f t="shared" si="6"/>
        <v>24332.255363688477</v>
      </c>
      <c r="H140" s="71"/>
      <c r="I140" s="71">
        <f t="shared" si="7"/>
        <v>0</v>
      </c>
      <c r="J140" s="71">
        <f t="shared" si="8"/>
        <v>24332.255363688477</v>
      </c>
    </row>
    <row r="141" spans="1:10" s="152" customFormat="1" ht="40.799999999999997" x14ac:dyDescent="0.3">
      <c r="A141" s="66" t="s">
        <v>333</v>
      </c>
      <c r="B141" s="67" t="s">
        <v>793</v>
      </c>
      <c r="C141" s="68" t="s">
        <v>1475</v>
      </c>
      <c r="D141" s="69" t="s">
        <v>213</v>
      </c>
      <c r="E141" s="70">
        <v>315</v>
      </c>
      <c r="F141" s="71">
        <v>241.32</v>
      </c>
      <c r="G141" s="71">
        <f t="shared" si="6"/>
        <v>76015.8</v>
      </c>
      <c r="H141" s="71"/>
      <c r="I141" s="71">
        <f t="shared" si="7"/>
        <v>0</v>
      </c>
      <c r="J141" s="71">
        <f t="shared" si="8"/>
        <v>76015.8</v>
      </c>
    </row>
    <row r="142" spans="1:10" s="152" customFormat="1" ht="40.799999999999997" x14ac:dyDescent="0.3">
      <c r="A142" s="66" t="s">
        <v>336</v>
      </c>
      <c r="B142" s="67" t="s">
        <v>793</v>
      </c>
      <c r="C142" s="68" t="s">
        <v>1443</v>
      </c>
      <c r="D142" s="69" t="s">
        <v>213</v>
      </c>
      <c r="E142" s="70">
        <v>15</v>
      </c>
      <c r="F142" s="71">
        <v>3507.84</v>
      </c>
      <c r="G142" s="71">
        <f t="shared" si="6"/>
        <v>52617.600000000006</v>
      </c>
      <c r="H142" s="71"/>
      <c r="I142" s="71">
        <f t="shared" si="7"/>
        <v>0</v>
      </c>
      <c r="J142" s="71">
        <f t="shared" si="8"/>
        <v>52617.600000000006</v>
      </c>
    </row>
    <row r="143" spans="1:10" s="78" customFormat="1" ht="20.399999999999999" x14ac:dyDescent="0.3">
      <c r="A143" s="72" t="s">
        <v>339</v>
      </c>
      <c r="B143" s="73" t="s">
        <v>287</v>
      </c>
      <c r="C143" s="74" t="s">
        <v>288</v>
      </c>
      <c r="D143" s="75" t="s">
        <v>69</v>
      </c>
      <c r="E143" s="79">
        <v>2.66</v>
      </c>
      <c r="F143" s="77"/>
      <c r="G143" s="77">
        <f t="shared" si="6"/>
        <v>0</v>
      </c>
      <c r="H143" s="77"/>
      <c r="I143" s="77">
        <f t="shared" si="7"/>
        <v>0</v>
      </c>
      <c r="J143" s="77">
        <f t="shared" si="8"/>
        <v>0</v>
      </c>
    </row>
    <row r="144" spans="1:10" s="152" customFormat="1" ht="40.799999999999997" x14ac:dyDescent="0.3">
      <c r="A144" s="66" t="s">
        <v>341</v>
      </c>
      <c r="B144" s="67" t="s">
        <v>801</v>
      </c>
      <c r="C144" s="68" t="s">
        <v>1555</v>
      </c>
      <c r="D144" s="69" t="s">
        <v>213</v>
      </c>
      <c r="E144" s="70">
        <v>100</v>
      </c>
      <c r="F144" s="98">
        <v>9611.5574868964704</v>
      </c>
      <c r="G144" s="71">
        <f t="shared" si="6"/>
        <v>961155.74868964707</v>
      </c>
      <c r="H144" s="71"/>
      <c r="I144" s="71">
        <f t="shared" si="7"/>
        <v>0</v>
      </c>
      <c r="J144" s="71">
        <f t="shared" si="8"/>
        <v>961155.74868964707</v>
      </c>
    </row>
    <row r="145" spans="1:11" s="152" customFormat="1" ht="40.799999999999997" x14ac:dyDescent="0.3">
      <c r="A145" s="66" t="s">
        <v>344</v>
      </c>
      <c r="B145" s="67" t="s">
        <v>801</v>
      </c>
      <c r="C145" s="68" t="s">
        <v>1477</v>
      </c>
      <c r="D145" s="69" t="s">
        <v>213</v>
      </c>
      <c r="E145" s="70">
        <v>94</v>
      </c>
      <c r="F145" s="71">
        <v>2196.4079999999999</v>
      </c>
      <c r="G145" s="71">
        <f t="shared" si="6"/>
        <v>206462.35199999998</v>
      </c>
      <c r="H145" s="71"/>
      <c r="I145" s="71">
        <f t="shared" si="7"/>
        <v>0</v>
      </c>
      <c r="J145" s="71">
        <f t="shared" si="8"/>
        <v>206462.35199999998</v>
      </c>
    </row>
    <row r="146" spans="1:11" s="152" customFormat="1" ht="40.799999999999997" x14ac:dyDescent="0.3">
      <c r="A146" s="66" t="s">
        <v>347</v>
      </c>
      <c r="B146" s="67" t="s">
        <v>801</v>
      </c>
      <c r="C146" s="68" t="s">
        <v>1445</v>
      </c>
      <c r="D146" s="69" t="s">
        <v>213</v>
      </c>
      <c r="E146" s="70">
        <v>72</v>
      </c>
      <c r="F146" s="71">
        <v>1578.3</v>
      </c>
      <c r="G146" s="71">
        <f t="shared" si="6"/>
        <v>113637.59999999999</v>
      </c>
      <c r="H146" s="71"/>
      <c r="I146" s="71">
        <f t="shared" si="7"/>
        <v>0</v>
      </c>
      <c r="J146" s="71">
        <f t="shared" si="8"/>
        <v>113637.59999999999</v>
      </c>
    </row>
    <row r="147" spans="1:11" s="152" customFormat="1" ht="40.799999999999997" x14ac:dyDescent="0.3">
      <c r="A147" s="66" t="s">
        <v>348</v>
      </c>
      <c r="B147" s="67" t="s">
        <v>853</v>
      </c>
      <c r="C147" s="68" t="s">
        <v>1478</v>
      </c>
      <c r="D147" s="69" t="s">
        <v>213</v>
      </c>
      <c r="E147" s="70">
        <v>544</v>
      </c>
      <c r="F147" s="71">
        <v>49.5</v>
      </c>
      <c r="G147" s="71">
        <f t="shared" si="6"/>
        <v>26928</v>
      </c>
      <c r="H147" s="71"/>
      <c r="I147" s="71">
        <f t="shared" si="7"/>
        <v>0</v>
      </c>
      <c r="J147" s="71">
        <f t="shared" si="8"/>
        <v>26928</v>
      </c>
    </row>
    <row r="148" spans="1:11" s="152" customFormat="1" ht="40.799999999999997" x14ac:dyDescent="0.3">
      <c r="A148" s="66" t="s">
        <v>351</v>
      </c>
      <c r="B148" s="67" t="s">
        <v>838</v>
      </c>
      <c r="C148" s="68" t="s">
        <v>1450</v>
      </c>
      <c r="D148" s="69" t="s">
        <v>213</v>
      </c>
      <c r="E148" s="70">
        <v>3799</v>
      </c>
      <c r="F148" s="98">
        <v>3911.9120121080946</v>
      </c>
      <c r="G148" s="71">
        <f t="shared" si="6"/>
        <v>14861353.733998651</v>
      </c>
      <c r="H148" s="71"/>
      <c r="I148" s="71">
        <f t="shared" si="7"/>
        <v>0</v>
      </c>
      <c r="J148" s="71">
        <f t="shared" si="8"/>
        <v>14861353.733998651</v>
      </c>
    </row>
    <row r="149" spans="1:11" s="152" customFormat="1" ht="40.799999999999997" x14ac:dyDescent="0.3">
      <c r="A149" s="66" t="s">
        <v>354</v>
      </c>
      <c r="B149" s="67" t="s">
        <v>840</v>
      </c>
      <c r="C149" s="68" t="s">
        <v>1479</v>
      </c>
      <c r="D149" s="69" t="s">
        <v>213</v>
      </c>
      <c r="E149" s="70">
        <v>3799</v>
      </c>
      <c r="F149" s="98">
        <v>14.387452778798357</v>
      </c>
      <c r="G149" s="71">
        <f t="shared" si="6"/>
        <v>54657.933106654957</v>
      </c>
      <c r="H149" s="71"/>
      <c r="I149" s="71">
        <f t="shared" si="7"/>
        <v>0</v>
      </c>
      <c r="J149" s="71">
        <f t="shared" si="8"/>
        <v>54657.933106654957</v>
      </c>
    </row>
    <row r="150" spans="1:11" s="152" customFormat="1" ht="40.799999999999997" x14ac:dyDescent="0.3">
      <c r="A150" s="66" t="s">
        <v>358</v>
      </c>
      <c r="B150" s="67" t="s">
        <v>842</v>
      </c>
      <c r="C150" s="68" t="s">
        <v>1449</v>
      </c>
      <c r="D150" s="69" t="s">
        <v>213</v>
      </c>
      <c r="E150" s="70">
        <v>3799</v>
      </c>
      <c r="F150" s="98">
        <v>4.1809698622990412</v>
      </c>
      <c r="G150" s="71">
        <f t="shared" si="6"/>
        <v>15883.504506874058</v>
      </c>
      <c r="H150" s="71"/>
      <c r="I150" s="71">
        <f t="shared" si="7"/>
        <v>0</v>
      </c>
      <c r="J150" s="71">
        <f t="shared" si="8"/>
        <v>15883.504506874058</v>
      </c>
    </row>
    <row r="151" spans="1:11" s="78" customFormat="1" ht="20.399999999999999" x14ac:dyDescent="0.3">
      <c r="A151" s="72" t="s">
        <v>361</v>
      </c>
      <c r="B151" s="73" t="s">
        <v>806</v>
      </c>
      <c r="C151" s="74" t="s">
        <v>807</v>
      </c>
      <c r="D151" s="75" t="s">
        <v>69</v>
      </c>
      <c r="E151" s="79">
        <v>0.78</v>
      </c>
      <c r="F151" s="77"/>
      <c r="G151" s="77">
        <f t="shared" si="6"/>
        <v>0</v>
      </c>
      <c r="H151" s="77"/>
      <c r="I151" s="77">
        <f t="shared" si="7"/>
        <v>0</v>
      </c>
      <c r="J151" s="77">
        <f t="shared" si="8"/>
        <v>0</v>
      </c>
    </row>
    <row r="152" spans="1:11" s="152" customFormat="1" ht="40.799999999999997" x14ac:dyDescent="0.3">
      <c r="A152" s="66" t="s">
        <v>363</v>
      </c>
      <c r="B152" s="67" t="s">
        <v>1454</v>
      </c>
      <c r="C152" s="68" t="s">
        <v>1399</v>
      </c>
      <c r="D152" s="69" t="s">
        <v>213</v>
      </c>
      <c r="E152" s="70">
        <v>78</v>
      </c>
      <c r="F152" s="102">
        <v>8348.0532000000003</v>
      </c>
      <c r="G152" s="71">
        <f t="shared" si="6"/>
        <v>651148.1496</v>
      </c>
      <c r="H152" s="71"/>
      <c r="I152" s="71">
        <f t="shared" si="7"/>
        <v>0</v>
      </c>
      <c r="J152" s="71">
        <f t="shared" si="8"/>
        <v>651148.1496</v>
      </c>
      <c r="K152" s="152">
        <f>6956.711*1.2</f>
        <v>8348.0532000000003</v>
      </c>
    </row>
    <row r="153" spans="1:11" s="152" customFormat="1" ht="40.799999999999997" x14ac:dyDescent="0.3">
      <c r="A153" s="66" t="s">
        <v>367</v>
      </c>
      <c r="B153" s="67" t="s">
        <v>870</v>
      </c>
      <c r="C153" s="68" t="s">
        <v>1486</v>
      </c>
      <c r="D153" s="69" t="s">
        <v>213</v>
      </c>
      <c r="E153" s="70">
        <v>156</v>
      </c>
      <c r="F153" s="71">
        <v>919.89600000000007</v>
      </c>
      <c r="G153" s="71">
        <f t="shared" si="6"/>
        <v>143503.77600000001</v>
      </c>
      <c r="H153" s="71"/>
      <c r="I153" s="71">
        <f t="shared" si="7"/>
        <v>0</v>
      </c>
      <c r="J153" s="71">
        <f t="shared" si="8"/>
        <v>143503.77600000001</v>
      </c>
    </row>
    <row r="154" spans="1:11" s="152" customFormat="1" ht="40.799999999999997" x14ac:dyDescent="0.3">
      <c r="A154" s="66" t="s">
        <v>369</v>
      </c>
      <c r="B154" s="67" t="s">
        <v>838</v>
      </c>
      <c r="C154" s="68" t="s">
        <v>914</v>
      </c>
      <c r="D154" s="69" t="s">
        <v>213</v>
      </c>
      <c r="E154" s="70">
        <v>312</v>
      </c>
      <c r="F154" s="98">
        <v>3911.9120297426057</v>
      </c>
      <c r="G154" s="71">
        <f t="shared" si="6"/>
        <v>1220516.553279693</v>
      </c>
      <c r="H154" s="71"/>
      <c r="I154" s="71">
        <f t="shared" si="7"/>
        <v>0</v>
      </c>
      <c r="J154" s="71">
        <f t="shared" si="8"/>
        <v>1220516.553279693</v>
      </c>
    </row>
    <row r="155" spans="1:11" s="152" customFormat="1" ht="40.799999999999997" x14ac:dyDescent="0.3">
      <c r="A155" s="66" t="s">
        <v>371</v>
      </c>
      <c r="B155" s="67" t="s">
        <v>859</v>
      </c>
      <c r="C155" s="68" t="s">
        <v>1487</v>
      </c>
      <c r="D155" s="69" t="s">
        <v>213</v>
      </c>
      <c r="E155" s="70">
        <v>312</v>
      </c>
      <c r="F155" s="98">
        <v>300.53795513947176</v>
      </c>
      <c r="G155" s="71">
        <f t="shared" si="6"/>
        <v>93767.842003515194</v>
      </c>
      <c r="H155" s="71"/>
      <c r="I155" s="71">
        <f t="shared" si="7"/>
        <v>0</v>
      </c>
      <c r="J155" s="71">
        <f t="shared" si="8"/>
        <v>93767.842003515194</v>
      </c>
    </row>
    <row r="156" spans="1:11" s="152" customFormat="1" ht="40.799999999999997" x14ac:dyDescent="0.3">
      <c r="A156" s="66" t="s">
        <v>374</v>
      </c>
      <c r="B156" s="67" t="s">
        <v>840</v>
      </c>
      <c r="C156" s="68" t="s">
        <v>876</v>
      </c>
      <c r="D156" s="69" t="s">
        <v>213</v>
      </c>
      <c r="E156" s="70">
        <v>624</v>
      </c>
      <c r="F156" s="98">
        <v>1047.3329015655941</v>
      </c>
      <c r="G156" s="71">
        <f t="shared" si="6"/>
        <v>653535.73057693068</v>
      </c>
      <c r="H156" s="71"/>
      <c r="I156" s="71">
        <f t="shared" si="7"/>
        <v>0</v>
      </c>
      <c r="J156" s="71">
        <f t="shared" si="8"/>
        <v>653535.73057693068</v>
      </c>
    </row>
    <row r="157" spans="1:11" s="152" customFormat="1" ht="40.799999999999997" x14ac:dyDescent="0.3">
      <c r="A157" s="66" t="s">
        <v>376</v>
      </c>
      <c r="B157" s="67" t="s">
        <v>842</v>
      </c>
      <c r="C157" s="68" t="s">
        <v>1401</v>
      </c>
      <c r="D157" s="69" t="s">
        <v>213</v>
      </c>
      <c r="E157" s="70">
        <v>312</v>
      </c>
      <c r="F157" s="98">
        <v>32.341013836171157</v>
      </c>
      <c r="G157" s="71">
        <f t="shared" si="6"/>
        <v>10090.396316885401</v>
      </c>
      <c r="H157" s="71"/>
      <c r="I157" s="71">
        <f t="shared" si="7"/>
        <v>0</v>
      </c>
      <c r="J157" s="71">
        <f t="shared" si="8"/>
        <v>10090.396316885401</v>
      </c>
    </row>
    <row r="158" spans="1:11" s="152" customFormat="1" ht="40.799999999999997" x14ac:dyDescent="0.3">
      <c r="A158" s="66" t="s">
        <v>379</v>
      </c>
      <c r="B158" s="67" t="s">
        <v>898</v>
      </c>
      <c r="C158" s="68" t="s">
        <v>1485</v>
      </c>
      <c r="D158" s="69" t="s">
        <v>213</v>
      </c>
      <c r="E158" s="70">
        <v>25</v>
      </c>
      <c r="F158" s="98">
        <v>16498.967267654185</v>
      </c>
      <c r="G158" s="71">
        <f t="shared" si="6"/>
        <v>412474.18169135461</v>
      </c>
      <c r="H158" s="71"/>
      <c r="I158" s="71">
        <f t="shared" si="7"/>
        <v>0</v>
      </c>
      <c r="J158" s="71">
        <f t="shared" si="8"/>
        <v>412474.18169135461</v>
      </c>
    </row>
    <row r="159" spans="1:11" s="152" customFormat="1" ht="40.799999999999997" x14ac:dyDescent="0.3">
      <c r="A159" s="66" t="s">
        <v>380</v>
      </c>
      <c r="B159" s="67" t="s">
        <v>815</v>
      </c>
      <c r="C159" s="68" t="s">
        <v>1556</v>
      </c>
      <c r="D159" s="69" t="s">
        <v>213</v>
      </c>
      <c r="E159" s="70">
        <v>100</v>
      </c>
      <c r="F159" s="98">
        <v>1575.6107325759899</v>
      </c>
      <c r="G159" s="71">
        <f t="shared" si="6"/>
        <v>157561.073257599</v>
      </c>
      <c r="H159" s="71"/>
      <c r="I159" s="71">
        <f t="shared" si="7"/>
        <v>0</v>
      </c>
      <c r="J159" s="71">
        <f t="shared" si="8"/>
        <v>157561.073257599</v>
      </c>
    </row>
    <row r="160" spans="1:11" s="152" customFormat="1" ht="40.799999999999997" x14ac:dyDescent="0.3">
      <c r="A160" s="66" t="s">
        <v>381</v>
      </c>
      <c r="B160" s="67" t="s">
        <v>838</v>
      </c>
      <c r="C160" s="68" t="s">
        <v>914</v>
      </c>
      <c r="D160" s="69" t="s">
        <v>213</v>
      </c>
      <c r="E160" s="70">
        <v>50</v>
      </c>
      <c r="F160" s="98">
        <v>3911.9120131668915</v>
      </c>
      <c r="G160" s="71">
        <f t="shared" si="6"/>
        <v>195595.60065834457</v>
      </c>
      <c r="H160" s="71"/>
      <c r="I160" s="71">
        <f t="shared" si="7"/>
        <v>0</v>
      </c>
      <c r="J160" s="71">
        <f t="shared" si="8"/>
        <v>195595.60065834457</v>
      </c>
    </row>
    <row r="161" spans="1:11" s="152" customFormat="1" ht="40.799999999999997" x14ac:dyDescent="0.3">
      <c r="A161" s="66" t="s">
        <v>384</v>
      </c>
      <c r="B161" s="67" t="s">
        <v>840</v>
      </c>
      <c r="C161" s="68" t="s">
        <v>876</v>
      </c>
      <c r="D161" s="69" t="s">
        <v>213</v>
      </c>
      <c r="E161" s="70">
        <v>50</v>
      </c>
      <c r="F161" s="98">
        <v>1047.33291261607</v>
      </c>
      <c r="G161" s="71">
        <f t="shared" si="6"/>
        <v>52366.645630803498</v>
      </c>
      <c r="H161" s="71"/>
      <c r="I161" s="71">
        <f t="shared" si="7"/>
        <v>0</v>
      </c>
      <c r="J161" s="71">
        <f t="shared" si="8"/>
        <v>52366.645630803498</v>
      </c>
    </row>
    <row r="162" spans="1:11" s="78" customFormat="1" ht="20.399999999999999" x14ac:dyDescent="0.3">
      <c r="A162" s="72" t="s">
        <v>386</v>
      </c>
      <c r="B162" s="73" t="s">
        <v>806</v>
      </c>
      <c r="C162" s="74" t="s">
        <v>807</v>
      </c>
      <c r="D162" s="75" t="s">
        <v>69</v>
      </c>
      <c r="E162" s="80">
        <v>1.8</v>
      </c>
      <c r="F162" s="77"/>
      <c r="G162" s="77">
        <f t="shared" si="6"/>
        <v>0</v>
      </c>
      <c r="H162" s="77"/>
      <c r="I162" s="77">
        <f t="shared" si="7"/>
        <v>0</v>
      </c>
      <c r="J162" s="77">
        <f t="shared" si="8"/>
        <v>0</v>
      </c>
    </row>
    <row r="163" spans="1:11" s="152" customFormat="1" ht="40.799999999999997" x14ac:dyDescent="0.3">
      <c r="A163" s="66" t="s">
        <v>388</v>
      </c>
      <c r="B163" s="67" t="s">
        <v>1454</v>
      </c>
      <c r="C163" s="68" t="s">
        <v>1557</v>
      </c>
      <c r="D163" s="69" t="s">
        <v>213</v>
      </c>
      <c r="E163" s="70">
        <v>180</v>
      </c>
      <c r="F163" s="71">
        <v>1876.0920000000001</v>
      </c>
      <c r="G163" s="71">
        <f t="shared" si="6"/>
        <v>337696.56</v>
      </c>
      <c r="H163" s="71"/>
      <c r="I163" s="71">
        <f t="shared" si="7"/>
        <v>0</v>
      </c>
      <c r="J163" s="71">
        <f t="shared" si="8"/>
        <v>337696.56</v>
      </c>
      <c r="K163" s="152">
        <f>1563.41*1.2</f>
        <v>1876.0920000000001</v>
      </c>
    </row>
    <row r="164" spans="1:11" s="152" customFormat="1" ht="20.399999999999999" x14ac:dyDescent="0.3">
      <c r="A164" s="66" t="s">
        <v>390</v>
      </c>
      <c r="B164" s="67" t="s">
        <v>1558</v>
      </c>
      <c r="C164" s="68" t="s">
        <v>1559</v>
      </c>
      <c r="D164" s="69" t="s">
        <v>213</v>
      </c>
      <c r="E164" s="70">
        <v>90</v>
      </c>
      <c r="F164" s="98">
        <v>4609.027163787292</v>
      </c>
      <c r="G164" s="71">
        <f t="shared" si="6"/>
        <v>414812.4447408563</v>
      </c>
      <c r="H164" s="71"/>
      <c r="I164" s="71">
        <f t="shared" si="7"/>
        <v>0</v>
      </c>
      <c r="J164" s="71">
        <f t="shared" si="8"/>
        <v>414812.4447408563</v>
      </c>
    </row>
    <row r="165" spans="1:11" s="152" customFormat="1" ht="40.799999999999997" x14ac:dyDescent="0.3">
      <c r="A165" s="66" t="s">
        <v>392</v>
      </c>
      <c r="B165" s="67" t="s">
        <v>1553</v>
      </c>
      <c r="C165" s="68" t="s">
        <v>1560</v>
      </c>
      <c r="D165" s="69" t="s">
        <v>213</v>
      </c>
      <c r="E165" s="70">
        <v>135</v>
      </c>
      <c r="F165" s="71">
        <v>2668.38</v>
      </c>
      <c r="G165" s="71">
        <f t="shared" si="6"/>
        <v>360231.3</v>
      </c>
      <c r="H165" s="71"/>
      <c r="I165" s="71">
        <f t="shared" si="7"/>
        <v>0</v>
      </c>
      <c r="J165" s="71">
        <f t="shared" si="8"/>
        <v>360231.3</v>
      </c>
    </row>
    <row r="166" spans="1:11" s="152" customFormat="1" ht="40.799999999999997" x14ac:dyDescent="0.3">
      <c r="A166" s="66" t="s">
        <v>395</v>
      </c>
      <c r="B166" s="67" t="s">
        <v>840</v>
      </c>
      <c r="C166" s="68" t="s">
        <v>876</v>
      </c>
      <c r="D166" s="69" t="s">
        <v>213</v>
      </c>
      <c r="E166" s="70">
        <v>1100</v>
      </c>
      <c r="F166" s="98">
        <v>1047.33291261607</v>
      </c>
      <c r="G166" s="71">
        <f t="shared" si="6"/>
        <v>1152066.203877677</v>
      </c>
      <c r="H166" s="71"/>
      <c r="I166" s="71">
        <f t="shared" si="7"/>
        <v>0</v>
      </c>
      <c r="J166" s="71">
        <f t="shared" si="8"/>
        <v>1152066.203877677</v>
      </c>
    </row>
    <row r="167" spans="1:11" s="152" customFormat="1" ht="40.799999999999997" x14ac:dyDescent="0.3">
      <c r="A167" s="66" t="s">
        <v>398</v>
      </c>
      <c r="B167" s="67" t="s">
        <v>831</v>
      </c>
      <c r="C167" s="68" t="s">
        <v>1561</v>
      </c>
      <c r="D167" s="69" t="s">
        <v>213</v>
      </c>
      <c r="E167" s="70">
        <v>360</v>
      </c>
      <c r="F167" s="98">
        <v>1435.1793541257241</v>
      </c>
      <c r="G167" s="71">
        <f t="shared" si="6"/>
        <v>516664.56748526066</v>
      </c>
      <c r="H167" s="71"/>
      <c r="I167" s="71">
        <f t="shared" si="7"/>
        <v>0</v>
      </c>
      <c r="J167" s="71">
        <f t="shared" si="8"/>
        <v>516664.56748526066</v>
      </c>
    </row>
    <row r="168" spans="1:11" s="78" customFormat="1" ht="20.399999999999999" x14ac:dyDescent="0.3">
      <c r="A168" s="72" t="s">
        <v>900</v>
      </c>
      <c r="B168" s="73" t="s">
        <v>806</v>
      </c>
      <c r="C168" s="74" t="s">
        <v>807</v>
      </c>
      <c r="D168" s="75" t="s">
        <v>69</v>
      </c>
      <c r="E168" s="79">
        <v>0.25</v>
      </c>
      <c r="F168" s="77"/>
      <c r="G168" s="77">
        <f t="shared" si="6"/>
        <v>0</v>
      </c>
      <c r="H168" s="77"/>
      <c r="I168" s="77">
        <f t="shared" si="7"/>
        <v>0</v>
      </c>
      <c r="J168" s="77">
        <f t="shared" si="8"/>
        <v>0</v>
      </c>
    </row>
    <row r="169" spans="1:11" s="152" customFormat="1" ht="40.799999999999997" x14ac:dyDescent="0.3">
      <c r="A169" s="66" t="s">
        <v>404</v>
      </c>
      <c r="B169" s="67" t="s">
        <v>1454</v>
      </c>
      <c r="C169" s="68" t="s">
        <v>1480</v>
      </c>
      <c r="D169" s="69" t="s">
        <v>213</v>
      </c>
      <c r="E169" s="70">
        <v>25</v>
      </c>
      <c r="F169" s="98">
        <v>7632.483177204912</v>
      </c>
      <c r="G169" s="71">
        <f t="shared" si="6"/>
        <v>190812.0794301228</v>
      </c>
      <c r="H169" s="71"/>
      <c r="I169" s="71">
        <f t="shared" si="7"/>
        <v>0</v>
      </c>
      <c r="J169" s="71">
        <f t="shared" si="8"/>
        <v>190812.0794301228</v>
      </c>
    </row>
    <row r="170" spans="1:11" s="152" customFormat="1" ht="40.799999999999997" x14ac:dyDescent="0.3">
      <c r="A170" s="66" t="s">
        <v>902</v>
      </c>
      <c r="B170" s="67" t="s">
        <v>870</v>
      </c>
      <c r="C170" s="68" t="s">
        <v>1299</v>
      </c>
      <c r="D170" s="69" t="s">
        <v>213</v>
      </c>
      <c r="E170" s="70">
        <v>50</v>
      </c>
      <c r="F170" s="71">
        <v>919.89600000000007</v>
      </c>
      <c r="G170" s="71">
        <f t="shared" si="6"/>
        <v>45994.8</v>
      </c>
      <c r="H170" s="71"/>
      <c r="I170" s="71">
        <f t="shared" si="7"/>
        <v>0</v>
      </c>
      <c r="J170" s="71">
        <f t="shared" si="8"/>
        <v>45994.8</v>
      </c>
    </row>
    <row r="171" spans="1:11" s="152" customFormat="1" ht="40.799999999999997" x14ac:dyDescent="0.3">
      <c r="A171" s="66" t="s">
        <v>903</v>
      </c>
      <c r="B171" s="67" t="s">
        <v>859</v>
      </c>
      <c r="C171" s="68" t="s">
        <v>1487</v>
      </c>
      <c r="D171" s="69" t="s">
        <v>213</v>
      </c>
      <c r="E171" s="70">
        <v>100</v>
      </c>
      <c r="F171" s="98">
        <v>300.53794040550366</v>
      </c>
      <c r="G171" s="71">
        <f t="shared" si="6"/>
        <v>30053.794040550365</v>
      </c>
      <c r="H171" s="71"/>
      <c r="I171" s="71">
        <f t="shared" si="7"/>
        <v>0</v>
      </c>
      <c r="J171" s="71">
        <f t="shared" si="8"/>
        <v>30053.794040550365</v>
      </c>
    </row>
    <row r="172" spans="1:11" s="152" customFormat="1" ht="40.799999999999997" x14ac:dyDescent="0.3">
      <c r="A172" s="66" t="s">
        <v>412</v>
      </c>
      <c r="B172" s="67" t="s">
        <v>840</v>
      </c>
      <c r="C172" s="68" t="s">
        <v>876</v>
      </c>
      <c r="D172" s="69" t="s">
        <v>213</v>
      </c>
      <c r="E172" s="70">
        <v>100</v>
      </c>
      <c r="F172" s="98">
        <v>1047.33291261607</v>
      </c>
      <c r="G172" s="71">
        <f t="shared" si="6"/>
        <v>104733.291261607</v>
      </c>
      <c r="H172" s="71"/>
      <c r="I172" s="71">
        <f t="shared" si="7"/>
        <v>0</v>
      </c>
      <c r="J172" s="71">
        <f t="shared" si="8"/>
        <v>104733.291261607</v>
      </c>
    </row>
    <row r="173" spans="1:11" s="152" customFormat="1" ht="40.799999999999997" x14ac:dyDescent="0.3">
      <c r="A173" s="66" t="s">
        <v>416</v>
      </c>
      <c r="B173" s="67" t="s">
        <v>842</v>
      </c>
      <c r="C173" s="68" t="s">
        <v>1401</v>
      </c>
      <c r="D173" s="69" t="s">
        <v>213</v>
      </c>
      <c r="E173" s="70">
        <v>100</v>
      </c>
      <c r="F173" s="98">
        <v>32.341030411885221</v>
      </c>
      <c r="G173" s="71">
        <f t="shared" si="6"/>
        <v>3234.1030411885222</v>
      </c>
      <c r="H173" s="71"/>
      <c r="I173" s="71">
        <f t="shared" si="7"/>
        <v>0</v>
      </c>
      <c r="J173" s="71">
        <f t="shared" si="8"/>
        <v>3234.1030411885222</v>
      </c>
    </row>
    <row r="174" spans="1:11" s="78" customFormat="1" ht="20.399999999999999" x14ac:dyDescent="0.3">
      <c r="A174" s="72" t="s">
        <v>906</v>
      </c>
      <c r="B174" s="73" t="s">
        <v>806</v>
      </c>
      <c r="C174" s="74" t="s">
        <v>807</v>
      </c>
      <c r="D174" s="75" t="s">
        <v>69</v>
      </c>
      <c r="E174" s="79">
        <v>2.94</v>
      </c>
      <c r="F174" s="77"/>
      <c r="G174" s="77">
        <f t="shared" si="6"/>
        <v>0</v>
      </c>
      <c r="H174" s="77"/>
      <c r="I174" s="77">
        <f t="shared" si="7"/>
        <v>0</v>
      </c>
      <c r="J174" s="77">
        <f t="shared" si="8"/>
        <v>0</v>
      </c>
    </row>
    <row r="175" spans="1:11" s="152" customFormat="1" ht="40.799999999999997" x14ac:dyDescent="0.3">
      <c r="A175" s="66" t="s">
        <v>422</v>
      </c>
      <c r="B175" s="67" t="s">
        <v>1454</v>
      </c>
      <c r="C175" s="68" t="s">
        <v>1562</v>
      </c>
      <c r="D175" s="69" t="s">
        <v>213</v>
      </c>
      <c r="E175" s="70">
        <v>196</v>
      </c>
      <c r="F175" s="98">
        <v>1157.513770267047</v>
      </c>
      <c r="G175" s="71">
        <f t="shared" si="6"/>
        <v>226872.6989723412</v>
      </c>
      <c r="H175" s="71"/>
      <c r="I175" s="71">
        <f t="shared" si="7"/>
        <v>0</v>
      </c>
      <c r="J175" s="71">
        <f t="shared" si="8"/>
        <v>226872.6989723412</v>
      </c>
    </row>
    <row r="176" spans="1:11" s="152" customFormat="1" ht="40.799999999999997" x14ac:dyDescent="0.3">
      <c r="A176" s="66" t="s">
        <v>424</v>
      </c>
      <c r="B176" s="67" t="s">
        <v>1454</v>
      </c>
      <c r="C176" s="68" t="s">
        <v>1563</v>
      </c>
      <c r="D176" s="69" t="s">
        <v>213</v>
      </c>
      <c r="E176" s="70">
        <v>98</v>
      </c>
      <c r="F176" s="90">
        <f>3463.49*1.2</f>
        <v>4156.1879999999992</v>
      </c>
      <c r="G176" s="71">
        <f t="shared" si="6"/>
        <v>407306.42399999994</v>
      </c>
      <c r="H176" s="71"/>
      <c r="I176" s="71">
        <f t="shared" si="7"/>
        <v>0</v>
      </c>
      <c r="J176" s="71">
        <f t="shared" si="8"/>
        <v>407306.42399999994</v>
      </c>
    </row>
    <row r="177" spans="1:10" s="152" customFormat="1" ht="40.799999999999997" x14ac:dyDescent="0.3">
      <c r="A177" s="66" t="s">
        <v>427</v>
      </c>
      <c r="B177" s="67" t="s">
        <v>859</v>
      </c>
      <c r="C177" s="68" t="s">
        <v>1564</v>
      </c>
      <c r="D177" s="69" t="s">
        <v>213</v>
      </c>
      <c r="E177" s="70">
        <v>400</v>
      </c>
      <c r="F177" s="98">
        <v>45.621757729313373</v>
      </c>
      <c r="G177" s="71">
        <f t="shared" si="6"/>
        <v>18248.703091725351</v>
      </c>
      <c r="H177" s="71"/>
      <c r="I177" s="71">
        <f t="shared" si="7"/>
        <v>0</v>
      </c>
      <c r="J177" s="71">
        <f t="shared" si="8"/>
        <v>18248.703091725351</v>
      </c>
    </row>
    <row r="178" spans="1:10" s="152" customFormat="1" ht="40.799999999999997" x14ac:dyDescent="0.3">
      <c r="A178" s="66" t="s">
        <v>908</v>
      </c>
      <c r="B178" s="67" t="s">
        <v>840</v>
      </c>
      <c r="C178" s="68" t="s">
        <v>1565</v>
      </c>
      <c r="D178" s="69" t="s">
        <v>213</v>
      </c>
      <c r="E178" s="70">
        <v>400</v>
      </c>
      <c r="F178" s="98">
        <v>33.570727385721163</v>
      </c>
      <c r="G178" s="71">
        <f t="shared" si="6"/>
        <v>13428.290954288464</v>
      </c>
      <c r="H178" s="71"/>
      <c r="I178" s="71">
        <f t="shared" si="7"/>
        <v>0</v>
      </c>
      <c r="J178" s="71">
        <f t="shared" si="8"/>
        <v>13428.290954288464</v>
      </c>
    </row>
    <row r="179" spans="1:10" s="152" customFormat="1" ht="40.799999999999997" x14ac:dyDescent="0.3">
      <c r="A179" s="66" t="s">
        <v>432</v>
      </c>
      <c r="B179" s="67" t="s">
        <v>817</v>
      </c>
      <c r="C179" s="68" t="s">
        <v>1566</v>
      </c>
      <c r="D179" s="69" t="s">
        <v>213</v>
      </c>
      <c r="E179" s="70">
        <v>400</v>
      </c>
      <c r="F179" s="98">
        <v>870.99436656799617</v>
      </c>
      <c r="G179" s="71">
        <f t="shared" si="6"/>
        <v>348397.74662719847</v>
      </c>
      <c r="H179" s="71"/>
      <c r="I179" s="71">
        <f t="shared" si="7"/>
        <v>0</v>
      </c>
      <c r="J179" s="71">
        <f t="shared" si="8"/>
        <v>348397.74662719847</v>
      </c>
    </row>
    <row r="180" spans="1:10" s="78" customFormat="1" ht="20.399999999999999" x14ac:dyDescent="0.3">
      <c r="A180" s="72" t="s">
        <v>435</v>
      </c>
      <c r="B180" s="73" t="s">
        <v>825</v>
      </c>
      <c r="C180" s="74" t="s">
        <v>826</v>
      </c>
      <c r="D180" s="75" t="s">
        <v>109</v>
      </c>
      <c r="E180" s="79">
        <v>7.35</v>
      </c>
      <c r="F180" s="77"/>
      <c r="G180" s="77">
        <f t="shared" si="6"/>
        <v>0</v>
      </c>
      <c r="H180" s="77"/>
      <c r="I180" s="77">
        <f t="shared" si="7"/>
        <v>0</v>
      </c>
      <c r="J180" s="77">
        <f t="shared" si="8"/>
        <v>0</v>
      </c>
    </row>
    <row r="181" spans="1:10" s="152" customFormat="1" ht="40.799999999999997" x14ac:dyDescent="0.3">
      <c r="A181" s="66" t="s">
        <v>438</v>
      </c>
      <c r="B181" s="67" t="s">
        <v>1066</v>
      </c>
      <c r="C181" s="68" t="s">
        <v>1488</v>
      </c>
      <c r="D181" s="69" t="s">
        <v>116</v>
      </c>
      <c r="E181" s="88">
        <v>757.05</v>
      </c>
      <c r="F181" s="98">
        <v>2324.8650932692021</v>
      </c>
      <c r="G181" s="71">
        <f t="shared" si="6"/>
        <v>1760039.1188594494</v>
      </c>
      <c r="H181" s="71"/>
      <c r="I181" s="71">
        <f t="shared" si="7"/>
        <v>0</v>
      </c>
      <c r="J181" s="71">
        <f t="shared" si="8"/>
        <v>1760039.1188594494</v>
      </c>
    </row>
    <row r="182" spans="1:10" s="78" customFormat="1" ht="20.399999999999999" x14ac:dyDescent="0.3">
      <c r="A182" s="72" t="s">
        <v>442</v>
      </c>
      <c r="B182" s="73" t="s">
        <v>1327</v>
      </c>
      <c r="C182" s="74" t="s">
        <v>1328</v>
      </c>
      <c r="D182" s="75" t="s">
        <v>109</v>
      </c>
      <c r="E182" s="79">
        <v>0.55000000000000004</v>
      </c>
      <c r="F182" s="77"/>
      <c r="G182" s="77">
        <f t="shared" si="6"/>
        <v>0</v>
      </c>
      <c r="H182" s="77"/>
      <c r="I182" s="77">
        <f t="shared" si="7"/>
        <v>0</v>
      </c>
      <c r="J182" s="77">
        <f t="shared" si="8"/>
        <v>0</v>
      </c>
    </row>
    <row r="183" spans="1:10" s="152" customFormat="1" ht="40.799999999999997" x14ac:dyDescent="0.3">
      <c r="A183" s="66" t="s">
        <v>445</v>
      </c>
      <c r="B183" s="67" t="s">
        <v>1066</v>
      </c>
      <c r="C183" s="68" t="s">
        <v>1567</v>
      </c>
      <c r="D183" s="69" t="s">
        <v>116</v>
      </c>
      <c r="E183" s="88">
        <v>56.65</v>
      </c>
      <c r="F183" s="98">
        <v>8179.9441482356306</v>
      </c>
      <c r="G183" s="71">
        <f t="shared" si="6"/>
        <v>463393.83599754848</v>
      </c>
      <c r="H183" s="71"/>
      <c r="I183" s="71">
        <f t="shared" si="7"/>
        <v>0</v>
      </c>
      <c r="J183" s="71">
        <f t="shared" si="8"/>
        <v>463393.83599754848</v>
      </c>
    </row>
    <row r="184" spans="1:10" s="152" customFormat="1" ht="40.799999999999997" x14ac:dyDescent="0.3">
      <c r="A184" s="66" t="s">
        <v>448</v>
      </c>
      <c r="B184" s="67" t="s">
        <v>1070</v>
      </c>
      <c r="C184" s="68" t="s">
        <v>1463</v>
      </c>
      <c r="D184" s="69" t="s">
        <v>213</v>
      </c>
      <c r="E184" s="70">
        <v>2000</v>
      </c>
      <c r="F184" s="98">
        <v>19.30624248922426</v>
      </c>
      <c r="G184" s="71">
        <f t="shared" si="6"/>
        <v>38612.48497844852</v>
      </c>
      <c r="H184" s="71"/>
      <c r="I184" s="71">
        <f t="shared" si="7"/>
        <v>0</v>
      </c>
      <c r="J184" s="71">
        <f t="shared" si="8"/>
        <v>38612.48497844852</v>
      </c>
    </row>
    <row r="185" spans="1:10" s="152" customFormat="1" ht="40.799999999999997" x14ac:dyDescent="0.3">
      <c r="A185" s="66" t="s">
        <v>450</v>
      </c>
      <c r="B185" s="67" t="s">
        <v>833</v>
      </c>
      <c r="C185" s="68" t="s">
        <v>1308</v>
      </c>
      <c r="D185" s="69" t="s">
        <v>213</v>
      </c>
      <c r="E185" s="70">
        <v>1470</v>
      </c>
      <c r="F185" s="98">
        <v>36.399028471037859</v>
      </c>
      <c r="G185" s="71">
        <f t="shared" si="6"/>
        <v>53506.571852425652</v>
      </c>
      <c r="H185" s="71"/>
      <c r="I185" s="71">
        <f t="shared" si="7"/>
        <v>0</v>
      </c>
      <c r="J185" s="71">
        <f t="shared" si="8"/>
        <v>53506.571852425652</v>
      </c>
    </row>
    <row r="186" spans="1:10" s="152" customFormat="1" ht="40.799999999999997" x14ac:dyDescent="0.3">
      <c r="A186" s="66" t="s">
        <v>452</v>
      </c>
      <c r="B186" s="67" t="s">
        <v>815</v>
      </c>
      <c r="C186" s="68" t="s">
        <v>846</v>
      </c>
      <c r="D186" s="69" t="s">
        <v>213</v>
      </c>
      <c r="E186" s="70">
        <v>2940</v>
      </c>
      <c r="F186" s="98">
        <v>20.535940440313183</v>
      </c>
      <c r="G186" s="71">
        <f t="shared" si="6"/>
        <v>60375.664894520756</v>
      </c>
      <c r="H186" s="71"/>
      <c r="I186" s="71">
        <f t="shared" si="7"/>
        <v>0</v>
      </c>
      <c r="J186" s="71">
        <f t="shared" si="8"/>
        <v>60375.664894520756</v>
      </c>
    </row>
    <row r="187" spans="1:10" s="78" customFormat="1" ht="30.6" x14ac:dyDescent="0.3">
      <c r="A187" s="72" t="s">
        <v>454</v>
      </c>
      <c r="B187" s="73" t="s">
        <v>498</v>
      </c>
      <c r="C187" s="74" t="s">
        <v>499</v>
      </c>
      <c r="D187" s="75" t="s">
        <v>109</v>
      </c>
      <c r="E187" s="80">
        <v>1.5</v>
      </c>
      <c r="F187" s="77"/>
      <c r="G187" s="77">
        <f t="shared" si="6"/>
        <v>0</v>
      </c>
      <c r="H187" s="77"/>
      <c r="I187" s="77">
        <f t="shared" si="7"/>
        <v>0</v>
      </c>
      <c r="J187" s="77">
        <f t="shared" si="8"/>
        <v>0</v>
      </c>
    </row>
    <row r="188" spans="1:10" s="152" customFormat="1" ht="40.799999999999997" x14ac:dyDescent="0.3">
      <c r="A188" s="66" t="s">
        <v>456</v>
      </c>
      <c r="B188" s="67" t="s">
        <v>823</v>
      </c>
      <c r="C188" s="68" t="s">
        <v>1309</v>
      </c>
      <c r="D188" s="69" t="s">
        <v>116</v>
      </c>
      <c r="E188" s="81">
        <v>154.5</v>
      </c>
      <c r="F188" s="98">
        <v>1837.2902188542455</v>
      </c>
      <c r="G188" s="71">
        <f t="shared" si="6"/>
        <v>283861.33881298092</v>
      </c>
      <c r="H188" s="71"/>
      <c r="I188" s="71">
        <f t="shared" si="7"/>
        <v>0</v>
      </c>
      <c r="J188" s="71">
        <f t="shared" si="8"/>
        <v>283861.33881298092</v>
      </c>
    </row>
    <row r="189" spans="1:10" s="152" customFormat="1" ht="40.799999999999997" x14ac:dyDescent="0.3">
      <c r="A189" s="66" t="s">
        <v>458</v>
      </c>
      <c r="B189" s="67" t="s">
        <v>817</v>
      </c>
      <c r="C189" s="68" t="s">
        <v>1330</v>
      </c>
      <c r="D189" s="69" t="s">
        <v>213</v>
      </c>
      <c r="E189" s="70">
        <v>30</v>
      </c>
      <c r="F189" s="98">
        <v>341.85575872639129</v>
      </c>
      <c r="G189" s="71">
        <f t="shared" si="6"/>
        <v>10255.672761791739</v>
      </c>
      <c r="H189" s="71"/>
      <c r="I189" s="71">
        <f t="shared" si="7"/>
        <v>0</v>
      </c>
      <c r="J189" s="71">
        <f t="shared" si="8"/>
        <v>10255.672761791739</v>
      </c>
    </row>
    <row r="190" spans="1:10" s="152" customFormat="1" ht="40.799999999999997" x14ac:dyDescent="0.3">
      <c r="A190" s="66" t="s">
        <v>459</v>
      </c>
      <c r="B190" s="67" t="s">
        <v>1331</v>
      </c>
      <c r="C190" s="68" t="s">
        <v>1332</v>
      </c>
      <c r="D190" s="69" t="s">
        <v>213</v>
      </c>
      <c r="E190" s="70">
        <v>30</v>
      </c>
      <c r="F190" s="98">
        <v>302.87417311420728</v>
      </c>
      <c r="G190" s="71">
        <f t="shared" si="6"/>
        <v>9086.2251934262185</v>
      </c>
      <c r="H190" s="71"/>
      <c r="I190" s="71">
        <f t="shared" si="7"/>
        <v>0</v>
      </c>
      <c r="J190" s="71">
        <f t="shared" si="8"/>
        <v>9086.2251934262185</v>
      </c>
    </row>
    <row r="191" spans="1:10" s="152" customFormat="1" ht="40.799999999999997" x14ac:dyDescent="0.3">
      <c r="A191" s="66" t="s">
        <v>461</v>
      </c>
      <c r="B191" s="67" t="s">
        <v>1331</v>
      </c>
      <c r="C191" s="68" t="s">
        <v>1333</v>
      </c>
      <c r="D191" s="69" t="s">
        <v>213</v>
      </c>
      <c r="E191" s="70">
        <v>60</v>
      </c>
      <c r="F191" s="98">
        <v>76.364277846004214</v>
      </c>
      <c r="G191" s="71">
        <f t="shared" si="6"/>
        <v>4581.8566707602531</v>
      </c>
      <c r="H191" s="71"/>
      <c r="I191" s="71">
        <f t="shared" si="7"/>
        <v>0</v>
      </c>
      <c r="J191" s="71">
        <f t="shared" si="8"/>
        <v>4581.8566707602531</v>
      </c>
    </row>
    <row r="192" spans="1:10" s="152" customFormat="1" ht="40.799999999999997" x14ac:dyDescent="0.3">
      <c r="A192" s="66" t="s">
        <v>463</v>
      </c>
      <c r="B192" s="67" t="s">
        <v>1331</v>
      </c>
      <c r="C192" s="68" t="s">
        <v>1334</v>
      </c>
      <c r="D192" s="69" t="s">
        <v>213</v>
      </c>
      <c r="E192" s="70">
        <v>60</v>
      </c>
      <c r="F192" s="98">
        <v>44.760874076835862</v>
      </c>
      <c r="G192" s="71">
        <f t="shared" si="6"/>
        <v>2685.6524446101516</v>
      </c>
      <c r="H192" s="71"/>
      <c r="I192" s="71">
        <f t="shared" si="7"/>
        <v>0</v>
      </c>
      <c r="J192" s="71">
        <f t="shared" si="8"/>
        <v>2685.6524446101516</v>
      </c>
    </row>
    <row r="193" spans="1:10" s="152" customFormat="1" ht="40.799999999999997" x14ac:dyDescent="0.3">
      <c r="A193" s="66" t="s">
        <v>466</v>
      </c>
      <c r="B193" s="67" t="s">
        <v>840</v>
      </c>
      <c r="C193" s="68" t="s">
        <v>912</v>
      </c>
      <c r="D193" s="69" t="s">
        <v>213</v>
      </c>
      <c r="E193" s="70">
        <v>90</v>
      </c>
      <c r="F193" s="98">
        <v>14.387486517477949</v>
      </c>
      <c r="G193" s="71">
        <f t="shared" si="6"/>
        <v>1294.8737865730154</v>
      </c>
      <c r="H193" s="71"/>
      <c r="I193" s="71">
        <f t="shared" si="7"/>
        <v>0</v>
      </c>
      <c r="J193" s="71">
        <f t="shared" si="8"/>
        <v>1294.8737865730154</v>
      </c>
    </row>
    <row r="194" spans="1:10" x14ac:dyDescent="0.3">
      <c r="G194" s="77">
        <f t="shared" ref="G194:I194" si="9">SUM(G3:G193)</f>
        <v>54875672.93568486</v>
      </c>
      <c r="H194" s="77"/>
      <c r="I194" s="77">
        <f t="shared" si="9"/>
        <v>0</v>
      </c>
      <c r="J194" s="77">
        <f>SUM(J3:J193)</f>
        <v>54875672.93568486</v>
      </c>
    </row>
  </sheetData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A43C3-51F4-407D-97E5-D84C11F3234B}">
  <sheetPr>
    <tabColor theme="9" tint="0.39997558519241921"/>
    <pageSetUpPr fitToPage="1"/>
  </sheetPr>
  <dimension ref="A1:R228"/>
  <sheetViews>
    <sheetView workbookViewId="0">
      <pane ySplit="1" topLeftCell="A2" activePane="bottomLeft" state="frozen"/>
      <selection activeCell="M93" sqref="M93"/>
      <selection pane="bottomLeft" activeCell="C4" sqref="C4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8" s="108" customFormat="1" ht="24" x14ac:dyDescent="0.3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M1" s="162" t="s">
        <v>2058</v>
      </c>
      <c r="N1" s="162"/>
      <c r="O1" s="162"/>
      <c r="P1" s="162"/>
      <c r="Q1" s="162"/>
      <c r="R1" s="162"/>
    </row>
    <row r="2" spans="1:18" s="109" customFormat="1" ht="13.8" x14ac:dyDescent="0.3">
      <c r="A2" s="62" t="s">
        <v>615</v>
      </c>
      <c r="B2" s="63"/>
      <c r="C2" s="63"/>
      <c r="D2" s="63"/>
      <c r="E2" s="64"/>
    </row>
    <row r="3" spans="1:18" s="110" customFormat="1" ht="40.799999999999997" x14ac:dyDescent="0.3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8" s="109" customFormat="1" ht="20.399999999999999" x14ac:dyDescent="0.3">
      <c r="A4" s="66" t="s">
        <v>11</v>
      </c>
      <c r="B4" s="67" t="s">
        <v>1335</v>
      </c>
      <c r="C4" s="68" t="s">
        <v>1336</v>
      </c>
      <c r="D4" s="69" t="s">
        <v>14</v>
      </c>
      <c r="E4" s="70">
        <v>1</v>
      </c>
      <c r="F4" s="71">
        <v>4056643</v>
      </c>
      <c r="G4" s="71">
        <f t="shared" si="0"/>
        <v>4056643</v>
      </c>
      <c r="H4" s="71"/>
      <c r="I4" s="71">
        <f t="shared" si="1"/>
        <v>0</v>
      </c>
      <c r="J4" s="71">
        <f t="shared" si="2"/>
        <v>4056643</v>
      </c>
    </row>
    <row r="5" spans="1:18" s="110" customFormat="1" ht="20.399999999999999" x14ac:dyDescent="0.3">
      <c r="A5" s="72" t="s">
        <v>15</v>
      </c>
      <c r="B5" s="73" t="s">
        <v>974</v>
      </c>
      <c r="C5" s="74" t="s">
        <v>975</v>
      </c>
      <c r="D5" s="75" t="s">
        <v>38</v>
      </c>
      <c r="E5" s="76">
        <v>2</v>
      </c>
      <c r="F5" s="77"/>
      <c r="G5" s="77">
        <f t="shared" si="0"/>
        <v>0</v>
      </c>
      <c r="H5" s="77"/>
      <c r="I5" s="77">
        <f t="shared" si="1"/>
        <v>0</v>
      </c>
      <c r="J5" s="77">
        <f t="shared" si="2"/>
        <v>0</v>
      </c>
    </row>
    <row r="6" spans="1:18" s="109" customFormat="1" ht="20.399999999999999" x14ac:dyDescent="0.3">
      <c r="A6" s="66" t="s">
        <v>1337</v>
      </c>
      <c r="B6" s="67" t="s">
        <v>1338</v>
      </c>
      <c r="C6" s="68" t="s">
        <v>1339</v>
      </c>
      <c r="D6" s="69" t="s">
        <v>14</v>
      </c>
      <c r="E6" s="70">
        <v>1</v>
      </c>
      <c r="F6" s="71">
        <v>215373</v>
      </c>
      <c r="G6" s="71">
        <f t="shared" si="0"/>
        <v>215373</v>
      </c>
      <c r="H6" s="71"/>
      <c r="I6" s="71">
        <f t="shared" si="1"/>
        <v>0</v>
      </c>
      <c r="J6" s="71">
        <f t="shared" si="2"/>
        <v>215373</v>
      </c>
    </row>
    <row r="7" spans="1:18" s="109" customFormat="1" ht="20.399999999999999" x14ac:dyDescent="0.3">
      <c r="A7" s="66" t="s">
        <v>976</v>
      </c>
      <c r="B7" s="67" t="s">
        <v>1338</v>
      </c>
      <c r="C7" s="68" t="s">
        <v>1340</v>
      </c>
      <c r="D7" s="69" t="s">
        <v>14</v>
      </c>
      <c r="E7" s="70">
        <v>1</v>
      </c>
      <c r="F7" s="71">
        <v>225347</v>
      </c>
      <c r="G7" s="71">
        <f t="shared" si="0"/>
        <v>225347</v>
      </c>
      <c r="H7" s="71"/>
      <c r="I7" s="71">
        <f t="shared" si="1"/>
        <v>0</v>
      </c>
      <c r="J7" s="71">
        <f t="shared" si="2"/>
        <v>225347</v>
      </c>
    </row>
    <row r="8" spans="1:18" s="110" customFormat="1" ht="20.399999999999999" x14ac:dyDescent="0.3">
      <c r="A8" s="72" t="s">
        <v>25</v>
      </c>
      <c r="B8" s="73" t="s">
        <v>47</v>
      </c>
      <c r="C8" s="74" t="s">
        <v>48</v>
      </c>
      <c r="D8" s="75" t="s">
        <v>38</v>
      </c>
      <c r="E8" s="76">
        <v>2</v>
      </c>
      <c r="F8" s="77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8" s="109" customFormat="1" ht="20.399999999999999" x14ac:dyDescent="0.3">
      <c r="A9" s="66" t="s">
        <v>1341</v>
      </c>
      <c r="B9" s="67" t="s">
        <v>1338</v>
      </c>
      <c r="C9" s="68" t="s">
        <v>1342</v>
      </c>
      <c r="D9" s="69" t="s">
        <v>14</v>
      </c>
      <c r="E9" s="70">
        <v>1</v>
      </c>
      <c r="F9" s="71">
        <v>307361</v>
      </c>
      <c r="G9" s="71">
        <f t="shared" si="0"/>
        <v>307361</v>
      </c>
      <c r="H9" s="71"/>
      <c r="I9" s="71">
        <f t="shared" si="1"/>
        <v>0</v>
      </c>
      <c r="J9" s="71">
        <f t="shared" si="2"/>
        <v>307361</v>
      </c>
    </row>
    <row r="10" spans="1:18" s="109" customFormat="1" ht="20.399999999999999" x14ac:dyDescent="0.3">
      <c r="A10" s="66" t="s">
        <v>31</v>
      </c>
      <c r="B10" s="67" t="s">
        <v>1338</v>
      </c>
      <c r="C10" s="68" t="s">
        <v>1343</v>
      </c>
      <c r="D10" s="69" t="s">
        <v>14</v>
      </c>
      <c r="E10" s="70">
        <v>1</v>
      </c>
      <c r="F10" s="71">
        <v>279331</v>
      </c>
      <c r="G10" s="71">
        <f t="shared" si="0"/>
        <v>279331</v>
      </c>
      <c r="H10" s="71"/>
      <c r="I10" s="71">
        <f t="shared" si="1"/>
        <v>0</v>
      </c>
      <c r="J10" s="71">
        <f t="shared" si="2"/>
        <v>279331</v>
      </c>
    </row>
    <row r="11" spans="1:18" s="109" customFormat="1" ht="13.8" x14ac:dyDescent="0.3">
      <c r="A11" s="62" t="s">
        <v>705</v>
      </c>
      <c r="B11" s="63"/>
      <c r="C11" s="63"/>
      <c r="D11" s="63"/>
      <c r="E11" s="64"/>
      <c r="F11" s="71"/>
      <c r="G11" s="71">
        <f t="shared" si="0"/>
        <v>0</v>
      </c>
      <c r="H11" s="71"/>
      <c r="I11" s="71">
        <f t="shared" si="1"/>
        <v>0</v>
      </c>
      <c r="J11" s="71">
        <f t="shared" si="2"/>
        <v>0</v>
      </c>
    </row>
    <row r="12" spans="1:18" s="110" customFormat="1" ht="30.6" x14ac:dyDescent="0.3">
      <c r="A12" s="72" t="s">
        <v>34</v>
      </c>
      <c r="B12" s="73" t="s">
        <v>86</v>
      </c>
      <c r="C12" s="74" t="s">
        <v>87</v>
      </c>
      <c r="D12" s="75" t="s">
        <v>69</v>
      </c>
      <c r="E12" s="79">
        <v>3.34</v>
      </c>
      <c r="F12" s="77"/>
      <c r="G12" s="77">
        <f t="shared" si="0"/>
        <v>0</v>
      </c>
      <c r="H12" s="77"/>
      <c r="I12" s="77">
        <f t="shared" si="1"/>
        <v>0</v>
      </c>
      <c r="J12" s="77">
        <f t="shared" si="2"/>
        <v>0</v>
      </c>
    </row>
    <row r="13" spans="1:18" s="109" customFormat="1" ht="40.799999999999997" x14ac:dyDescent="0.3">
      <c r="A13" s="66" t="s">
        <v>35</v>
      </c>
      <c r="B13" s="67" t="s">
        <v>706</v>
      </c>
      <c r="C13" s="68" t="s">
        <v>1568</v>
      </c>
      <c r="D13" s="69" t="s">
        <v>213</v>
      </c>
      <c r="E13" s="70">
        <v>24</v>
      </c>
      <c r="F13" s="71">
        <v>38390</v>
      </c>
      <c r="G13" s="71">
        <f t="shared" si="0"/>
        <v>921360</v>
      </c>
      <c r="H13" s="71"/>
      <c r="I13" s="71">
        <f t="shared" si="1"/>
        <v>0</v>
      </c>
      <c r="J13" s="71">
        <f t="shared" si="2"/>
        <v>921360</v>
      </c>
    </row>
    <row r="14" spans="1:18" s="109" customFormat="1" ht="40.799999999999997" x14ac:dyDescent="0.3">
      <c r="A14" s="66" t="s">
        <v>556</v>
      </c>
      <c r="B14" s="67" t="s">
        <v>706</v>
      </c>
      <c r="C14" s="68" t="s">
        <v>1569</v>
      </c>
      <c r="D14" s="69" t="s">
        <v>213</v>
      </c>
      <c r="E14" s="70">
        <v>274</v>
      </c>
      <c r="F14" s="71">
        <v>23500</v>
      </c>
      <c r="G14" s="71">
        <f t="shared" si="0"/>
        <v>6439000</v>
      </c>
      <c r="H14" s="71"/>
      <c r="I14" s="71">
        <f t="shared" si="1"/>
        <v>0</v>
      </c>
      <c r="J14" s="71">
        <f t="shared" si="2"/>
        <v>6439000</v>
      </c>
    </row>
    <row r="15" spans="1:18" s="109" customFormat="1" ht="51" x14ac:dyDescent="0.3">
      <c r="A15" s="66" t="s">
        <v>42</v>
      </c>
      <c r="B15" s="67" t="s">
        <v>706</v>
      </c>
      <c r="C15" s="68" t="s">
        <v>1570</v>
      </c>
      <c r="D15" s="69" t="s">
        <v>213</v>
      </c>
      <c r="E15" s="70">
        <v>14</v>
      </c>
      <c r="F15" s="71">
        <v>33118</v>
      </c>
      <c r="G15" s="71">
        <f t="shared" si="0"/>
        <v>463652</v>
      </c>
      <c r="H15" s="71"/>
      <c r="I15" s="71">
        <f t="shared" si="1"/>
        <v>0</v>
      </c>
      <c r="J15" s="71">
        <f t="shared" si="2"/>
        <v>463652</v>
      </c>
    </row>
    <row r="16" spans="1:18" s="109" customFormat="1" ht="40.799999999999997" x14ac:dyDescent="0.3">
      <c r="A16" s="66" t="s">
        <v>558</v>
      </c>
      <c r="B16" s="67" t="s">
        <v>706</v>
      </c>
      <c r="C16" s="68" t="s">
        <v>1571</v>
      </c>
      <c r="D16" s="69" t="s">
        <v>213</v>
      </c>
      <c r="E16" s="70">
        <v>22</v>
      </c>
      <c r="F16" s="71">
        <v>26164</v>
      </c>
      <c r="G16" s="71">
        <f t="shared" si="0"/>
        <v>575608</v>
      </c>
      <c r="H16" s="71"/>
      <c r="I16" s="71">
        <f t="shared" si="1"/>
        <v>0</v>
      </c>
      <c r="J16" s="71">
        <f t="shared" si="2"/>
        <v>575608</v>
      </c>
    </row>
    <row r="17" spans="1:10" s="109" customFormat="1" ht="30.6" x14ac:dyDescent="0.3">
      <c r="A17" s="66" t="s">
        <v>45</v>
      </c>
      <c r="B17" s="67" t="s">
        <v>1248</v>
      </c>
      <c r="C17" s="68" t="s">
        <v>1249</v>
      </c>
      <c r="D17" s="69" t="s">
        <v>69</v>
      </c>
      <c r="E17" s="81">
        <v>1.3</v>
      </c>
      <c r="F17" s="98">
        <v>32427.113620244152</v>
      </c>
      <c r="G17" s="71">
        <f t="shared" si="0"/>
        <v>42155.247706317401</v>
      </c>
      <c r="H17" s="71"/>
      <c r="I17" s="71">
        <f t="shared" si="1"/>
        <v>0</v>
      </c>
      <c r="J17" s="71">
        <f t="shared" si="2"/>
        <v>42155.247706317401</v>
      </c>
    </row>
    <row r="18" spans="1:10" s="110" customFormat="1" ht="40.799999999999997" x14ac:dyDescent="0.3">
      <c r="A18" s="72" t="s">
        <v>46</v>
      </c>
      <c r="B18" s="73" t="s">
        <v>114</v>
      </c>
      <c r="C18" s="74" t="s">
        <v>115</v>
      </c>
      <c r="D18" s="75" t="s">
        <v>109</v>
      </c>
      <c r="E18" s="76">
        <v>47</v>
      </c>
      <c r="F18" s="77"/>
      <c r="G18" s="77">
        <f t="shared" si="0"/>
        <v>0</v>
      </c>
      <c r="H18" s="77"/>
      <c r="I18" s="77">
        <f t="shared" si="1"/>
        <v>0</v>
      </c>
      <c r="J18" s="77">
        <f t="shared" si="2"/>
        <v>0</v>
      </c>
    </row>
    <row r="19" spans="1:10" s="110" customFormat="1" ht="40.799999999999997" x14ac:dyDescent="0.3">
      <c r="A19" s="72" t="s">
        <v>563</v>
      </c>
      <c r="B19" s="73" t="s">
        <v>111</v>
      </c>
      <c r="C19" s="74" t="s">
        <v>112</v>
      </c>
      <c r="D19" s="75" t="s">
        <v>109</v>
      </c>
      <c r="E19" s="80">
        <v>42.3</v>
      </c>
      <c r="F19" s="77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110" customFormat="1" ht="20.399999999999999" x14ac:dyDescent="0.3">
      <c r="A20" s="72" t="s">
        <v>51</v>
      </c>
      <c r="B20" s="73" t="s">
        <v>714</v>
      </c>
      <c r="C20" s="74" t="s">
        <v>715</v>
      </c>
      <c r="D20" s="75" t="s">
        <v>18</v>
      </c>
      <c r="E20" s="80">
        <v>0.4</v>
      </c>
      <c r="F20" s="77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110" customFormat="1" ht="20.399999999999999" x14ac:dyDescent="0.3">
      <c r="A21" s="72" t="s">
        <v>565</v>
      </c>
      <c r="B21" s="73" t="s">
        <v>26</v>
      </c>
      <c r="C21" s="74" t="s">
        <v>27</v>
      </c>
      <c r="D21" s="75" t="s">
        <v>18</v>
      </c>
      <c r="E21" s="80">
        <v>0.2</v>
      </c>
      <c r="F21" s="77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110" customFormat="1" ht="20.399999999999999" x14ac:dyDescent="0.3">
      <c r="A22" s="72" t="s">
        <v>567</v>
      </c>
      <c r="B22" s="73" t="s">
        <v>716</v>
      </c>
      <c r="C22" s="74" t="s">
        <v>717</v>
      </c>
      <c r="D22" s="75" t="s">
        <v>18</v>
      </c>
      <c r="E22" s="80">
        <v>0.4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110" customFormat="1" ht="20.399999999999999" x14ac:dyDescent="0.3">
      <c r="A23" s="72" t="s">
        <v>56</v>
      </c>
      <c r="B23" s="73" t="s">
        <v>718</v>
      </c>
      <c r="C23" s="74" t="s">
        <v>719</v>
      </c>
      <c r="D23" s="75" t="s">
        <v>18</v>
      </c>
      <c r="E23" s="80">
        <v>0.2</v>
      </c>
      <c r="F23" s="77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110" customFormat="1" ht="20.399999999999999" x14ac:dyDescent="0.3">
      <c r="A24" s="72" t="s">
        <v>57</v>
      </c>
      <c r="B24" s="73" t="s">
        <v>23</v>
      </c>
      <c r="C24" s="74" t="s">
        <v>24</v>
      </c>
      <c r="D24" s="75" t="s">
        <v>18</v>
      </c>
      <c r="E24" s="80">
        <v>1.8</v>
      </c>
      <c r="F24" s="77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110" customFormat="1" ht="20.399999999999999" x14ac:dyDescent="0.3">
      <c r="A25" s="72" t="s">
        <v>576</v>
      </c>
      <c r="B25" s="73" t="s">
        <v>20</v>
      </c>
      <c r="C25" s="74" t="s">
        <v>21</v>
      </c>
      <c r="D25" s="75" t="s">
        <v>18</v>
      </c>
      <c r="E25" s="80">
        <v>0.6</v>
      </c>
      <c r="F25" s="77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0" s="110" customFormat="1" ht="20.399999999999999" x14ac:dyDescent="0.3">
      <c r="A26" s="72" t="s">
        <v>580</v>
      </c>
      <c r="B26" s="73" t="s">
        <v>16</v>
      </c>
      <c r="C26" s="74" t="s">
        <v>17</v>
      </c>
      <c r="D26" s="75" t="s">
        <v>18</v>
      </c>
      <c r="E26" s="79">
        <v>2.14</v>
      </c>
      <c r="F26" s="77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109" customFormat="1" ht="51" x14ac:dyDescent="0.3">
      <c r="A27" s="66" t="s">
        <v>66</v>
      </c>
      <c r="B27" s="67" t="s">
        <v>720</v>
      </c>
      <c r="C27" s="68" t="s">
        <v>1572</v>
      </c>
      <c r="D27" s="69" t="s">
        <v>116</v>
      </c>
      <c r="E27" s="81">
        <v>224.4</v>
      </c>
      <c r="F27" s="71">
        <v>7307.11</v>
      </c>
      <c r="G27" s="71">
        <f t="shared" si="0"/>
        <v>1639715.4839999999</v>
      </c>
      <c r="H27" s="71"/>
      <c r="I27" s="71">
        <f t="shared" si="1"/>
        <v>0</v>
      </c>
      <c r="J27" s="71">
        <f t="shared" si="2"/>
        <v>1639715.4839999999</v>
      </c>
    </row>
    <row r="28" spans="1:10" s="109" customFormat="1" ht="51" x14ac:dyDescent="0.3">
      <c r="A28" s="66" t="s">
        <v>70</v>
      </c>
      <c r="B28" s="67" t="s">
        <v>720</v>
      </c>
      <c r="C28" s="68" t="s">
        <v>1573</v>
      </c>
      <c r="D28" s="69" t="s">
        <v>116</v>
      </c>
      <c r="E28" s="70">
        <v>357</v>
      </c>
      <c r="F28" s="71">
        <v>4132.71</v>
      </c>
      <c r="G28" s="71">
        <f t="shared" si="0"/>
        <v>1475377.47</v>
      </c>
      <c r="H28" s="71"/>
      <c r="I28" s="71">
        <f t="shared" si="1"/>
        <v>0</v>
      </c>
      <c r="J28" s="71">
        <f t="shared" si="2"/>
        <v>1475377.47</v>
      </c>
    </row>
    <row r="29" spans="1:10" s="109" customFormat="1" ht="51" x14ac:dyDescent="0.3">
      <c r="A29" s="66" t="s">
        <v>74</v>
      </c>
      <c r="B29" s="67" t="s">
        <v>720</v>
      </c>
      <c r="C29" s="68" t="s">
        <v>1250</v>
      </c>
      <c r="D29" s="69" t="s">
        <v>116</v>
      </c>
      <c r="E29" s="81">
        <v>423.3</v>
      </c>
      <c r="F29" s="71">
        <v>3351.12</v>
      </c>
      <c r="G29" s="71">
        <f t="shared" si="0"/>
        <v>1418529.0959999999</v>
      </c>
      <c r="H29" s="71"/>
      <c r="I29" s="71">
        <f t="shared" si="1"/>
        <v>0</v>
      </c>
      <c r="J29" s="71">
        <f t="shared" si="2"/>
        <v>1418529.0959999999</v>
      </c>
    </row>
    <row r="30" spans="1:10" s="109" customFormat="1" ht="51" x14ac:dyDescent="0.3">
      <c r="A30" s="66" t="s">
        <v>76</v>
      </c>
      <c r="B30" s="67" t="s">
        <v>720</v>
      </c>
      <c r="C30" s="68" t="s">
        <v>1251</v>
      </c>
      <c r="D30" s="69" t="s">
        <v>116</v>
      </c>
      <c r="E30" s="81">
        <v>933.3</v>
      </c>
      <c r="F30" s="71">
        <v>1579.11</v>
      </c>
      <c r="G30" s="71">
        <f t="shared" si="0"/>
        <v>1473783.3629999999</v>
      </c>
      <c r="H30" s="71"/>
      <c r="I30" s="71">
        <f t="shared" si="1"/>
        <v>0</v>
      </c>
      <c r="J30" s="71">
        <f t="shared" si="2"/>
        <v>1473783.3629999999</v>
      </c>
    </row>
    <row r="31" spans="1:10" s="109" customFormat="1" ht="51" x14ac:dyDescent="0.3">
      <c r="A31" s="66" t="s">
        <v>79</v>
      </c>
      <c r="B31" s="67" t="s">
        <v>1252</v>
      </c>
      <c r="C31" s="68" t="s">
        <v>1253</v>
      </c>
      <c r="D31" s="69" t="s">
        <v>116</v>
      </c>
      <c r="E31" s="70">
        <v>867</v>
      </c>
      <c r="F31" s="71">
        <v>1155.51</v>
      </c>
      <c r="G31" s="71">
        <f t="shared" si="0"/>
        <v>1001827.17</v>
      </c>
      <c r="H31" s="71"/>
      <c r="I31" s="71">
        <f t="shared" si="1"/>
        <v>0</v>
      </c>
      <c r="J31" s="71">
        <f t="shared" si="2"/>
        <v>1001827.17</v>
      </c>
    </row>
    <row r="32" spans="1:10" s="109" customFormat="1" ht="51" x14ac:dyDescent="0.3">
      <c r="A32" s="66" t="s">
        <v>81</v>
      </c>
      <c r="B32" s="67" t="s">
        <v>728</v>
      </c>
      <c r="C32" s="68" t="s">
        <v>1254</v>
      </c>
      <c r="D32" s="69" t="s">
        <v>116</v>
      </c>
      <c r="E32" s="70">
        <v>255</v>
      </c>
      <c r="F32" s="71">
        <v>760.35</v>
      </c>
      <c r="G32" s="71">
        <f t="shared" si="0"/>
        <v>193889.25</v>
      </c>
      <c r="H32" s="71"/>
      <c r="I32" s="71">
        <f t="shared" si="1"/>
        <v>0</v>
      </c>
      <c r="J32" s="71">
        <f t="shared" si="2"/>
        <v>193889.25</v>
      </c>
    </row>
    <row r="33" spans="1:10" s="109" customFormat="1" ht="51" x14ac:dyDescent="0.3">
      <c r="A33" s="66" t="s">
        <v>83</v>
      </c>
      <c r="B33" s="67" t="s">
        <v>1255</v>
      </c>
      <c r="C33" s="68" t="s">
        <v>1256</v>
      </c>
      <c r="D33" s="69" t="s">
        <v>116</v>
      </c>
      <c r="E33" s="70">
        <v>714</v>
      </c>
      <c r="F33" s="71">
        <v>495.42</v>
      </c>
      <c r="G33" s="71">
        <f t="shared" si="0"/>
        <v>353729.88</v>
      </c>
      <c r="H33" s="71"/>
      <c r="I33" s="71">
        <f t="shared" si="1"/>
        <v>0</v>
      </c>
      <c r="J33" s="71">
        <f t="shared" si="2"/>
        <v>353729.88</v>
      </c>
    </row>
    <row r="34" spans="1:10" s="109" customFormat="1" ht="51" x14ac:dyDescent="0.3">
      <c r="A34" s="66" t="s">
        <v>85</v>
      </c>
      <c r="B34" s="67" t="s">
        <v>733</v>
      </c>
      <c r="C34" s="68" t="s">
        <v>1257</v>
      </c>
      <c r="D34" s="69" t="s">
        <v>116</v>
      </c>
      <c r="E34" s="70">
        <v>1581</v>
      </c>
      <c r="F34" s="71">
        <v>380.34</v>
      </c>
      <c r="G34" s="71">
        <f t="shared" si="0"/>
        <v>601317.53999999992</v>
      </c>
      <c r="H34" s="71"/>
      <c r="I34" s="71">
        <f t="shared" si="1"/>
        <v>0</v>
      </c>
      <c r="J34" s="71">
        <f t="shared" si="2"/>
        <v>601317.53999999992</v>
      </c>
    </row>
    <row r="35" spans="1:10" s="109" customFormat="1" ht="40.799999999999997" x14ac:dyDescent="0.3">
      <c r="A35" s="66" t="s">
        <v>88</v>
      </c>
      <c r="B35" s="67" t="s">
        <v>733</v>
      </c>
      <c r="C35" s="68" t="s">
        <v>1574</v>
      </c>
      <c r="D35" s="69" t="s">
        <v>116</v>
      </c>
      <c r="E35" s="81">
        <v>20.399999999999999</v>
      </c>
      <c r="F35" s="71">
        <v>2791.2</v>
      </c>
      <c r="G35" s="71">
        <f t="shared" si="0"/>
        <v>56940.479999999996</v>
      </c>
      <c r="H35" s="71"/>
      <c r="I35" s="71">
        <f t="shared" si="1"/>
        <v>0</v>
      </c>
      <c r="J35" s="71">
        <f t="shared" si="2"/>
        <v>56940.479999999996</v>
      </c>
    </row>
    <row r="36" spans="1:10" s="109" customFormat="1" ht="40.799999999999997" x14ac:dyDescent="0.3">
      <c r="A36" s="66" t="s">
        <v>90</v>
      </c>
      <c r="B36" s="67" t="s">
        <v>733</v>
      </c>
      <c r="C36" s="68" t="s">
        <v>1352</v>
      </c>
      <c r="D36" s="69" t="s">
        <v>116</v>
      </c>
      <c r="E36" s="70">
        <v>612</v>
      </c>
      <c r="F36" s="71">
        <v>1394.14</v>
      </c>
      <c r="G36" s="71">
        <f t="shared" si="0"/>
        <v>853213.68</v>
      </c>
      <c r="H36" s="71"/>
      <c r="I36" s="71">
        <f t="shared" si="1"/>
        <v>0</v>
      </c>
      <c r="J36" s="71">
        <f t="shared" si="2"/>
        <v>853213.68</v>
      </c>
    </row>
    <row r="37" spans="1:10" s="109" customFormat="1" ht="40.799999999999997" x14ac:dyDescent="0.3">
      <c r="A37" s="66" t="s">
        <v>92</v>
      </c>
      <c r="B37" s="67" t="s">
        <v>733</v>
      </c>
      <c r="C37" s="68" t="s">
        <v>1575</v>
      </c>
      <c r="D37" s="69" t="s">
        <v>116</v>
      </c>
      <c r="E37" s="81">
        <v>535.5</v>
      </c>
      <c r="F37" s="71">
        <v>1394.14</v>
      </c>
      <c r="G37" s="71">
        <f t="shared" si="0"/>
        <v>746561.97000000009</v>
      </c>
      <c r="H37" s="71"/>
      <c r="I37" s="71">
        <f t="shared" si="1"/>
        <v>0</v>
      </c>
      <c r="J37" s="71">
        <f t="shared" si="2"/>
        <v>746561.97000000009</v>
      </c>
    </row>
    <row r="38" spans="1:10" s="109" customFormat="1" ht="40.799999999999997" x14ac:dyDescent="0.3">
      <c r="A38" s="66" t="s">
        <v>94</v>
      </c>
      <c r="B38" s="67" t="s">
        <v>733</v>
      </c>
      <c r="C38" s="68" t="s">
        <v>1576</v>
      </c>
      <c r="D38" s="69" t="s">
        <v>116</v>
      </c>
      <c r="E38" s="81">
        <v>132.6</v>
      </c>
      <c r="F38" s="71">
        <v>790.22</v>
      </c>
      <c r="G38" s="71">
        <f t="shared" si="0"/>
        <v>104783.17200000001</v>
      </c>
      <c r="H38" s="71"/>
      <c r="I38" s="71">
        <f t="shared" si="1"/>
        <v>0</v>
      </c>
      <c r="J38" s="71">
        <f t="shared" si="2"/>
        <v>104783.17200000001</v>
      </c>
    </row>
    <row r="39" spans="1:10" s="109" customFormat="1" ht="40.799999999999997" x14ac:dyDescent="0.3">
      <c r="A39" s="66" t="s">
        <v>96</v>
      </c>
      <c r="B39" s="67" t="s">
        <v>1353</v>
      </c>
      <c r="C39" s="68" t="s">
        <v>1354</v>
      </c>
      <c r="D39" s="69" t="s">
        <v>116</v>
      </c>
      <c r="E39" s="70">
        <v>51</v>
      </c>
      <c r="F39" s="71">
        <v>908.73</v>
      </c>
      <c r="G39" s="71">
        <f t="shared" si="0"/>
        <v>46345.23</v>
      </c>
      <c r="H39" s="71"/>
      <c r="I39" s="71">
        <f t="shared" si="1"/>
        <v>0</v>
      </c>
      <c r="J39" s="71">
        <f t="shared" si="2"/>
        <v>46345.23</v>
      </c>
    </row>
    <row r="40" spans="1:10" s="109" customFormat="1" ht="40.799999999999997" x14ac:dyDescent="0.3">
      <c r="A40" s="66" t="s">
        <v>98</v>
      </c>
      <c r="B40" s="67" t="s">
        <v>733</v>
      </c>
      <c r="C40" s="68" t="s">
        <v>1356</v>
      </c>
      <c r="D40" s="69" t="s">
        <v>116</v>
      </c>
      <c r="E40" s="70">
        <v>561</v>
      </c>
      <c r="F40" s="71">
        <v>586.29</v>
      </c>
      <c r="G40" s="71">
        <f t="shared" si="0"/>
        <v>328908.69</v>
      </c>
      <c r="H40" s="71"/>
      <c r="I40" s="71">
        <f t="shared" si="1"/>
        <v>0</v>
      </c>
      <c r="J40" s="71">
        <f t="shared" si="2"/>
        <v>328908.69</v>
      </c>
    </row>
    <row r="41" spans="1:10" s="109" customFormat="1" ht="40.799999999999997" x14ac:dyDescent="0.3">
      <c r="A41" s="66" t="s">
        <v>101</v>
      </c>
      <c r="B41" s="67" t="s">
        <v>733</v>
      </c>
      <c r="C41" s="68" t="s">
        <v>1357</v>
      </c>
      <c r="D41" s="69" t="s">
        <v>116</v>
      </c>
      <c r="E41" s="70">
        <v>1785</v>
      </c>
      <c r="F41" s="71">
        <v>466.17</v>
      </c>
      <c r="G41" s="71">
        <f t="shared" si="0"/>
        <v>832113.45000000007</v>
      </c>
      <c r="H41" s="71"/>
      <c r="I41" s="71">
        <f t="shared" si="1"/>
        <v>0</v>
      </c>
      <c r="J41" s="71">
        <f t="shared" si="2"/>
        <v>832113.45000000007</v>
      </c>
    </row>
    <row r="42" spans="1:10" s="109" customFormat="1" ht="40.799999999999997" x14ac:dyDescent="0.3">
      <c r="A42" s="66" t="s">
        <v>103</v>
      </c>
      <c r="B42" s="67" t="s">
        <v>1262</v>
      </c>
      <c r="C42" s="68" t="s">
        <v>1358</v>
      </c>
      <c r="D42" s="69" t="s">
        <v>116</v>
      </c>
      <c r="E42" s="81">
        <v>56.1</v>
      </c>
      <c r="F42" s="98">
        <v>553.48655261208296</v>
      </c>
      <c r="G42" s="71">
        <f t="shared" si="0"/>
        <v>31050.595601537854</v>
      </c>
      <c r="H42" s="71"/>
      <c r="I42" s="71">
        <f t="shared" si="1"/>
        <v>0</v>
      </c>
      <c r="J42" s="71">
        <f t="shared" si="2"/>
        <v>31050.595601537854</v>
      </c>
    </row>
    <row r="43" spans="1:10" s="110" customFormat="1" ht="30.6" x14ac:dyDescent="0.3">
      <c r="A43" s="72" t="s">
        <v>106</v>
      </c>
      <c r="B43" s="73" t="s">
        <v>124</v>
      </c>
      <c r="C43" s="74" t="s">
        <v>125</v>
      </c>
      <c r="D43" s="75" t="s">
        <v>109</v>
      </c>
      <c r="E43" s="80">
        <v>3.7</v>
      </c>
      <c r="F43" s="77"/>
      <c r="G43" s="77">
        <f t="shared" si="0"/>
        <v>0</v>
      </c>
      <c r="H43" s="77"/>
      <c r="I43" s="77">
        <f t="shared" si="1"/>
        <v>0</v>
      </c>
      <c r="J43" s="77">
        <f t="shared" si="2"/>
        <v>0</v>
      </c>
    </row>
    <row r="44" spans="1:10" s="109" customFormat="1" ht="40.799999999999997" x14ac:dyDescent="0.3">
      <c r="A44" s="66" t="s">
        <v>110</v>
      </c>
      <c r="B44" s="67" t="s">
        <v>1359</v>
      </c>
      <c r="C44" s="68" t="s">
        <v>1577</v>
      </c>
      <c r="D44" s="69" t="s">
        <v>116</v>
      </c>
      <c r="E44" s="81">
        <v>20.6</v>
      </c>
      <c r="F44" s="98">
        <v>1764.1231001408437</v>
      </c>
      <c r="G44" s="71">
        <f t="shared" si="0"/>
        <v>36340.93586290138</v>
      </c>
      <c r="H44" s="71"/>
      <c r="I44" s="71">
        <f t="shared" si="1"/>
        <v>0</v>
      </c>
      <c r="J44" s="71">
        <f t="shared" si="2"/>
        <v>36340.93586290138</v>
      </c>
    </row>
    <row r="45" spans="1:10" s="109" customFormat="1" ht="40.799999999999997" x14ac:dyDescent="0.3">
      <c r="A45" s="66" t="s">
        <v>113</v>
      </c>
      <c r="B45" s="67" t="s">
        <v>1359</v>
      </c>
      <c r="C45" s="68" t="s">
        <v>743</v>
      </c>
      <c r="D45" s="69" t="s">
        <v>116</v>
      </c>
      <c r="E45" s="70">
        <v>103</v>
      </c>
      <c r="F45" s="98">
        <v>509.34054793053861</v>
      </c>
      <c r="G45" s="71">
        <f t="shared" si="0"/>
        <v>52462.076436845477</v>
      </c>
      <c r="H45" s="71"/>
      <c r="I45" s="71">
        <f t="shared" si="1"/>
        <v>0</v>
      </c>
      <c r="J45" s="71">
        <f t="shared" si="2"/>
        <v>52462.076436845477</v>
      </c>
    </row>
    <row r="46" spans="1:10" s="109" customFormat="1" ht="40.799999999999997" x14ac:dyDescent="0.3">
      <c r="A46" s="66" t="s">
        <v>117</v>
      </c>
      <c r="B46" s="67" t="s">
        <v>1361</v>
      </c>
      <c r="C46" s="68" t="s">
        <v>744</v>
      </c>
      <c r="D46" s="69" t="s">
        <v>116</v>
      </c>
      <c r="E46" s="70">
        <v>103</v>
      </c>
      <c r="F46" s="98">
        <v>366.44964241429903</v>
      </c>
      <c r="G46" s="71">
        <f t="shared" si="0"/>
        <v>37744.313168672801</v>
      </c>
      <c r="H46" s="71"/>
      <c r="I46" s="71">
        <f t="shared" si="1"/>
        <v>0</v>
      </c>
      <c r="J46" s="71">
        <f t="shared" si="2"/>
        <v>37744.313168672801</v>
      </c>
    </row>
    <row r="47" spans="1:10" s="109" customFormat="1" ht="40.799999999999997" x14ac:dyDescent="0.3">
      <c r="A47" s="66" t="s">
        <v>120</v>
      </c>
      <c r="B47" s="67" t="s">
        <v>1362</v>
      </c>
      <c r="C47" s="68" t="s">
        <v>746</v>
      </c>
      <c r="D47" s="69" t="s">
        <v>116</v>
      </c>
      <c r="E47" s="70">
        <v>153</v>
      </c>
      <c r="F47" s="98">
        <v>91.120557028395154</v>
      </c>
      <c r="G47" s="71">
        <f t="shared" si="0"/>
        <v>13941.445225344458</v>
      </c>
      <c r="H47" s="71"/>
      <c r="I47" s="71">
        <f t="shared" si="1"/>
        <v>0</v>
      </c>
      <c r="J47" s="71">
        <f t="shared" si="2"/>
        <v>13941.445225344458</v>
      </c>
    </row>
    <row r="48" spans="1:10" s="110" customFormat="1" ht="20.399999999999999" x14ac:dyDescent="0.3">
      <c r="A48" s="72" t="s">
        <v>123</v>
      </c>
      <c r="B48" s="73" t="s">
        <v>319</v>
      </c>
      <c r="C48" s="74" t="s">
        <v>320</v>
      </c>
      <c r="D48" s="75" t="s">
        <v>69</v>
      </c>
      <c r="E48" s="79">
        <v>0.01</v>
      </c>
      <c r="F48" s="77"/>
      <c r="G48" s="77">
        <f t="shared" si="0"/>
        <v>0</v>
      </c>
      <c r="H48" s="77"/>
      <c r="I48" s="77">
        <f t="shared" si="1"/>
        <v>0</v>
      </c>
      <c r="J48" s="77">
        <f t="shared" si="2"/>
        <v>0</v>
      </c>
    </row>
    <row r="49" spans="1:10" s="109" customFormat="1" ht="20.399999999999999" x14ac:dyDescent="0.3">
      <c r="A49" s="66" t="s">
        <v>1578</v>
      </c>
      <c r="B49" s="67" t="s">
        <v>1579</v>
      </c>
      <c r="C49" s="68" t="s">
        <v>748</v>
      </c>
      <c r="D49" s="69" t="s">
        <v>213</v>
      </c>
      <c r="E49" s="70">
        <v>1</v>
      </c>
      <c r="F49" s="98">
        <v>13376.93136</v>
      </c>
      <c r="G49" s="71">
        <f t="shared" si="0"/>
        <v>13376.93136</v>
      </c>
      <c r="H49" s="71"/>
      <c r="I49" s="71">
        <f t="shared" si="1"/>
        <v>0</v>
      </c>
      <c r="J49" s="71">
        <f t="shared" si="2"/>
        <v>13376.93136</v>
      </c>
    </row>
    <row r="50" spans="1:10" s="110" customFormat="1" ht="20.399999999999999" x14ac:dyDescent="0.3">
      <c r="A50" s="72" t="s">
        <v>131</v>
      </c>
      <c r="B50" s="73" t="s">
        <v>128</v>
      </c>
      <c r="C50" s="74" t="s">
        <v>129</v>
      </c>
      <c r="D50" s="75" t="s">
        <v>130</v>
      </c>
      <c r="E50" s="76">
        <v>10</v>
      </c>
      <c r="F50" s="77">
        <v>10012.807609459142</v>
      </c>
      <c r="G50" s="77">
        <f t="shared" si="0"/>
        <v>100128.07609459141</v>
      </c>
      <c r="H50" s="77"/>
      <c r="I50" s="77">
        <f t="shared" si="1"/>
        <v>0</v>
      </c>
      <c r="J50" s="77">
        <f t="shared" si="2"/>
        <v>100128.07609459141</v>
      </c>
    </row>
    <row r="51" spans="1:10" s="109" customFormat="1" ht="40.799999999999997" x14ac:dyDescent="0.3">
      <c r="A51" s="66" t="s">
        <v>135</v>
      </c>
      <c r="B51" s="67" t="s">
        <v>1363</v>
      </c>
      <c r="C51" s="68" t="s">
        <v>783</v>
      </c>
      <c r="D51" s="69" t="s">
        <v>213</v>
      </c>
      <c r="E51" s="70">
        <v>25</v>
      </c>
      <c r="F51" s="98">
        <v>10012.807609459142</v>
      </c>
      <c r="G51" s="71">
        <f t="shared" si="0"/>
        <v>250320.19023647855</v>
      </c>
      <c r="H51" s="71"/>
      <c r="I51" s="71">
        <f t="shared" si="1"/>
        <v>0</v>
      </c>
      <c r="J51" s="71">
        <f t="shared" si="2"/>
        <v>250320.19023647855</v>
      </c>
    </row>
    <row r="52" spans="1:10" s="109" customFormat="1" ht="40.799999999999997" x14ac:dyDescent="0.3">
      <c r="A52" s="66" t="s">
        <v>139</v>
      </c>
      <c r="B52" s="67" t="s">
        <v>1364</v>
      </c>
      <c r="C52" s="68" t="s">
        <v>785</v>
      </c>
      <c r="D52" s="69" t="s">
        <v>213</v>
      </c>
      <c r="E52" s="70">
        <v>25</v>
      </c>
      <c r="F52" s="98">
        <v>2233.3756438808336</v>
      </c>
      <c r="G52" s="71">
        <f t="shared" si="0"/>
        <v>55834.391097020838</v>
      </c>
      <c r="H52" s="71"/>
      <c r="I52" s="71">
        <f t="shared" si="1"/>
        <v>0</v>
      </c>
      <c r="J52" s="71">
        <f t="shared" si="2"/>
        <v>55834.391097020838</v>
      </c>
    </row>
    <row r="53" spans="1:10" s="109" customFormat="1" ht="40.799999999999997" x14ac:dyDescent="0.3">
      <c r="A53" s="66" t="s">
        <v>142</v>
      </c>
      <c r="B53" s="67" t="s">
        <v>1365</v>
      </c>
      <c r="C53" s="68" t="s">
        <v>787</v>
      </c>
      <c r="D53" s="69" t="s">
        <v>213</v>
      </c>
      <c r="E53" s="70">
        <v>5</v>
      </c>
      <c r="F53" s="98">
        <v>27232.501422728084</v>
      </c>
      <c r="G53" s="71">
        <f t="shared" si="0"/>
        <v>136162.50711364043</v>
      </c>
      <c r="H53" s="71"/>
      <c r="I53" s="71">
        <f t="shared" si="1"/>
        <v>0</v>
      </c>
      <c r="J53" s="71">
        <f t="shared" si="2"/>
        <v>136162.50711364043</v>
      </c>
    </row>
    <row r="54" spans="1:10" s="110" customFormat="1" ht="20.399999999999999" x14ac:dyDescent="0.3">
      <c r="A54" s="72" t="s">
        <v>146</v>
      </c>
      <c r="B54" s="73" t="s">
        <v>788</v>
      </c>
      <c r="C54" s="74" t="s">
        <v>789</v>
      </c>
      <c r="D54" s="75" t="s">
        <v>790</v>
      </c>
      <c r="E54" s="79">
        <v>1.68</v>
      </c>
      <c r="F54" s="77"/>
      <c r="G54" s="77">
        <f t="shared" si="0"/>
        <v>0</v>
      </c>
      <c r="H54" s="77"/>
      <c r="I54" s="77">
        <f t="shared" si="1"/>
        <v>0</v>
      </c>
      <c r="J54" s="77">
        <f t="shared" si="2"/>
        <v>0</v>
      </c>
    </row>
    <row r="55" spans="1:10" s="109" customFormat="1" ht="40.799999999999997" x14ac:dyDescent="0.3">
      <c r="A55" s="66" t="s">
        <v>149</v>
      </c>
      <c r="B55" s="67" t="s">
        <v>791</v>
      </c>
      <c r="C55" s="68" t="s">
        <v>792</v>
      </c>
      <c r="D55" s="69" t="s">
        <v>213</v>
      </c>
      <c r="E55" s="70">
        <v>35</v>
      </c>
      <c r="F55" s="98">
        <v>305.21070681682966</v>
      </c>
      <c r="G55" s="71">
        <f t="shared" si="0"/>
        <v>10682.374738589038</v>
      </c>
      <c r="H55" s="71"/>
      <c r="I55" s="71">
        <f t="shared" si="1"/>
        <v>0</v>
      </c>
      <c r="J55" s="71">
        <f t="shared" si="2"/>
        <v>10682.374738589038</v>
      </c>
    </row>
    <row r="56" spans="1:10" s="110" customFormat="1" ht="13.8" x14ac:dyDescent="0.3">
      <c r="A56" s="72" t="s">
        <v>151</v>
      </c>
      <c r="B56" s="73" t="s">
        <v>313</v>
      </c>
      <c r="C56" s="74" t="s">
        <v>314</v>
      </c>
      <c r="D56" s="75" t="s">
        <v>38</v>
      </c>
      <c r="E56" s="76">
        <v>4</v>
      </c>
      <c r="F56" s="77">
        <v>12142.417649999999</v>
      </c>
      <c r="G56" s="77">
        <f t="shared" si="0"/>
        <v>48569.670599999998</v>
      </c>
      <c r="H56" s="77"/>
      <c r="I56" s="77">
        <f t="shared" si="1"/>
        <v>0</v>
      </c>
      <c r="J56" s="77">
        <f t="shared" si="2"/>
        <v>48569.670599999998</v>
      </c>
    </row>
    <row r="57" spans="1:10" s="109" customFormat="1" ht="20.399999999999999" x14ac:dyDescent="0.3">
      <c r="A57" s="66" t="s">
        <v>995</v>
      </c>
      <c r="B57" s="67" t="s">
        <v>994</v>
      </c>
      <c r="C57" s="68" t="s">
        <v>752</v>
      </c>
      <c r="D57" s="69" t="s">
        <v>213</v>
      </c>
      <c r="E57" s="70">
        <v>4</v>
      </c>
      <c r="F57" s="98">
        <v>12142.417649999999</v>
      </c>
      <c r="G57" s="71">
        <f t="shared" si="0"/>
        <v>48569.670599999998</v>
      </c>
      <c r="H57" s="71"/>
      <c r="I57" s="71">
        <f t="shared" si="1"/>
        <v>0</v>
      </c>
      <c r="J57" s="71">
        <f t="shared" si="2"/>
        <v>48569.670599999998</v>
      </c>
    </row>
    <row r="58" spans="1:10" s="110" customFormat="1" ht="30.6" x14ac:dyDescent="0.3">
      <c r="A58" s="72" t="s">
        <v>678</v>
      </c>
      <c r="B58" s="73" t="s">
        <v>753</v>
      </c>
      <c r="C58" s="74" t="s">
        <v>754</v>
      </c>
      <c r="D58" s="75" t="s">
        <v>38</v>
      </c>
      <c r="E58" s="76">
        <v>18</v>
      </c>
      <c r="F58" s="77">
        <v>18504.619500000001</v>
      </c>
      <c r="G58" s="77">
        <f t="shared" si="0"/>
        <v>333083.15100000001</v>
      </c>
      <c r="H58" s="77"/>
      <c r="I58" s="77">
        <f t="shared" si="1"/>
        <v>0</v>
      </c>
      <c r="J58" s="77">
        <f t="shared" si="2"/>
        <v>333083.15100000001</v>
      </c>
    </row>
    <row r="59" spans="1:10" s="109" customFormat="1" ht="30.6" x14ac:dyDescent="0.3">
      <c r="A59" s="66" t="s">
        <v>999</v>
      </c>
      <c r="B59" s="67" t="s">
        <v>996</v>
      </c>
      <c r="C59" s="68" t="s">
        <v>756</v>
      </c>
      <c r="D59" s="69" t="s">
        <v>213</v>
      </c>
      <c r="E59" s="70">
        <v>8</v>
      </c>
      <c r="F59" s="98">
        <v>18504.619500000001</v>
      </c>
      <c r="G59" s="71">
        <f t="shared" si="0"/>
        <v>148036.95600000001</v>
      </c>
      <c r="H59" s="71"/>
      <c r="I59" s="71">
        <f t="shared" si="1"/>
        <v>0</v>
      </c>
      <c r="J59" s="71">
        <f t="shared" si="2"/>
        <v>148036.95600000001</v>
      </c>
    </row>
    <row r="60" spans="1:10" s="109" customFormat="1" ht="30.6" x14ac:dyDescent="0.3">
      <c r="A60" s="66" t="s">
        <v>1367</v>
      </c>
      <c r="B60" s="67" t="s">
        <v>996</v>
      </c>
      <c r="C60" s="68" t="s">
        <v>1580</v>
      </c>
      <c r="D60" s="69" t="s">
        <v>213</v>
      </c>
      <c r="E60" s="70">
        <v>10</v>
      </c>
      <c r="F60" s="98">
        <v>18504.619500000001</v>
      </c>
      <c r="G60" s="71">
        <f t="shared" si="0"/>
        <v>185046.19500000001</v>
      </c>
      <c r="H60" s="71"/>
      <c r="I60" s="71">
        <f t="shared" si="1"/>
        <v>0</v>
      </c>
      <c r="J60" s="71">
        <f t="shared" si="2"/>
        <v>185046.19500000001</v>
      </c>
    </row>
    <row r="61" spans="1:10" s="110" customFormat="1" ht="30.6" x14ac:dyDescent="0.3">
      <c r="A61" s="72" t="s">
        <v>169</v>
      </c>
      <c r="B61" s="73" t="s">
        <v>758</v>
      </c>
      <c r="C61" s="74" t="s">
        <v>759</v>
      </c>
      <c r="D61" s="75" t="s">
        <v>38</v>
      </c>
      <c r="E61" s="76">
        <v>72</v>
      </c>
      <c r="F61" s="77">
        <v>17651.120814999998</v>
      </c>
      <c r="G61" s="77">
        <f t="shared" si="0"/>
        <v>1270880.6986799999</v>
      </c>
      <c r="H61" s="77"/>
      <c r="I61" s="77">
        <f t="shared" si="1"/>
        <v>0</v>
      </c>
      <c r="J61" s="77">
        <f t="shared" si="2"/>
        <v>1270880.6986799999</v>
      </c>
    </row>
    <row r="62" spans="1:10" s="109" customFormat="1" ht="30.6" x14ac:dyDescent="0.3">
      <c r="A62" s="66" t="s">
        <v>1548</v>
      </c>
      <c r="B62" s="67" t="s">
        <v>1366</v>
      </c>
      <c r="C62" s="68" t="s">
        <v>760</v>
      </c>
      <c r="D62" s="69" t="s">
        <v>213</v>
      </c>
      <c r="E62" s="70">
        <v>72</v>
      </c>
      <c r="F62" s="98">
        <v>17651.120814999998</v>
      </c>
      <c r="G62" s="71">
        <f t="shared" si="0"/>
        <v>1270880.6986799999</v>
      </c>
      <c r="H62" s="71"/>
      <c r="I62" s="71">
        <f t="shared" si="1"/>
        <v>0</v>
      </c>
      <c r="J62" s="71">
        <f t="shared" si="2"/>
        <v>1270880.6986799999</v>
      </c>
    </row>
    <row r="63" spans="1:10" s="110" customFormat="1" ht="40.799999999999997" x14ac:dyDescent="0.3">
      <c r="A63" s="72" t="s">
        <v>173</v>
      </c>
      <c r="B63" s="73" t="s">
        <v>770</v>
      </c>
      <c r="C63" s="74" t="s">
        <v>771</v>
      </c>
      <c r="D63" s="75" t="s">
        <v>366</v>
      </c>
      <c r="E63" s="76">
        <v>2</v>
      </c>
      <c r="F63" s="77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109" customFormat="1" ht="20.399999999999999" x14ac:dyDescent="0.3">
      <c r="A64" s="66" t="s">
        <v>1549</v>
      </c>
      <c r="B64" s="67" t="s">
        <v>1506</v>
      </c>
      <c r="C64" s="68" t="s">
        <v>773</v>
      </c>
      <c r="D64" s="69" t="s">
        <v>213</v>
      </c>
      <c r="E64" s="70">
        <v>2</v>
      </c>
      <c r="F64" s="98">
        <v>25106.379779999999</v>
      </c>
      <c r="G64" s="71">
        <f t="shared" si="0"/>
        <v>50212.759559999999</v>
      </c>
      <c r="H64" s="71"/>
      <c r="I64" s="71">
        <f t="shared" si="1"/>
        <v>0</v>
      </c>
      <c r="J64" s="71">
        <f t="shared" si="2"/>
        <v>50212.759559999999</v>
      </c>
    </row>
    <row r="65" spans="1:10" s="110" customFormat="1" ht="20.399999999999999" x14ac:dyDescent="0.3">
      <c r="A65" s="72" t="s">
        <v>178</v>
      </c>
      <c r="B65" s="73" t="s">
        <v>47</v>
      </c>
      <c r="C65" s="74" t="s">
        <v>48</v>
      </c>
      <c r="D65" s="75" t="s">
        <v>38</v>
      </c>
      <c r="E65" s="76">
        <v>16</v>
      </c>
      <c r="F65" s="77">
        <v>45611.607981818175</v>
      </c>
      <c r="G65" s="77">
        <f t="shared" si="0"/>
        <v>729785.7277090908</v>
      </c>
      <c r="H65" s="77"/>
      <c r="I65" s="77">
        <f t="shared" si="1"/>
        <v>0</v>
      </c>
      <c r="J65" s="77">
        <f t="shared" si="2"/>
        <v>729785.7277090908</v>
      </c>
    </row>
    <row r="66" spans="1:10" s="109" customFormat="1" ht="30.6" x14ac:dyDescent="0.3">
      <c r="A66" s="66" t="s">
        <v>1550</v>
      </c>
      <c r="B66" s="67" t="s">
        <v>1276</v>
      </c>
      <c r="C66" s="68" t="s">
        <v>775</v>
      </c>
      <c r="D66" s="69" t="s">
        <v>213</v>
      </c>
      <c r="E66" s="70">
        <v>11</v>
      </c>
      <c r="F66" s="98">
        <v>45611.607981818175</v>
      </c>
      <c r="G66" s="71">
        <f t="shared" si="0"/>
        <v>501727.68779999996</v>
      </c>
      <c r="H66" s="71"/>
      <c r="I66" s="71">
        <f t="shared" si="1"/>
        <v>0</v>
      </c>
      <c r="J66" s="71">
        <f t="shared" si="2"/>
        <v>501727.68779999996</v>
      </c>
    </row>
    <row r="67" spans="1:10" s="109" customFormat="1" ht="20.399999999999999" x14ac:dyDescent="0.3">
      <c r="A67" s="66" t="s">
        <v>1552</v>
      </c>
      <c r="B67" s="67" t="s">
        <v>1276</v>
      </c>
      <c r="C67" s="68" t="s">
        <v>776</v>
      </c>
      <c r="D67" s="69" t="s">
        <v>213</v>
      </c>
      <c r="E67" s="70">
        <v>5</v>
      </c>
      <c r="F67" s="98">
        <v>24009.164039999996</v>
      </c>
      <c r="G67" s="71">
        <f t="shared" ref="G67:G130" si="3">E67*F67</f>
        <v>120045.82019999999</v>
      </c>
      <c r="H67" s="71"/>
      <c r="I67" s="71">
        <f t="shared" ref="I67:I130" si="4">E67*H67</f>
        <v>0</v>
      </c>
      <c r="J67" s="71">
        <f t="shared" ref="J67:J130" si="5">G67+I67</f>
        <v>120045.82019999999</v>
      </c>
    </row>
    <row r="68" spans="1:10" s="110" customFormat="1" ht="20.399999999999999" x14ac:dyDescent="0.3">
      <c r="A68" s="72" t="s">
        <v>184</v>
      </c>
      <c r="B68" s="73" t="s">
        <v>208</v>
      </c>
      <c r="C68" s="74" t="s">
        <v>209</v>
      </c>
      <c r="D68" s="75" t="s">
        <v>38</v>
      </c>
      <c r="E68" s="76">
        <v>187</v>
      </c>
      <c r="F68" s="77">
        <v>24009.164039999996</v>
      </c>
      <c r="G68" s="77">
        <f t="shared" si="3"/>
        <v>4489713.6754799988</v>
      </c>
      <c r="H68" s="77"/>
      <c r="I68" s="77">
        <f t="shared" si="4"/>
        <v>0</v>
      </c>
      <c r="J68" s="77">
        <f t="shared" si="5"/>
        <v>4489713.6754799988</v>
      </c>
    </row>
    <row r="69" spans="1:10" s="109" customFormat="1" ht="40.799999999999997" x14ac:dyDescent="0.3">
      <c r="A69" s="66" t="s">
        <v>186</v>
      </c>
      <c r="B69" s="67" t="s">
        <v>764</v>
      </c>
      <c r="C69" s="68" t="s">
        <v>1581</v>
      </c>
      <c r="D69" s="69" t="s">
        <v>213</v>
      </c>
      <c r="E69" s="70">
        <v>7</v>
      </c>
      <c r="F69" s="98">
        <v>57214.849084027577</v>
      </c>
      <c r="G69" s="71">
        <f t="shared" si="3"/>
        <v>400503.94358819304</v>
      </c>
      <c r="H69" s="71"/>
      <c r="I69" s="71">
        <f t="shared" si="4"/>
        <v>0</v>
      </c>
      <c r="J69" s="71">
        <f t="shared" si="5"/>
        <v>400503.94358819304</v>
      </c>
    </row>
    <row r="70" spans="1:10" s="109" customFormat="1" ht="40.799999999999997" x14ac:dyDescent="0.3">
      <c r="A70" s="66" t="s">
        <v>188</v>
      </c>
      <c r="B70" s="67" t="s">
        <v>764</v>
      </c>
      <c r="C70" s="68" t="s">
        <v>767</v>
      </c>
      <c r="D70" s="69" t="s">
        <v>213</v>
      </c>
      <c r="E70" s="70">
        <v>180</v>
      </c>
      <c r="F70" s="98">
        <v>31497.704259152131</v>
      </c>
      <c r="G70" s="71">
        <f t="shared" si="3"/>
        <v>5669586.7666473836</v>
      </c>
      <c r="H70" s="71"/>
      <c r="I70" s="71">
        <f t="shared" si="4"/>
        <v>0</v>
      </c>
      <c r="J70" s="71">
        <f t="shared" si="5"/>
        <v>5669586.7666473836</v>
      </c>
    </row>
    <row r="71" spans="1:10" s="110" customFormat="1" ht="20.399999999999999" x14ac:dyDescent="0.3">
      <c r="A71" s="72" t="s">
        <v>190</v>
      </c>
      <c r="B71" s="73" t="s">
        <v>928</v>
      </c>
      <c r="C71" s="74" t="s">
        <v>929</v>
      </c>
      <c r="D71" s="75" t="s">
        <v>930</v>
      </c>
      <c r="E71" s="100">
        <v>0.495</v>
      </c>
      <c r="F71" s="77"/>
      <c r="G71" s="77">
        <f t="shared" si="3"/>
        <v>0</v>
      </c>
      <c r="H71" s="77"/>
      <c r="I71" s="77">
        <f t="shared" si="4"/>
        <v>0</v>
      </c>
      <c r="J71" s="77">
        <f t="shared" si="5"/>
        <v>0</v>
      </c>
    </row>
    <row r="72" spans="1:10" s="110" customFormat="1" ht="20.399999999999999" x14ac:dyDescent="0.3">
      <c r="A72" s="72" t="s">
        <v>192</v>
      </c>
      <c r="B72" s="73" t="s">
        <v>931</v>
      </c>
      <c r="C72" s="74" t="s">
        <v>932</v>
      </c>
      <c r="D72" s="75" t="s">
        <v>930</v>
      </c>
      <c r="E72" s="100">
        <v>0.495</v>
      </c>
      <c r="F72" s="77"/>
      <c r="G72" s="77">
        <f t="shared" si="3"/>
        <v>0</v>
      </c>
      <c r="H72" s="77"/>
      <c r="I72" s="77">
        <f t="shared" si="4"/>
        <v>0</v>
      </c>
      <c r="J72" s="77">
        <f t="shared" si="5"/>
        <v>0</v>
      </c>
    </row>
    <row r="73" spans="1:10" s="110" customFormat="1" ht="20.399999999999999" x14ac:dyDescent="0.3">
      <c r="A73" s="72" t="s">
        <v>194</v>
      </c>
      <c r="B73" s="73" t="s">
        <v>550</v>
      </c>
      <c r="C73" s="74" t="s">
        <v>934</v>
      </c>
      <c r="D73" s="75" t="s">
        <v>109</v>
      </c>
      <c r="E73" s="79">
        <v>1.98</v>
      </c>
      <c r="F73" s="77"/>
      <c r="G73" s="77">
        <f t="shared" si="3"/>
        <v>0</v>
      </c>
      <c r="H73" s="77"/>
      <c r="I73" s="77">
        <f t="shared" si="4"/>
        <v>0</v>
      </c>
      <c r="J73" s="77">
        <f t="shared" si="5"/>
        <v>0</v>
      </c>
    </row>
    <row r="74" spans="1:10" s="110" customFormat="1" ht="20.399999999999999" x14ac:dyDescent="0.3">
      <c r="A74" s="72" t="s">
        <v>196</v>
      </c>
      <c r="B74" s="73" t="s">
        <v>464</v>
      </c>
      <c r="C74" s="74" t="s">
        <v>465</v>
      </c>
      <c r="D74" s="75" t="s">
        <v>109</v>
      </c>
      <c r="E74" s="79">
        <v>11.52</v>
      </c>
      <c r="F74" s="77"/>
      <c r="G74" s="77">
        <f t="shared" si="3"/>
        <v>0</v>
      </c>
      <c r="H74" s="77"/>
      <c r="I74" s="77">
        <f t="shared" si="4"/>
        <v>0</v>
      </c>
      <c r="J74" s="77">
        <f t="shared" si="5"/>
        <v>0</v>
      </c>
    </row>
    <row r="75" spans="1:10" s="109" customFormat="1" ht="40.799999999999997" x14ac:dyDescent="0.3">
      <c r="A75" s="66" t="s">
        <v>198</v>
      </c>
      <c r="B75" s="67" t="s">
        <v>1368</v>
      </c>
      <c r="C75" s="68" t="s">
        <v>468</v>
      </c>
      <c r="D75" s="69" t="s">
        <v>116</v>
      </c>
      <c r="E75" s="70">
        <v>1350</v>
      </c>
      <c r="F75" s="71">
        <v>340.49</v>
      </c>
      <c r="G75" s="71">
        <f t="shared" si="3"/>
        <v>459661.5</v>
      </c>
      <c r="H75" s="71"/>
      <c r="I75" s="71">
        <f t="shared" si="4"/>
        <v>0</v>
      </c>
      <c r="J75" s="71">
        <f t="shared" si="5"/>
        <v>459661.5</v>
      </c>
    </row>
    <row r="76" spans="1:10" s="109" customFormat="1" ht="40.799999999999997" x14ac:dyDescent="0.3">
      <c r="A76" s="66" t="s">
        <v>200</v>
      </c>
      <c r="B76" s="67" t="s">
        <v>1369</v>
      </c>
      <c r="C76" s="68" t="s">
        <v>470</v>
      </c>
      <c r="D76" s="69" t="s">
        <v>213</v>
      </c>
      <c r="E76" s="70">
        <v>2000</v>
      </c>
      <c r="F76" s="71">
        <v>463.56</v>
      </c>
      <c r="G76" s="71">
        <f t="shared" si="3"/>
        <v>927120</v>
      </c>
      <c r="H76" s="71"/>
      <c r="I76" s="71">
        <f t="shared" si="4"/>
        <v>0</v>
      </c>
      <c r="J76" s="71">
        <f t="shared" si="5"/>
        <v>927120</v>
      </c>
    </row>
    <row r="77" spans="1:10" s="109" customFormat="1" ht="40.799999999999997" x14ac:dyDescent="0.3">
      <c r="A77" s="66" t="s">
        <v>202</v>
      </c>
      <c r="B77" s="67" t="s">
        <v>1072</v>
      </c>
      <c r="C77" s="68" t="s">
        <v>952</v>
      </c>
      <c r="D77" s="69" t="s">
        <v>213</v>
      </c>
      <c r="E77" s="70">
        <v>5</v>
      </c>
      <c r="F77" s="98">
        <v>4787.8251676302325</v>
      </c>
      <c r="G77" s="71">
        <f t="shared" si="3"/>
        <v>23939.125838151162</v>
      </c>
      <c r="H77" s="71"/>
      <c r="I77" s="71">
        <f t="shared" si="4"/>
        <v>0</v>
      </c>
      <c r="J77" s="71">
        <f t="shared" si="5"/>
        <v>23939.125838151162</v>
      </c>
    </row>
    <row r="78" spans="1:10" s="109" customFormat="1" ht="40.799999999999997" x14ac:dyDescent="0.3">
      <c r="A78" s="66" t="s">
        <v>205</v>
      </c>
      <c r="B78" s="67" t="s">
        <v>848</v>
      </c>
      <c r="C78" s="68" t="s">
        <v>849</v>
      </c>
      <c r="D78" s="69" t="s">
        <v>73</v>
      </c>
      <c r="E78" s="70">
        <v>510</v>
      </c>
      <c r="F78" s="98">
        <v>37.013890179613831</v>
      </c>
      <c r="G78" s="71">
        <f t="shared" si="3"/>
        <v>18877.083991603053</v>
      </c>
      <c r="H78" s="71"/>
      <c r="I78" s="71">
        <f t="shared" si="4"/>
        <v>0</v>
      </c>
      <c r="J78" s="71">
        <f t="shared" si="5"/>
        <v>18877.083991603053</v>
      </c>
    </row>
    <row r="79" spans="1:10" s="109" customFormat="1" ht="40.799999999999997" x14ac:dyDescent="0.3">
      <c r="A79" s="66" t="s">
        <v>207</v>
      </c>
      <c r="B79" s="67" t="s">
        <v>1280</v>
      </c>
      <c r="C79" s="68" t="s">
        <v>1281</v>
      </c>
      <c r="D79" s="69" t="s">
        <v>213</v>
      </c>
      <c r="E79" s="70">
        <v>2000</v>
      </c>
      <c r="F79" s="71">
        <v>78.623999999999995</v>
      </c>
      <c r="G79" s="71">
        <f t="shared" si="3"/>
        <v>157248</v>
      </c>
      <c r="H79" s="71"/>
      <c r="I79" s="71">
        <f t="shared" si="4"/>
        <v>0</v>
      </c>
      <c r="J79" s="71">
        <f t="shared" si="5"/>
        <v>157248</v>
      </c>
    </row>
    <row r="80" spans="1:10" s="110" customFormat="1" ht="20.399999999999999" x14ac:dyDescent="0.3">
      <c r="A80" s="72" t="s">
        <v>210</v>
      </c>
      <c r="B80" s="73" t="s">
        <v>485</v>
      </c>
      <c r="C80" s="74" t="s">
        <v>486</v>
      </c>
      <c r="D80" s="75" t="s">
        <v>278</v>
      </c>
      <c r="E80" s="80">
        <v>0.8</v>
      </c>
      <c r="F80" s="77"/>
      <c r="G80" s="77">
        <f t="shared" si="3"/>
        <v>0</v>
      </c>
      <c r="H80" s="77"/>
      <c r="I80" s="77">
        <f t="shared" si="4"/>
        <v>0</v>
      </c>
      <c r="J80" s="77">
        <f t="shared" si="5"/>
        <v>0</v>
      </c>
    </row>
    <row r="81" spans="1:10" s="110" customFormat="1" ht="30.6" x14ac:dyDescent="0.3">
      <c r="A81" s="72" t="s">
        <v>214</v>
      </c>
      <c r="B81" s="73" t="s">
        <v>957</v>
      </c>
      <c r="C81" s="74" t="s">
        <v>958</v>
      </c>
      <c r="D81" s="75" t="s">
        <v>959</v>
      </c>
      <c r="E81" s="76">
        <v>8</v>
      </c>
      <c r="F81" s="77"/>
      <c r="G81" s="77">
        <f t="shared" si="3"/>
        <v>0</v>
      </c>
      <c r="H81" s="77"/>
      <c r="I81" s="77">
        <f t="shared" si="4"/>
        <v>0</v>
      </c>
      <c r="J81" s="77">
        <f t="shared" si="5"/>
        <v>0</v>
      </c>
    </row>
    <row r="82" spans="1:10" s="109" customFormat="1" ht="40.799999999999997" x14ac:dyDescent="0.3">
      <c r="A82" s="66" t="s">
        <v>698</v>
      </c>
      <c r="B82" s="67" t="s">
        <v>1370</v>
      </c>
      <c r="C82" s="68" t="s">
        <v>965</v>
      </c>
      <c r="D82" s="69" t="s">
        <v>213</v>
      </c>
      <c r="E82" s="70">
        <v>8</v>
      </c>
      <c r="F82" s="71">
        <v>320</v>
      </c>
      <c r="G82" s="71">
        <f t="shared" si="3"/>
        <v>2560</v>
      </c>
      <c r="H82" s="71"/>
      <c r="I82" s="71">
        <f t="shared" si="4"/>
        <v>0</v>
      </c>
      <c r="J82" s="71">
        <f t="shared" si="5"/>
        <v>2560</v>
      </c>
    </row>
    <row r="83" spans="1:10" s="110" customFormat="1" ht="20.399999999999999" x14ac:dyDescent="0.3">
      <c r="A83" s="72" t="s">
        <v>220</v>
      </c>
      <c r="B83" s="73" t="s">
        <v>967</v>
      </c>
      <c r="C83" s="74" t="s">
        <v>968</v>
      </c>
      <c r="D83" s="75" t="s">
        <v>109</v>
      </c>
      <c r="E83" s="100">
        <v>5.0000000000000001E-3</v>
      </c>
      <c r="F83" s="77"/>
      <c r="G83" s="77">
        <f t="shared" si="3"/>
        <v>0</v>
      </c>
      <c r="H83" s="77"/>
      <c r="I83" s="77">
        <f t="shared" si="4"/>
        <v>0</v>
      </c>
      <c r="J83" s="77">
        <f t="shared" si="5"/>
        <v>0</v>
      </c>
    </row>
    <row r="84" spans="1:10" s="109" customFormat="1" ht="40.799999999999997" x14ac:dyDescent="0.3">
      <c r="A84" s="66" t="s">
        <v>798</v>
      </c>
      <c r="B84" s="67" t="s">
        <v>1074</v>
      </c>
      <c r="C84" s="68" t="s">
        <v>971</v>
      </c>
      <c r="D84" s="69" t="s">
        <v>213</v>
      </c>
      <c r="E84" s="70">
        <v>1</v>
      </c>
      <c r="F84" s="98">
        <v>7907.8134788962861</v>
      </c>
      <c r="G84" s="71">
        <f t="shared" si="3"/>
        <v>7907.8134788962861</v>
      </c>
      <c r="H84" s="71"/>
      <c r="I84" s="71">
        <f t="shared" si="4"/>
        <v>0</v>
      </c>
      <c r="J84" s="71">
        <f t="shared" si="5"/>
        <v>7907.8134788962861</v>
      </c>
    </row>
    <row r="85" spans="1:10" s="110" customFormat="1" ht="20.399999999999999" x14ac:dyDescent="0.3">
      <c r="A85" s="72" t="s">
        <v>227</v>
      </c>
      <c r="B85" s="73" t="s">
        <v>413</v>
      </c>
      <c r="C85" s="74" t="s">
        <v>414</v>
      </c>
      <c r="D85" s="75" t="s">
        <v>415</v>
      </c>
      <c r="E85" s="80">
        <v>6.5</v>
      </c>
      <c r="F85" s="77"/>
      <c r="G85" s="77">
        <f t="shared" si="3"/>
        <v>0</v>
      </c>
      <c r="H85" s="77"/>
      <c r="I85" s="77">
        <f t="shared" si="4"/>
        <v>0</v>
      </c>
      <c r="J85" s="77">
        <f t="shared" si="5"/>
        <v>0</v>
      </c>
    </row>
    <row r="86" spans="1:10" s="109" customFormat="1" ht="40.799999999999997" x14ac:dyDescent="0.3">
      <c r="A86" s="66" t="s">
        <v>229</v>
      </c>
      <c r="B86" s="67" t="s">
        <v>1373</v>
      </c>
      <c r="C86" s="68" t="s">
        <v>1079</v>
      </c>
      <c r="D86" s="69" t="s">
        <v>116</v>
      </c>
      <c r="E86" s="70">
        <v>1020</v>
      </c>
      <c r="F86" s="98">
        <v>283.32218558858864</v>
      </c>
      <c r="G86" s="71">
        <f t="shared" si="3"/>
        <v>288988.62930036039</v>
      </c>
      <c r="H86" s="71"/>
      <c r="I86" s="71">
        <f t="shared" si="4"/>
        <v>0</v>
      </c>
      <c r="J86" s="71">
        <f t="shared" si="5"/>
        <v>288988.62930036039</v>
      </c>
    </row>
    <row r="87" spans="1:10" s="109" customFormat="1" ht="40.799999999999997" x14ac:dyDescent="0.3">
      <c r="A87" s="66" t="s">
        <v>231</v>
      </c>
      <c r="B87" s="67" t="s">
        <v>1582</v>
      </c>
      <c r="C87" s="68" t="s">
        <v>1103</v>
      </c>
      <c r="D87" s="69" t="s">
        <v>213</v>
      </c>
      <c r="E87" s="70">
        <v>11</v>
      </c>
      <c r="F87" s="98">
        <v>41197.800105195645</v>
      </c>
      <c r="G87" s="71">
        <f t="shared" si="3"/>
        <v>453175.80115715211</v>
      </c>
      <c r="H87" s="71"/>
      <c r="I87" s="71">
        <f t="shared" si="4"/>
        <v>0</v>
      </c>
      <c r="J87" s="71">
        <f t="shared" si="5"/>
        <v>453175.80115715211</v>
      </c>
    </row>
    <row r="88" spans="1:10" s="109" customFormat="1" ht="40.799999999999997" x14ac:dyDescent="0.3">
      <c r="A88" s="66" t="s">
        <v>234</v>
      </c>
      <c r="B88" s="67" t="s">
        <v>1582</v>
      </c>
      <c r="C88" s="68" t="s">
        <v>1109</v>
      </c>
      <c r="D88" s="69" t="s">
        <v>213</v>
      </c>
      <c r="E88" s="70">
        <v>16</v>
      </c>
      <c r="F88" s="98">
        <v>209.54050799783275</v>
      </c>
      <c r="G88" s="71">
        <f t="shared" si="3"/>
        <v>3352.648127965324</v>
      </c>
      <c r="H88" s="71"/>
      <c r="I88" s="71">
        <f t="shared" si="4"/>
        <v>0</v>
      </c>
      <c r="J88" s="71">
        <f t="shared" si="5"/>
        <v>3352.648127965324</v>
      </c>
    </row>
    <row r="89" spans="1:10" s="109" customFormat="1" ht="40.799999999999997" x14ac:dyDescent="0.3">
      <c r="A89" s="66" t="s">
        <v>237</v>
      </c>
      <c r="B89" s="67" t="s">
        <v>1582</v>
      </c>
      <c r="C89" s="68" t="s">
        <v>1111</v>
      </c>
      <c r="D89" s="69" t="s">
        <v>213</v>
      </c>
      <c r="E89" s="70">
        <v>16</v>
      </c>
      <c r="F89" s="98">
        <v>830.29146856212117</v>
      </c>
      <c r="G89" s="71">
        <f t="shared" si="3"/>
        <v>13284.663496993939</v>
      </c>
      <c r="H89" s="71"/>
      <c r="I89" s="71">
        <f t="shared" si="4"/>
        <v>0</v>
      </c>
      <c r="J89" s="71">
        <f t="shared" si="5"/>
        <v>13284.663496993939</v>
      </c>
    </row>
    <row r="90" spans="1:10" s="110" customFormat="1" ht="20.399999999999999" x14ac:dyDescent="0.3">
      <c r="A90" s="72" t="s">
        <v>239</v>
      </c>
      <c r="B90" s="73" t="s">
        <v>1161</v>
      </c>
      <c r="C90" s="74" t="s">
        <v>1162</v>
      </c>
      <c r="D90" s="75" t="s">
        <v>415</v>
      </c>
      <c r="E90" s="80">
        <v>3.5</v>
      </c>
      <c r="F90" s="77"/>
      <c r="G90" s="77">
        <f t="shared" si="3"/>
        <v>0</v>
      </c>
      <c r="H90" s="77"/>
      <c r="I90" s="77">
        <f t="shared" si="4"/>
        <v>0</v>
      </c>
      <c r="J90" s="77">
        <f t="shared" si="5"/>
        <v>0</v>
      </c>
    </row>
    <row r="91" spans="1:10" s="109" customFormat="1" ht="40.799999999999997" x14ac:dyDescent="0.3">
      <c r="A91" s="66" t="s">
        <v>241</v>
      </c>
      <c r="B91" s="67" t="s">
        <v>1374</v>
      </c>
      <c r="C91" s="68" t="s">
        <v>1375</v>
      </c>
      <c r="D91" s="69" t="s">
        <v>116</v>
      </c>
      <c r="E91" s="81">
        <v>360.5</v>
      </c>
      <c r="F91" s="98">
        <v>29.020861334256427</v>
      </c>
      <c r="G91" s="71">
        <f t="shared" si="3"/>
        <v>10462.020510999442</v>
      </c>
      <c r="H91" s="71"/>
      <c r="I91" s="71">
        <f t="shared" si="4"/>
        <v>0</v>
      </c>
      <c r="J91" s="71">
        <f t="shared" si="5"/>
        <v>10462.020510999442</v>
      </c>
    </row>
    <row r="92" spans="1:10" s="109" customFormat="1" ht="40.799999999999997" x14ac:dyDescent="0.3">
      <c r="A92" s="66" t="s">
        <v>243</v>
      </c>
      <c r="B92" s="67" t="s">
        <v>1376</v>
      </c>
      <c r="C92" s="68" t="s">
        <v>1168</v>
      </c>
      <c r="D92" s="69" t="s">
        <v>213</v>
      </c>
      <c r="E92" s="70">
        <v>11</v>
      </c>
      <c r="F92" s="98">
        <v>5.0423322174814817</v>
      </c>
      <c r="G92" s="71">
        <f t="shared" si="3"/>
        <v>55.465654392296301</v>
      </c>
      <c r="H92" s="71"/>
      <c r="I92" s="71">
        <f t="shared" si="4"/>
        <v>0</v>
      </c>
      <c r="J92" s="71">
        <f t="shared" si="5"/>
        <v>55.465654392296301</v>
      </c>
    </row>
    <row r="93" spans="1:10" s="109" customFormat="1" ht="40.799999999999997" x14ac:dyDescent="0.3">
      <c r="A93" s="66" t="s">
        <v>245</v>
      </c>
      <c r="B93" s="67" t="s">
        <v>1376</v>
      </c>
      <c r="C93" s="68" t="s">
        <v>1170</v>
      </c>
      <c r="D93" s="69" t="s">
        <v>213</v>
      </c>
      <c r="E93" s="70">
        <v>11</v>
      </c>
      <c r="F93" s="98">
        <v>10.821228892528248</v>
      </c>
      <c r="G93" s="71">
        <f t="shared" si="3"/>
        <v>119.03351781781073</v>
      </c>
      <c r="H93" s="71"/>
      <c r="I93" s="71">
        <f t="shared" si="4"/>
        <v>0</v>
      </c>
      <c r="J93" s="71">
        <f t="shared" si="5"/>
        <v>119.03351781781073</v>
      </c>
    </row>
    <row r="94" spans="1:10" s="109" customFormat="1" ht="40.799999999999997" x14ac:dyDescent="0.3">
      <c r="A94" s="66" t="s">
        <v>246</v>
      </c>
      <c r="B94" s="67" t="s">
        <v>1583</v>
      </c>
      <c r="C94" s="68" t="s">
        <v>1584</v>
      </c>
      <c r="D94" s="69" t="s">
        <v>213</v>
      </c>
      <c r="E94" s="70">
        <v>11</v>
      </c>
      <c r="F94" s="98">
        <v>102.06511002145308</v>
      </c>
      <c r="G94" s="71">
        <f t="shared" si="3"/>
        <v>1122.7162102359839</v>
      </c>
      <c r="H94" s="71"/>
      <c r="I94" s="71">
        <f t="shared" si="4"/>
        <v>0</v>
      </c>
      <c r="J94" s="71">
        <f t="shared" si="5"/>
        <v>1122.7162102359839</v>
      </c>
    </row>
    <row r="95" spans="1:10" s="109" customFormat="1" ht="40.799999999999997" x14ac:dyDescent="0.3">
      <c r="A95" s="66" t="s">
        <v>247</v>
      </c>
      <c r="B95" s="67" t="s">
        <v>1377</v>
      </c>
      <c r="C95" s="68" t="s">
        <v>1142</v>
      </c>
      <c r="D95" s="69" t="s">
        <v>213</v>
      </c>
      <c r="E95" s="70">
        <v>600</v>
      </c>
      <c r="F95" s="98">
        <v>33.693697083104759</v>
      </c>
      <c r="G95" s="71">
        <f t="shared" si="3"/>
        <v>20216.218249862854</v>
      </c>
      <c r="H95" s="71"/>
      <c r="I95" s="71">
        <f t="shared" si="4"/>
        <v>0</v>
      </c>
      <c r="J95" s="71">
        <f t="shared" si="5"/>
        <v>20216.218249862854</v>
      </c>
    </row>
    <row r="96" spans="1:10" s="109" customFormat="1" ht="40.799999999999997" x14ac:dyDescent="0.3">
      <c r="A96" s="66" t="s">
        <v>249</v>
      </c>
      <c r="B96" s="67" t="s">
        <v>1377</v>
      </c>
      <c r="C96" s="68" t="s">
        <v>1144</v>
      </c>
      <c r="D96" s="69" t="s">
        <v>213</v>
      </c>
      <c r="E96" s="70">
        <v>22</v>
      </c>
      <c r="F96" s="98">
        <v>43.285568552788135</v>
      </c>
      <c r="G96" s="71">
        <f t="shared" si="3"/>
        <v>952.28250816133891</v>
      </c>
      <c r="H96" s="71"/>
      <c r="I96" s="71">
        <f t="shared" si="4"/>
        <v>0</v>
      </c>
      <c r="J96" s="71">
        <f t="shared" si="5"/>
        <v>952.28250816133891</v>
      </c>
    </row>
    <row r="97" spans="1:11" s="109" customFormat="1" ht="40.799999999999997" x14ac:dyDescent="0.3">
      <c r="A97" s="66" t="s">
        <v>251</v>
      </c>
      <c r="B97" s="67" t="s">
        <v>1378</v>
      </c>
      <c r="C97" s="68" t="s">
        <v>1155</v>
      </c>
      <c r="D97" s="69" t="s">
        <v>116</v>
      </c>
      <c r="E97" s="70">
        <v>100</v>
      </c>
      <c r="F97" s="98">
        <v>313.81866772293188</v>
      </c>
      <c r="G97" s="71">
        <f t="shared" si="3"/>
        <v>31381.866772293186</v>
      </c>
      <c r="H97" s="71"/>
      <c r="I97" s="71">
        <f t="shared" si="4"/>
        <v>0</v>
      </c>
      <c r="J97" s="71">
        <f t="shared" si="5"/>
        <v>31381.866772293186</v>
      </c>
    </row>
    <row r="98" spans="1:11" s="109" customFormat="1" ht="40.799999999999997" x14ac:dyDescent="0.3">
      <c r="A98" s="66" t="s">
        <v>252</v>
      </c>
      <c r="B98" s="67" t="s">
        <v>1379</v>
      </c>
      <c r="C98" s="68" t="s">
        <v>1152</v>
      </c>
      <c r="D98" s="69" t="s">
        <v>213</v>
      </c>
      <c r="E98" s="70">
        <v>500</v>
      </c>
      <c r="F98" s="98">
        <v>0.98375757906875172</v>
      </c>
      <c r="G98" s="71">
        <f t="shared" si="3"/>
        <v>491.87878953437587</v>
      </c>
      <c r="H98" s="71"/>
      <c r="I98" s="71">
        <f t="shared" si="4"/>
        <v>0</v>
      </c>
      <c r="J98" s="71">
        <f t="shared" si="5"/>
        <v>491.87878953437587</v>
      </c>
    </row>
    <row r="99" spans="1:11" s="110" customFormat="1" ht="20.399999999999999" x14ac:dyDescent="0.3">
      <c r="A99" s="72" t="s">
        <v>253</v>
      </c>
      <c r="B99" s="73" t="s">
        <v>128</v>
      </c>
      <c r="C99" s="74" t="s">
        <v>129</v>
      </c>
      <c r="D99" s="75" t="s">
        <v>130</v>
      </c>
      <c r="E99" s="76">
        <v>2</v>
      </c>
      <c r="F99" s="77"/>
      <c r="G99" s="77">
        <f t="shared" si="3"/>
        <v>0</v>
      </c>
      <c r="H99" s="77"/>
      <c r="I99" s="77">
        <f t="shared" si="4"/>
        <v>0</v>
      </c>
      <c r="J99" s="77">
        <f t="shared" si="5"/>
        <v>0</v>
      </c>
    </row>
    <row r="100" spans="1:11" s="109" customFormat="1" ht="40.799999999999997" x14ac:dyDescent="0.3">
      <c r="A100" s="66" t="s">
        <v>254</v>
      </c>
      <c r="B100" s="67" t="s">
        <v>1380</v>
      </c>
      <c r="C100" s="68" t="s">
        <v>1381</v>
      </c>
      <c r="D100" s="69" t="s">
        <v>213</v>
      </c>
      <c r="E100" s="70">
        <v>2</v>
      </c>
      <c r="F100" s="98">
        <v>696.0070506292567</v>
      </c>
      <c r="G100" s="71">
        <f t="shared" si="3"/>
        <v>1392.0141012585134</v>
      </c>
      <c r="H100" s="71"/>
      <c r="I100" s="71">
        <f t="shared" si="4"/>
        <v>0</v>
      </c>
      <c r="J100" s="71">
        <f t="shared" si="5"/>
        <v>1392.0141012585134</v>
      </c>
    </row>
    <row r="101" spans="1:11" s="110" customFormat="1" ht="30.6" x14ac:dyDescent="0.3">
      <c r="A101" s="72" t="s">
        <v>255</v>
      </c>
      <c r="B101" s="73" t="s">
        <v>163</v>
      </c>
      <c r="C101" s="74" t="s">
        <v>164</v>
      </c>
      <c r="D101" s="75" t="s">
        <v>165</v>
      </c>
      <c r="E101" s="82">
        <v>1.1103099999999999</v>
      </c>
      <c r="F101" s="77"/>
      <c r="G101" s="77">
        <f t="shared" si="3"/>
        <v>0</v>
      </c>
      <c r="H101" s="77"/>
      <c r="I101" s="77">
        <f t="shared" si="4"/>
        <v>0</v>
      </c>
      <c r="J101" s="77">
        <f t="shared" si="5"/>
        <v>0</v>
      </c>
    </row>
    <row r="102" spans="1:11" s="109" customFormat="1" ht="40.799999999999997" x14ac:dyDescent="0.3">
      <c r="A102" s="66" t="s">
        <v>257</v>
      </c>
      <c r="B102" s="67" t="s">
        <v>1383</v>
      </c>
      <c r="C102" s="68" t="s">
        <v>795</v>
      </c>
      <c r="D102" s="69" t="s">
        <v>213</v>
      </c>
      <c r="E102" s="70">
        <v>129</v>
      </c>
      <c r="F102" s="71">
        <v>18192.38</v>
      </c>
      <c r="G102" s="71">
        <f t="shared" si="3"/>
        <v>2346817.02</v>
      </c>
      <c r="H102" s="71"/>
      <c r="I102" s="71">
        <f t="shared" si="4"/>
        <v>0</v>
      </c>
      <c r="J102" s="71">
        <f t="shared" si="5"/>
        <v>2346817.02</v>
      </c>
    </row>
    <row r="103" spans="1:11" s="109" customFormat="1" ht="40.799999999999997" x14ac:dyDescent="0.3">
      <c r="A103" s="66" t="s">
        <v>259</v>
      </c>
      <c r="B103" s="67" t="s">
        <v>793</v>
      </c>
      <c r="C103" s="68" t="s">
        <v>796</v>
      </c>
      <c r="D103" s="69" t="s">
        <v>213</v>
      </c>
      <c r="E103" s="70">
        <v>12</v>
      </c>
      <c r="F103" s="71">
        <v>11645.42</v>
      </c>
      <c r="G103" s="71">
        <f t="shared" si="3"/>
        <v>139745.04</v>
      </c>
      <c r="H103" s="71"/>
      <c r="I103" s="71">
        <f t="shared" si="4"/>
        <v>0</v>
      </c>
      <c r="J103" s="71">
        <f t="shared" si="5"/>
        <v>139745.04</v>
      </c>
    </row>
    <row r="104" spans="1:11" s="109" customFormat="1" ht="40.799999999999997" x14ac:dyDescent="0.3">
      <c r="A104" s="66" t="s">
        <v>261</v>
      </c>
      <c r="B104" s="67" t="s">
        <v>793</v>
      </c>
      <c r="C104" s="68" t="s">
        <v>1585</v>
      </c>
      <c r="D104" s="69" t="s">
        <v>213</v>
      </c>
      <c r="E104" s="70">
        <v>5</v>
      </c>
      <c r="F104" s="71">
        <v>10352.24</v>
      </c>
      <c r="G104" s="71">
        <f t="shared" si="3"/>
        <v>51761.2</v>
      </c>
      <c r="H104" s="71"/>
      <c r="I104" s="71">
        <f t="shared" si="4"/>
        <v>0</v>
      </c>
      <c r="J104" s="71">
        <f t="shared" si="5"/>
        <v>51761.2</v>
      </c>
    </row>
    <row r="105" spans="1:11" s="109" customFormat="1" ht="40.799999999999997" x14ac:dyDescent="0.3">
      <c r="A105" s="66" t="s">
        <v>263</v>
      </c>
      <c r="B105" s="67" t="s">
        <v>1383</v>
      </c>
      <c r="C105" s="68" t="s">
        <v>1384</v>
      </c>
      <c r="D105" s="69" t="s">
        <v>213</v>
      </c>
      <c r="E105" s="70">
        <v>297</v>
      </c>
      <c r="F105" s="71">
        <v>241.32</v>
      </c>
      <c r="G105" s="71">
        <f t="shared" si="3"/>
        <v>71672.039999999994</v>
      </c>
      <c r="H105" s="71"/>
      <c r="I105" s="71">
        <f t="shared" si="4"/>
        <v>0</v>
      </c>
      <c r="J105" s="71">
        <f t="shared" si="5"/>
        <v>71672.039999999994</v>
      </c>
    </row>
    <row r="106" spans="1:11" s="109" customFormat="1" ht="40.799999999999997" x14ac:dyDescent="0.3">
      <c r="A106" s="66" t="s">
        <v>265</v>
      </c>
      <c r="B106" s="67" t="s">
        <v>1383</v>
      </c>
      <c r="C106" s="68" t="s">
        <v>800</v>
      </c>
      <c r="D106" s="69" t="s">
        <v>213</v>
      </c>
      <c r="E106" s="70">
        <v>30</v>
      </c>
      <c r="F106" s="71">
        <v>3507.84</v>
      </c>
      <c r="G106" s="71">
        <f t="shared" si="3"/>
        <v>105235.20000000001</v>
      </c>
      <c r="H106" s="71"/>
      <c r="I106" s="71">
        <f t="shared" si="4"/>
        <v>0</v>
      </c>
      <c r="J106" s="71">
        <f t="shared" si="5"/>
        <v>105235.20000000001</v>
      </c>
    </row>
    <row r="107" spans="1:11" s="110" customFormat="1" ht="20.399999999999999" x14ac:dyDescent="0.3">
      <c r="A107" s="72" t="s">
        <v>267</v>
      </c>
      <c r="B107" s="73" t="s">
        <v>806</v>
      </c>
      <c r="C107" s="74" t="s">
        <v>807</v>
      </c>
      <c r="D107" s="75" t="s">
        <v>69</v>
      </c>
      <c r="E107" s="80">
        <v>0.5</v>
      </c>
      <c r="F107" s="77"/>
      <c r="G107" s="77">
        <f t="shared" si="3"/>
        <v>0</v>
      </c>
      <c r="H107" s="77"/>
      <c r="I107" s="77">
        <f t="shared" si="4"/>
        <v>0</v>
      </c>
      <c r="J107" s="77">
        <f t="shared" si="5"/>
        <v>0</v>
      </c>
    </row>
    <row r="108" spans="1:11" s="109" customFormat="1" ht="40.799999999999997" x14ac:dyDescent="0.3">
      <c r="A108" s="66" t="s">
        <v>269</v>
      </c>
      <c r="B108" s="67" t="s">
        <v>808</v>
      </c>
      <c r="C108" s="68" t="s">
        <v>1455</v>
      </c>
      <c r="D108" s="69" t="s">
        <v>213</v>
      </c>
      <c r="E108" s="70">
        <v>50</v>
      </c>
      <c r="F108" s="71">
        <v>3377.2107959999998</v>
      </c>
      <c r="G108" s="71">
        <f t="shared" si="3"/>
        <v>168860.5398</v>
      </c>
      <c r="H108" s="71"/>
      <c r="I108" s="71">
        <f t="shared" si="4"/>
        <v>0</v>
      </c>
      <c r="J108" s="71">
        <f t="shared" si="5"/>
        <v>168860.5398</v>
      </c>
      <c r="K108" s="109">
        <f>2814.34233*1.2</f>
        <v>3377.2107959999998</v>
      </c>
    </row>
    <row r="109" spans="1:11" s="109" customFormat="1" ht="40.799999999999997" x14ac:dyDescent="0.3">
      <c r="A109" s="66" t="s">
        <v>270</v>
      </c>
      <c r="B109" s="67" t="s">
        <v>1386</v>
      </c>
      <c r="C109" s="68" t="s">
        <v>1295</v>
      </c>
      <c r="D109" s="69" t="s">
        <v>73</v>
      </c>
      <c r="E109" s="70">
        <v>500</v>
      </c>
      <c r="F109" s="71">
        <v>1530.1439999999998</v>
      </c>
      <c r="G109" s="71">
        <f t="shared" si="3"/>
        <v>765071.99999999988</v>
      </c>
      <c r="H109" s="71"/>
      <c r="I109" s="71">
        <f t="shared" si="4"/>
        <v>0</v>
      </c>
      <c r="J109" s="71">
        <f t="shared" si="5"/>
        <v>765071.99999999988</v>
      </c>
    </row>
    <row r="110" spans="1:11" s="109" customFormat="1" ht="40.799999999999997" x14ac:dyDescent="0.3">
      <c r="A110" s="66" t="s">
        <v>273</v>
      </c>
      <c r="B110" s="67" t="s">
        <v>801</v>
      </c>
      <c r="C110" s="68" t="s">
        <v>1586</v>
      </c>
      <c r="D110" s="69" t="s">
        <v>213</v>
      </c>
      <c r="E110" s="70">
        <v>10</v>
      </c>
      <c r="F110" s="98">
        <v>4578.7766820781235</v>
      </c>
      <c r="G110" s="71">
        <f t="shared" si="3"/>
        <v>45787.766820781238</v>
      </c>
      <c r="H110" s="71"/>
      <c r="I110" s="71">
        <f t="shared" si="4"/>
        <v>0</v>
      </c>
      <c r="J110" s="71">
        <f t="shared" si="5"/>
        <v>45787.766820781238</v>
      </c>
    </row>
    <row r="111" spans="1:11" s="109" customFormat="1" ht="40.799999999999997" x14ac:dyDescent="0.3">
      <c r="A111" s="66" t="s">
        <v>275</v>
      </c>
      <c r="B111" s="67" t="s">
        <v>801</v>
      </c>
      <c r="C111" s="68" t="s">
        <v>1587</v>
      </c>
      <c r="D111" s="69" t="s">
        <v>213</v>
      </c>
      <c r="E111" s="70">
        <v>195</v>
      </c>
      <c r="F111" s="71">
        <v>2196.4079999999999</v>
      </c>
      <c r="G111" s="71">
        <f t="shared" si="3"/>
        <v>428299.56</v>
      </c>
      <c r="H111" s="71"/>
      <c r="I111" s="71">
        <f t="shared" si="4"/>
        <v>0</v>
      </c>
      <c r="J111" s="71">
        <f t="shared" si="5"/>
        <v>428299.56</v>
      </c>
    </row>
    <row r="112" spans="1:11" s="109" customFormat="1" ht="40.799999999999997" x14ac:dyDescent="0.3">
      <c r="A112" s="66" t="s">
        <v>279</v>
      </c>
      <c r="B112" s="67" t="s">
        <v>853</v>
      </c>
      <c r="C112" s="68" t="s">
        <v>1385</v>
      </c>
      <c r="D112" s="69" t="s">
        <v>213</v>
      </c>
      <c r="E112" s="70">
        <v>511</v>
      </c>
      <c r="F112" s="71">
        <v>49.5</v>
      </c>
      <c r="G112" s="71">
        <f t="shared" si="3"/>
        <v>25294.5</v>
      </c>
      <c r="H112" s="71"/>
      <c r="I112" s="71">
        <f t="shared" si="4"/>
        <v>0</v>
      </c>
      <c r="J112" s="71">
        <f t="shared" si="5"/>
        <v>25294.5</v>
      </c>
    </row>
    <row r="113" spans="1:11" s="109" customFormat="1" ht="40.799999999999997" x14ac:dyDescent="0.3">
      <c r="A113" s="66" t="s">
        <v>847</v>
      </c>
      <c r="B113" s="67" t="s">
        <v>870</v>
      </c>
      <c r="C113" s="68" t="s">
        <v>871</v>
      </c>
      <c r="D113" s="69" t="s">
        <v>73</v>
      </c>
      <c r="E113" s="70">
        <v>48</v>
      </c>
      <c r="F113" s="71">
        <v>4656.46</v>
      </c>
      <c r="G113" s="71">
        <f t="shared" si="3"/>
        <v>223510.08000000002</v>
      </c>
      <c r="H113" s="71"/>
      <c r="I113" s="71">
        <f t="shared" si="4"/>
        <v>0</v>
      </c>
      <c r="J113" s="71">
        <f t="shared" si="5"/>
        <v>223510.08000000002</v>
      </c>
    </row>
    <row r="114" spans="1:11" s="109" customFormat="1" ht="40.799999999999997" x14ac:dyDescent="0.3">
      <c r="A114" s="66" t="s">
        <v>282</v>
      </c>
      <c r="B114" s="67" t="s">
        <v>870</v>
      </c>
      <c r="C114" s="68" t="s">
        <v>873</v>
      </c>
      <c r="D114" s="69" t="s">
        <v>73</v>
      </c>
      <c r="E114" s="70">
        <v>96</v>
      </c>
      <c r="F114" s="71">
        <v>1078.3499999999999</v>
      </c>
      <c r="G114" s="71">
        <f t="shared" si="3"/>
        <v>103521.59999999999</v>
      </c>
      <c r="H114" s="71"/>
      <c r="I114" s="71">
        <f t="shared" si="4"/>
        <v>0</v>
      </c>
      <c r="J114" s="71">
        <f t="shared" si="5"/>
        <v>103521.59999999999</v>
      </c>
    </row>
    <row r="115" spans="1:11" s="109" customFormat="1" ht="40.799999999999997" x14ac:dyDescent="0.3">
      <c r="A115" s="66" t="s">
        <v>284</v>
      </c>
      <c r="B115" s="67" t="s">
        <v>870</v>
      </c>
      <c r="C115" s="68" t="s">
        <v>1299</v>
      </c>
      <c r="D115" s="69" t="s">
        <v>73</v>
      </c>
      <c r="E115" s="70">
        <v>197</v>
      </c>
      <c r="F115" s="71">
        <v>919.89600000000007</v>
      </c>
      <c r="G115" s="71">
        <f t="shared" si="3"/>
        <v>181219.51200000002</v>
      </c>
      <c r="H115" s="71"/>
      <c r="I115" s="71">
        <f t="shared" si="4"/>
        <v>0</v>
      </c>
      <c r="J115" s="71">
        <f t="shared" si="5"/>
        <v>181219.51200000002</v>
      </c>
    </row>
    <row r="116" spans="1:11" s="110" customFormat="1" ht="20.399999999999999" x14ac:dyDescent="0.3">
      <c r="A116" s="72" t="s">
        <v>286</v>
      </c>
      <c r="B116" s="73" t="s">
        <v>806</v>
      </c>
      <c r="C116" s="74" t="s">
        <v>807</v>
      </c>
      <c r="D116" s="75" t="s">
        <v>69</v>
      </c>
      <c r="E116" s="79">
        <v>4.04</v>
      </c>
      <c r="F116" s="77"/>
      <c r="G116" s="77">
        <f t="shared" si="3"/>
        <v>0</v>
      </c>
      <c r="H116" s="77"/>
      <c r="I116" s="77">
        <f t="shared" si="4"/>
        <v>0</v>
      </c>
      <c r="J116" s="77">
        <f t="shared" si="5"/>
        <v>0</v>
      </c>
    </row>
    <row r="117" spans="1:11" s="109" customFormat="1" ht="40.799999999999997" x14ac:dyDescent="0.3">
      <c r="A117" s="66" t="s">
        <v>289</v>
      </c>
      <c r="B117" s="67" t="s">
        <v>1397</v>
      </c>
      <c r="C117" s="68" t="s">
        <v>1588</v>
      </c>
      <c r="D117" s="69" t="s">
        <v>73</v>
      </c>
      <c r="E117" s="70">
        <v>188</v>
      </c>
      <c r="F117" s="71">
        <v>5288.3759999999993</v>
      </c>
      <c r="G117" s="71">
        <f t="shared" si="3"/>
        <v>994214.68799999985</v>
      </c>
      <c r="H117" s="71"/>
      <c r="I117" s="71">
        <f t="shared" si="4"/>
        <v>0</v>
      </c>
      <c r="J117" s="71">
        <f t="shared" si="5"/>
        <v>994214.68799999985</v>
      </c>
      <c r="K117" s="109">
        <f>4406.98*1.2</f>
        <v>5288.3759999999993</v>
      </c>
    </row>
    <row r="118" spans="1:11" s="109" customFormat="1" ht="40.799999999999997" x14ac:dyDescent="0.3">
      <c r="A118" s="66" t="s">
        <v>291</v>
      </c>
      <c r="B118" s="67" t="s">
        <v>808</v>
      </c>
      <c r="C118" s="68" t="s">
        <v>810</v>
      </c>
      <c r="D118" s="69" t="s">
        <v>73</v>
      </c>
      <c r="E118" s="70">
        <v>216</v>
      </c>
      <c r="F118" s="71">
        <f>1250.9337*1.2</f>
        <v>1501.1204399999999</v>
      </c>
      <c r="G118" s="71">
        <f t="shared" si="3"/>
        <v>324242.01503999997</v>
      </c>
      <c r="H118" s="71"/>
      <c r="I118" s="71">
        <f t="shared" si="4"/>
        <v>0</v>
      </c>
      <c r="J118" s="71">
        <f t="shared" si="5"/>
        <v>324242.01503999997</v>
      </c>
    </row>
    <row r="119" spans="1:11" s="109" customFormat="1" ht="40.799999999999997" x14ac:dyDescent="0.3">
      <c r="A119" s="66" t="s">
        <v>293</v>
      </c>
      <c r="B119" s="67" t="s">
        <v>859</v>
      </c>
      <c r="C119" s="68" t="s">
        <v>1301</v>
      </c>
      <c r="D119" s="69" t="s">
        <v>73</v>
      </c>
      <c r="E119" s="70">
        <v>394</v>
      </c>
      <c r="F119" s="98">
        <v>425.4751383628506</v>
      </c>
      <c r="G119" s="71">
        <f t="shared" si="3"/>
        <v>167637.20451496314</v>
      </c>
      <c r="H119" s="71"/>
      <c r="I119" s="71">
        <f t="shared" si="4"/>
        <v>0</v>
      </c>
      <c r="J119" s="71">
        <f t="shared" si="5"/>
        <v>167637.20451496314</v>
      </c>
    </row>
    <row r="120" spans="1:11" s="109" customFormat="1" ht="40.799999999999997" x14ac:dyDescent="0.3">
      <c r="A120" s="66" t="s">
        <v>296</v>
      </c>
      <c r="B120" s="67" t="s">
        <v>840</v>
      </c>
      <c r="C120" s="68" t="s">
        <v>1060</v>
      </c>
      <c r="D120" s="69" t="s">
        <v>73</v>
      </c>
      <c r="E120" s="70">
        <v>2000</v>
      </c>
      <c r="F120" s="98">
        <v>28.406000095610214</v>
      </c>
      <c r="G120" s="71">
        <f t="shared" si="3"/>
        <v>56812.000191220424</v>
      </c>
      <c r="H120" s="71"/>
      <c r="I120" s="71">
        <f t="shared" si="4"/>
        <v>0</v>
      </c>
      <c r="J120" s="71">
        <f t="shared" si="5"/>
        <v>56812.000191220424</v>
      </c>
    </row>
    <row r="121" spans="1:11" s="109" customFormat="1" ht="40.799999999999997" x14ac:dyDescent="0.3">
      <c r="A121" s="66" t="s">
        <v>298</v>
      </c>
      <c r="B121" s="67" t="s">
        <v>842</v>
      </c>
      <c r="C121" s="68" t="s">
        <v>1035</v>
      </c>
      <c r="D121" s="69" t="s">
        <v>73</v>
      </c>
      <c r="E121" s="70">
        <v>2000</v>
      </c>
      <c r="F121" s="98">
        <v>76.610121469979063</v>
      </c>
      <c r="G121" s="71">
        <f t="shared" si="3"/>
        <v>153220.24293995812</v>
      </c>
      <c r="H121" s="71"/>
      <c r="I121" s="71">
        <f t="shared" si="4"/>
        <v>0</v>
      </c>
      <c r="J121" s="71">
        <f t="shared" si="5"/>
        <v>153220.24293995812</v>
      </c>
    </row>
    <row r="122" spans="1:11" s="109" customFormat="1" ht="40.799999999999997" x14ac:dyDescent="0.3">
      <c r="A122" s="66" t="s">
        <v>300</v>
      </c>
      <c r="B122" s="67" t="s">
        <v>815</v>
      </c>
      <c r="C122" s="68" t="s">
        <v>1303</v>
      </c>
      <c r="D122" s="69" t="s">
        <v>213</v>
      </c>
      <c r="E122" s="70">
        <v>500</v>
      </c>
      <c r="F122" s="98">
        <v>80.668121483637648</v>
      </c>
      <c r="G122" s="71">
        <f t="shared" si="3"/>
        <v>40334.060741818823</v>
      </c>
      <c r="H122" s="71"/>
      <c r="I122" s="71">
        <f t="shared" si="4"/>
        <v>0</v>
      </c>
      <c r="J122" s="71">
        <f t="shared" si="5"/>
        <v>40334.060741818823</v>
      </c>
    </row>
    <row r="123" spans="1:11" s="109" customFormat="1" ht="40.799999999999997" x14ac:dyDescent="0.3">
      <c r="A123" s="66" t="s">
        <v>303</v>
      </c>
      <c r="B123" s="67" t="s">
        <v>838</v>
      </c>
      <c r="C123" s="68" t="s">
        <v>914</v>
      </c>
      <c r="D123" s="69" t="s">
        <v>73</v>
      </c>
      <c r="E123" s="70">
        <v>1220</v>
      </c>
      <c r="F123" s="98">
        <v>3911.9120084568531</v>
      </c>
      <c r="G123" s="71">
        <f t="shared" si="3"/>
        <v>4772532.6503173606</v>
      </c>
      <c r="H123" s="71"/>
      <c r="I123" s="71">
        <f t="shared" si="4"/>
        <v>0</v>
      </c>
      <c r="J123" s="71">
        <f t="shared" si="5"/>
        <v>4772532.6503173606</v>
      </c>
    </row>
    <row r="124" spans="1:11" s="109" customFormat="1" ht="40.799999999999997" x14ac:dyDescent="0.3">
      <c r="A124" s="66" t="s">
        <v>305</v>
      </c>
      <c r="B124" s="67" t="s">
        <v>840</v>
      </c>
      <c r="C124" s="68" t="s">
        <v>876</v>
      </c>
      <c r="D124" s="69" t="s">
        <v>73</v>
      </c>
      <c r="E124" s="70">
        <v>1220</v>
      </c>
      <c r="F124" s="98">
        <v>1047.3329079060309</v>
      </c>
      <c r="G124" s="71">
        <f t="shared" si="3"/>
        <v>1277746.1476453578</v>
      </c>
      <c r="H124" s="71"/>
      <c r="I124" s="71">
        <f t="shared" si="4"/>
        <v>0</v>
      </c>
      <c r="J124" s="71">
        <f t="shared" si="5"/>
        <v>1277746.1476453578</v>
      </c>
    </row>
    <row r="125" spans="1:11" s="109" customFormat="1" ht="40.799999999999997" x14ac:dyDescent="0.3">
      <c r="A125" s="66" t="s">
        <v>862</v>
      </c>
      <c r="B125" s="67" t="s">
        <v>815</v>
      </c>
      <c r="C125" s="68" t="s">
        <v>816</v>
      </c>
      <c r="D125" s="69" t="s">
        <v>213</v>
      </c>
      <c r="E125" s="70">
        <v>40</v>
      </c>
      <c r="F125" s="98">
        <v>1575.6106607478955</v>
      </c>
      <c r="G125" s="71">
        <f t="shared" si="3"/>
        <v>63024.426429915824</v>
      </c>
      <c r="H125" s="71"/>
      <c r="I125" s="71">
        <f t="shared" si="4"/>
        <v>0</v>
      </c>
      <c r="J125" s="71">
        <f t="shared" si="5"/>
        <v>63024.426429915824</v>
      </c>
    </row>
    <row r="126" spans="1:11" s="109" customFormat="1" ht="40.799999999999997" x14ac:dyDescent="0.3">
      <c r="A126" s="66" t="s">
        <v>312</v>
      </c>
      <c r="B126" s="67" t="s">
        <v>831</v>
      </c>
      <c r="C126" s="68" t="s">
        <v>832</v>
      </c>
      <c r="D126" s="69" t="s">
        <v>213</v>
      </c>
      <c r="E126" s="70">
        <v>100</v>
      </c>
      <c r="F126" s="98">
        <v>895.95721513686601</v>
      </c>
      <c r="G126" s="71">
        <f t="shared" si="3"/>
        <v>89595.7215136866</v>
      </c>
      <c r="H126" s="71"/>
      <c r="I126" s="71">
        <f t="shared" si="4"/>
        <v>0</v>
      </c>
      <c r="J126" s="71">
        <f t="shared" si="5"/>
        <v>89595.7215136866</v>
      </c>
    </row>
    <row r="127" spans="1:11" s="109" customFormat="1" ht="40.799999999999997" x14ac:dyDescent="0.3">
      <c r="A127" s="66" t="s">
        <v>866</v>
      </c>
      <c r="B127" s="67" t="s">
        <v>838</v>
      </c>
      <c r="C127" s="68" t="s">
        <v>911</v>
      </c>
      <c r="D127" s="69" t="s">
        <v>73</v>
      </c>
      <c r="E127" s="70">
        <v>3180</v>
      </c>
      <c r="F127" s="98">
        <v>51.278365615954783</v>
      </c>
      <c r="G127" s="71">
        <f t="shared" si="3"/>
        <v>163065.20265873621</v>
      </c>
      <c r="H127" s="71"/>
      <c r="I127" s="71">
        <f t="shared" si="4"/>
        <v>0</v>
      </c>
      <c r="J127" s="71">
        <f t="shared" si="5"/>
        <v>163065.20265873621</v>
      </c>
    </row>
    <row r="128" spans="1:11" s="109" customFormat="1" ht="40.799999999999997" x14ac:dyDescent="0.3">
      <c r="A128" s="66" t="s">
        <v>318</v>
      </c>
      <c r="B128" s="67" t="s">
        <v>840</v>
      </c>
      <c r="C128" s="68" t="s">
        <v>1059</v>
      </c>
      <c r="D128" s="69" t="s">
        <v>73</v>
      </c>
      <c r="E128" s="70">
        <v>3180</v>
      </c>
      <c r="F128" s="98">
        <v>1138.5764271711987</v>
      </c>
      <c r="G128" s="71">
        <f t="shared" si="3"/>
        <v>3620673.0384044121</v>
      </c>
      <c r="H128" s="71"/>
      <c r="I128" s="71">
        <f t="shared" si="4"/>
        <v>0</v>
      </c>
      <c r="J128" s="71">
        <f t="shared" si="5"/>
        <v>3620673.0384044121</v>
      </c>
    </row>
    <row r="129" spans="1:10" s="109" customFormat="1" ht="40.799999999999997" x14ac:dyDescent="0.3">
      <c r="A129" s="66" t="s">
        <v>869</v>
      </c>
      <c r="B129" s="67" t="s">
        <v>842</v>
      </c>
      <c r="C129" s="68" t="s">
        <v>843</v>
      </c>
      <c r="D129" s="69" t="s">
        <v>73</v>
      </c>
      <c r="E129" s="70">
        <v>3180</v>
      </c>
      <c r="F129" s="98">
        <v>4.1809688075441551</v>
      </c>
      <c r="G129" s="71">
        <f t="shared" si="3"/>
        <v>13295.480807990414</v>
      </c>
      <c r="H129" s="71"/>
      <c r="I129" s="71">
        <f t="shared" si="4"/>
        <v>0</v>
      </c>
      <c r="J129" s="71">
        <f t="shared" si="5"/>
        <v>13295.480807990414</v>
      </c>
    </row>
    <row r="130" spans="1:10" s="109" customFormat="1" ht="40.799999999999997" x14ac:dyDescent="0.3">
      <c r="A130" s="66" t="s">
        <v>324</v>
      </c>
      <c r="B130" s="67" t="s">
        <v>838</v>
      </c>
      <c r="C130" s="68" t="s">
        <v>1305</v>
      </c>
      <c r="D130" s="69" t="s">
        <v>73</v>
      </c>
      <c r="E130" s="70">
        <v>1100</v>
      </c>
      <c r="F130" s="98">
        <v>49.556788045588391</v>
      </c>
      <c r="G130" s="71">
        <f t="shared" si="3"/>
        <v>54512.466850147233</v>
      </c>
      <c r="H130" s="71"/>
      <c r="I130" s="71">
        <f t="shared" si="4"/>
        <v>0</v>
      </c>
      <c r="J130" s="71">
        <f t="shared" si="5"/>
        <v>54512.466850147233</v>
      </c>
    </row>
    <row r="131" spans="1:10" s="109" customFormat="1" ht="40.799999999999997" x14ac:dyDescent="0.3">
      <c r="A131" s="66" t="s">
        <v>874</v>
      </c>
      <c r="B131" s="67" t="s">
        <v>840</v>
      </c>
      <c r="C131" s="68" t="s">
        <v>852</v>
      </c>
      <c r="D131" s="69" t="s">
        <v>73</v>
      </c>
      <c r="E131" s="70">
        <v>1100</v>
      </c>
      <c r="F131" s="98">
        <v>33.570727385721156</v>
      </c>
      <c r="G131" s="71">
        <f t="shared" ref="G131:G194" si="6">E131*F131</f>
        <v>36927.800124293273</v>
      </c>
      <c r="H131" s="71"/>
      <c r="I131" s="71">
        <f t="shared" ref="I131:I194" si="7">E131*H131</f>
        <v>0</v>
      </c>
      <c r="J131" s="71">
        <f t="shared" ref="J131:J194" si="8">G131+I131</f>
        <v>36927.800124293273</v>
      </c>
    </row>
    <row r="132" spans="1:10" s="109" customFormat="1" ht="40.799999999999997" x14ac:dyDescent="0.3">
      <c r="A132" s="66" t="s">
        <v>330</v>
      </c>
      <c r="B132" s="67" t="s">
        <v>829</v>
      </c>
      <c r="C132" s="68" t="s">
        <v>830</v>
      </c>
      <c r="D132" s="69" t="s">
        <v>213</v>
      </c>
      <c r="E132" s="70">
        <v>150</v>
      </c>
      <c r="F132" s="98">
        <v>12024.222949562589</v>
      </c>
      <c r="G132" s="71">
        <f t="shared" si="6"/>
        <v>1803633.4424343882</v>
      </c>
      <c r="H132" s="71"/>
      <c r="I132" s="71">
        <f t="shared" si="7"/>
        <v>0</v>
      </c>
      <c r="J132" s="71">
        <f t="shared" si="8"/>
        <v>1803633.4424343882</v>
      </c>
    </row>
    <row r="133" spans="1:10" s="110" customFormat="1" ht="20.399999999999999" x14ac:dyDescent="0.3">
      <c r="A133" s="72" t="s">
        <v>333</v>
      </c>
      <c r="B133" s="73" t="s">
        <v>825</v>
      </c>
      <c r="C133" s="74" t="s">
        <v>826</v>
      </c>
      <c r="D133" s="75" t="s">
        <v>109</v>
      </c>
      <c r="E133" s="76">
        <v>18</v>
      </c>
      <c r="F133" s="77"/>
      <c r="G133" s="77">
        <f t="shared" si="6"/>
        <v>0</v>
      </c>
      <c r="H133" s="77"/>
      <c r="I133" s="77">
        <f t="shared" si="7"/>
        <v>0</v>
      </c>
      <c r="J133" s="77">
        <f t="shared" si="8"/>
        <v>0</v>
      </c>
    </row>
    <row r="134" spans="1:10" s="109" customFormat="1" ht="40.799999999999997" x14ac:dyDescent="0.3">
      <c r="A134" s="66" t="s">
        <v>336</v>
      </c>
      <c r="B134" s="67" t="s">
        <v>827</v>
      </c>
      <c r="C134" s="68" t="s">
        <v>1307</v>
      </c>
      <c r="D134" s="69" t="s">
        <v>116</v>
      </c>
      <c r="E134" s="70">
        <v>1800</v>
      </c>
      <c r="F134" s="98">
        <v>1498.3857626190927</v>
      </c>
      <c r="G134" s="71">
        <f t="shared" si="6"/>
        <v>2697094.3727143668</v>
      </c>
      <c r="H134" s="71"/>
      <c r="I134" s="71">
        <f t="shared" si="7"/>
        <v>0</v>
      </c>
      <c r="J134" s="71">
        <f t="shared" si="8"/>
        <v>2697094.3727143668</v>
      </c>
    </row>
    <row r="135" spans="1:10" s="109" customFormat="1" ht="40.799999999999997" x14ac:dyDescent="0.3">
      <c r="A135" s="66" t="s">
        <v>339</v>
      </c>
      <c r="B135" s="67" t="s">
        <v>835</v>
      </c>
      <c r="C135" s="68" t="s">
        <v>836</v>
      </c>
      <c r="D135" s="69" t="s">
        <v>837</v>
      </c>
      <c r="E135" s="70">
        <v>30</v>
      </c>
      <c r="F135" s="98">
        <v>19.306434030808965</v>
      </c>
      <c r="G135" s="71">
        <f t="shared" si="6"/>
        <v>579.19302092426892</v>
      </c>
      <c r="H135" s="71"/>
      <c r="I135" s="71">
        <f t="shared" si="7"/>
        <v>0</v>
      </c>
      <c r="J135" s="71">
        <f t="shared" si="8"/>
        <v>579.19302092426892</v>
      </c>
    </row>
    <row r="136" spans="1:10" s="109" customFormat="1" ht="40.799999999999997" x14ac:dyDescent="0.3">
      <c r="A136" s="66" t="s">
        <v>341</v>
      </c>
      <c r="B136" s="67" t="s">
        <v>833</v>
      </c>
      <c r="C136" s="68" t="s">
        <v>1589</v>
      </c>
      <c r="D136" s="69" t="s">
        <v>213</v>
      </c>
      <c r="E136" s="70">
        <v>3600</v>
      </c>
      <c r="F136" s="98">
        <v>36.399030425543828</v>
      </c>
      <c r="G136" s="71">
        <f t="shared" si="6"/>
        <v>131036.50953195778</v>
      </c>
      <c r="H136" s="71"/>
      <c r="I136" s="71">
        <f t="shared" si="7"/>
        <v>0</v>
      </c>
      <c r="J136" s="71">
        <f t="shared" si="8"/>
        <v>131036.50953195778</v>
      </c>
    </row>
    <row r="137" spans="1:10" s="109" customFormat="1" ht="40.799999999999997" x14ac:dyDescent="0.3">
      <c r="A137" s="66" t="s">
        <v>344</v>
      </c>
      <c r="B137" s="67" t="s">
        <v>815</v>
      </c>
      <c r="C137" s="68" t="s">
        <v>846</v>
      </c>
      <c r="D137" s="69" t="s">
        <v>213</v>
      </c>
      <c r="E137" s="70">
        <v>7200</v>
      </c>
      <c r="F137" s="98">
        <v>20.535939463060199</v>
      </c>
      <c r="G137" s="71">
        <f t="shared" si="6"/>
        <v>147858.76413403344</v>
      </c>
      <c r="H137" s="71"/>
      <c r="I137" s="71">
        <f t="shared" si="7"/>
        <v>0</v>
      </c>
      <c r="J137" s="71">
        <f t="shared" si="8"/>
        <v>147858.76413403344</v>
      </c>
    </row>
    <row r="138" spans="1:10" s="109" customFormat="1" ht="40.799999999999997" x14ac:dyDescent="0.3">
      <c r="A138" s="66" t="s">
        <v>347</v>
      </c>
      <c r="B138" s="67" t="s">
        <v>819</v>
      </c>
      <c r="C138" s="68" t="s">
        <v>820</v>
      </c>
      <c r="D138" s="69" t="s">
        <v>213</v>
      </c>
      <c r="E138" s="70">
        <v>20</v>
      </c>
      <c r="F138" s="98">
        <v>682.85101688347447</v>
      </c>
      <c r="G138" s="71">
        <f t="shared" si="6"/>
        <v>13657.02033766949</v>
      </c>
      <c r="H138" s="71"/>
      <c r="I138" s="71">
        <f t="shared" si="7"/>
        <v>0</v>
      </c>
      <c r="J138" s="71">
        <f t="shared" si="8"/>
        <v>13657.02033766949</v>
      </c>
    </row>
    <row r="139" spans="1:10" s="110" customFormat="1" ht="30.6" x14ac:dyDescent="0.3">
      <c r="A139" s="72" t="s">
        <v>348</v>
      </c>
      <c r="B139" s="73" t="s">
        <v>498</v>
      </c>
      <c r="C139" s="74" t="s">
        <v>499</v>
      </c>
      <c r="D139" s="75" t="s">
        <v>109</v>
      </c>
      <c r="E139" s="79">
        <v>0.81</v>
      </c>
      <c r="F139" s="77"/>
      <c r="G139" s="77">
        <f t="shared" si="6"/>
        <v>0</v>
      </c>
      <c r="H139" s="77"/>
      <c r="I139" s="77">
        <f t="shared" si="7"/>
        <v>0</v>
      </c>
      <c r="J139" s="77">
        <f t="shared" si="8"/>
        <v>0</v>
      </c>
    </row>
    <row r="140" spans="1:10" s="109" customFormat="1" ht="40.799999999999997" x14ac:dyDescent="0.3">
      <c r="A140" s="66" t="s">
        <v>351</v>
      </c>
      <c r="B140" s="67" t="s">
        <v>823</v>
      </c>
      <c r="C140" s="68" t="s">
        <v>1309</v>
      </c>
      <c r="D140" s="69" t="s">
        <v>116</v>
      </c>
      <c r="E140" s="88">
        <v>83.43</v>
      </c>
      <c r="F140" s="98">
        <v>1837.2903324981194</v>
      </c>
      <c r="G140" s="71">
        <f t="shared" si="6"/>
        <v>153285.13244031812</v>
      </c>
      <c r="H140" s="71"/>
      <c r="I140" s="71">
        <f t="shared" si="7"/>
        <v>0</v>
      </c>
      <c r="J140" s="71">
        <f t="shared" si="8"/>
        <v>153285.13244031812</v>
      </c>
    </row>
    <row r="141" spans="1:10" s="110" customFormat="1" ht="20.399999999999999" x14ac:dyDescent="0.3">
      <c r="A141" s="72" t="s">
        <v>354</v>
      </c>
      <c r="B141" s="73" t="s">
        <v>1161</v>
      </c>
      <c r="C141" s="74" t="s">
        <v>1162</v>
      </c>
      <c r="D141" s="75" t="s">
        <v>415</v>
      </c>
      <c r="E141" s="76">
        <v>3</v>
      </c>
      <c r="F141" s="77"/>
      <c r="G141" s="77">
        <f t="shared" si="6"/>
        <v>0</v>
      </c>
      <c r="H141" s="77"/>
      <c r="I141" s="77">
        <f t="shared" si="7"/>
        <v>0</v>
      </c>
      <c r="J141" s="77">
        <f t="shared" si="8"/>
        <v>0</v>
      </c>
    </row>
    <row r="142" spans="1:10" s="109" customFormat="1" ht="40.799999999999997" x14ac:dyDescent="0.3">
      <c r="A142" s="66" t="s">
        <v>358</v>
      </c>
      <c r="B142" s="67" t="s">
        <v>1164</v>
      </c>
      <c r="C142" s="68" t="s">
        <v>1590</v>
      </c>
      <c r="D142" s="69" t="s">
        <v>116</v>
      </c>
      <c r="E142" s="70">
        <v>309</v>
      </c>
      <c r="F142" s="98">
        <v>129.36411792828682</v>
      </c>
      <c r="G142" s="71">
        <f t="shared" si="6"/>
        <v>39973.512439840626</v>
      </c>
      <c r="H142" s="71"/>
      <c r="I142" s="71">
        <f t="shared" si="7"/>
        <v>0</v>
      </c>
      <c r="J142" s="71">
        <f t="shared" si="8"/>
        <v>39973.512439840626</v>
      </c>
    </row>
    <row r="143" spans="1:10" s="109" customFormat="1" ht="40.799999999999997" x14ac:dyDescent="0.3">
      <c r="A143" s="66" t="s">
        <v>361</v>
      </c>
      <c r="B143" s="67" t="s">
        <v>1167</v>
      </c>
      <c r="C143" s="68" t="s">
        <v>1591</v>
      </c>
      <c r="D143" s="69" t="s">
        <v>213</v>
      </c>
      <c r="E143" s="70">
        <v>144</v>
      </c>
      <c r="F143" s="98">
        <v>19.183288753639388</v>
      </c>
      <c r="G143" s="71">
        <f t="shared" si="6"/>
        <v>2762.3935805240717</v>
      </c>
      <c r="H143" s="71"/>
      <c r="I143" s="71">
        <f t="shared" si="7"/>
        <v>0</v>
      </c>
      <c r="J143" s="71">
        <f t="shared" si="8"/>
        <v>2762.3935805240717</v>
      </c>
    </row>
    <row r="144" spans="1:10" s="109" customFormat="1" ht="40.799999999999997" x14ac:dyDescent="0.3">
      <c r="A144" s="66" t="s">
        <v>363</v>
      </c>
      <c r="B144" s="67" t="s">
        <v>1167</v>
      </c>
      <c r="C144" s="68" t="s">
        <v>1592</v>
      </c>
      <c r="D144" s="69" t="s">
        <v>213</v>
      </c>
      <c r="E144" s="70">
        <v>144</v>
      </c>
      <c r="F144" s="98">
        <v>49.433790415057018</v>
      </c>
      <c r="G144" s="71">
        <f t="shared" si="6"/>
        <v>7118.4658197682111</v>
      </c>
      <c r="H144" s="71"/>
      <c r="I144" s="71">
        <f t="shared" si="7"/>
        <v>0</v>
      </c>
      <c r="J144" s="71">
        <f t="shared" si="8"/>
        <v>7118.4658197682111</v>
      </c>
    </row>
    <row r="145" spans="1:10" s="109" customFormat="1" ht="40.799999999999997" x14ac:dyDescent="0.3">
      <c r="A145" s="66" t="s">
        <v>367</v>
      </c>
      <c r="B145" s="67" t="s">
        <v>1167</v>
      </c>
      <c r="C145" s="68" t="s">
        <v>1170</v>
      </c>
      <c r="D145" s="69" t="s">
        <v>213</v>
      </c>
      <c r="E145" s="70">
        <v>72</v>
      </c>
      <c r="F145" s="98">
        <v>37.136920437939658</v>
      </c>
      <c r="G145" s="71">
        <f t="shared" si="6"/>
        <v>2673.8582715316552</v>
      </c>
      <c r="H145" s="71"/>
      <c r="I145" s="71">
        <f t="shared" si="7"/>
        <v>0</v>
      </c>
      <c r="J145" s="71">
        <f t="shared" si="8"/>
        <v>2673.8582715316552</v>
      </c>
    </row>
    <row r="146" spans="1:10" s="109" customFormat="1" ht="40.799999999999997" x14ac:dyDescent="0.3">
      <c r="A146" s="66" t="s">
        <v>369</v>
      </c>
      <c r="B146" s="67" t="s">
        <v>1593</v>
      </c>
      <c r="C146" s="68" t="s">
        <v>1594</v>
      </c>
      <c r="D146" s="69" t="s">
        <v>213</v>
      </c>
      <c r="E146" s="70">
        <v>40</v>
      </c>
      <c r="F146" s="98">
        <v>321.19692139404179</v>
      </c>
      <c r="G146" s="71">
        <f t="shared" si="6"/>
        <v>12847.876855761671</v>
      </c>
      <c r="H146" s="71"/>
      <c r="I146" s="71">
        <f t="shared" si="7"/>
        <v>0</v>
      </c>
      <c r="J146" s="71">
        <f t="shared" si="8"/>
        <v>12847.876855761671</v>
      </c>
    </row>
    <row r="147" spans="1:10" s="109" customFormat="1" ht="40.799999999999997" x14ac:dyDescent="0.3">
      <c r="A147" s="66" t="s">
        <v>371</v>
      </c>
      <c r="B147" s="67" t="s">
        <v>1595</v>
      </c>
      <c r="C147" s="68" t="s">
        <v>1596</v>
      </c>
      <c r="D147" s="69" t="s">
        <v>73</v>
      </c>
      <c r="E147" s="70">
        <v>72</v>
      </c>
      <c r="F147" s="98">
        <v>819.10125004291194</v>
      </c>
      <c r="G147" s="71">
        <f t="shared" si="6"/>
        <v>58975.290003089656</v>
      </c>
      <c r="H147" s="71"/>
      <c r="I147" s="71">
        <f t="shared" si="7"/>
        <v>0</v>
      </c>
      <c r="J147" s="71">
        <f t="shared" si="8"/>
        <v>58975.290003089656</v>
      </c>
    </row>
    <row r="148" spans="1:10" s="109" customFormat="1" ht="40.799999999999997" x14ac:dyDescent="0.3">
      <c r="A148" s="66" t="s">
        <v>374</v>
      </c>
      <c r="B148" s="67" t="s">
        <v>817</v>
      </c>
      <c r="C148" s="68" t="s">
        <v>1330</v>
      </c>
      <c r="D148" s="69" t="s">
        <v>213</v>
      </c>
      <c r="E148" s="70">
        <v>500</v>
      </c>
      <c r="F148" s="98">
        <v>341.85575872639129</v>
      </c>
      <c r="G148" s="71">
        <f t="shared" si="6"/>
        <v>170927.87936319565</v>
      </c>
      <c r="H148" s="71"/>
      <c r="I148" s="71">
        <f t="shared" si="7"/>
        <v>0</v>
      </c>
      <c r="J148" s="71">
        <f t="shared" si="8"/>
        <v>170927.87936319565</v>
      </c>
    </row>
    <row r="149" spans="1:10" s="109" customFormat="1" ht="40.799999999999997" x14ac:dyDescent="0.3">
      <c r="A149" s="66" t="s">
        <v>376</v>
      </c>
      <c r="B149" s="67" t="s">
        <v>1532</v>
      </c>
      <c r="C149" s="68" t="s">
        <v>1597</v>
      </c>
      <c r="D149" s="69" t="s">
        <v>73</v>
      </c>
      <c r="E149" s="70">
        <v>500</v>
      </c>
      <c r="F149" s="98">
        <v>947.23557894582461</v>
      </c>
      <c r="G149" s="71">
        <f t="shared" si="6"/>
        <v>473617.78947291232</v>
      </c>
      <c r="H149" s="71"/>
      <c r="I149" s="71">
        <f t="shared" si="7"/>
        <v>0</v>
      </c>
      <c r="J149" s="71">
        <f t="shared" si="8"/>
        <v>473617.78947291232</v>
      </c>
    </row>
    <row r="150" spans="1:10" s="109" customFormat="1" ht="40.799999999999997" x14ac:dyDescent="0.3">
      <c r="A150" s="66" t="s">
        <v>379</v>
      </c>
      <c r="B150" s="67" t="s">
        <v>1532</v>
      </c>
      <c r="C150" s="68" t="s">
        <v>1598</v>
      </c>
      <c r="D150" s="69" t="s">
        <v>73</v>
      </c>
      <c r="E150" s="70">
        <v>1000</v>
      </c>
      <c r="F150" s="98">
        <v>177.32230362714256</v>
      </c>
      <c r="G150" s="71">
        <f t="shared" si="6"/>
        <v>177322.30362714257</v>
      </c>
      <c r="H150" s="71"/>
      <c r="I150" s="71">
        <f t="shared" si="7"/>
        <v>0</v>
      </c>
      <c r="J150" s="71">
        <f t="shared" si="8"/>
        <v>177322.30362714257</v>
      </c>
    </row>
    <row r="151" spans="1:10" s="109" customFormat="1" ht="40.799999999999997" x14ac:dyDescent="0.3">
      <c r="A151" s="66" t="s">
        <v>380</v>
      </c>
      <c r="B151" s="67" t="s">
        <v>1532</v>
      </c>
      <c r="C151" s="68" t="s">
        <v>1334</v>
      </c>
      <c r="D151" s="69" t="s">
        <v>73</v>
      </c>
      <c r="E151" s="70">
        <v>1000</v>
      </c>
      <c r="F151" s="98">
        <v>118.29684888301743</v>
      </c>
      <c r="G151" s="71">
        <f t="shared" si="6"/>
        <v>118296.84888301743</v>
      </c>
      <c r="H151" s="71"/>
      <c r="I151" s="71">
        <f t="shared" si="7"/>
        <v>0</v>
      </c>
      <c r="J151" s="71">
        <f t="shared" si="8"/>
        <v>118296.84888301743</v>
      </c>
    </row>
    <row r="152" spans="1:10" s="109" customFormat="1" ht="40.799999999999997" x14ac:dyDescent="0.3">
      <c r="A152" s="66" t="s">
        <v>381</v>
      </c>
      <c r="B152" s="67" t="s">
        <v>840</v>
      </c>
      <c r="C152" s="68" t="s">
        <v>912</v>
      </c>
      <c r="D152" s="69" t="s">
        <v>73</v>
      </c>
      <c r="E152" s="70">
        <v>1500</v>
      </c>
      <c r="F152" s="98">
        <v>14.387454593880495</v>
      </c>
      <c r="G152" s="71">
        <f t="shared" si="6"/>
        <v>21581.181890820742</v>
      </c>
      <c r="H152" s="71"/>
      <c r="I152" s="71">
        <f t="shared" si="7"/>
        <v>0</v>
      </c>
      <c r="J152" s="71">
        <f t="shared" si="8"/>
        <v>21581.181890820742</v>
      </c>
    </row>
    <row r="153" spans="1:10" s="110" customFormat="1" ht="30.6" x14ac:dyDescent="0.3">
      <c r="A153" s="72" t="s">
        <v>384</v>
      </c>
      <c r="B153" s="73" t="s">
        <v>803</v>
      </c>
      <c r="C153" s="74" t="s">
        <v>804</v>
      </c>
      <c r="D153" s="75" t="s">
        <v>165</v>
      </c>
      <c r="E153" s="82">
        <v>1.6726399999999999</v>
      </c>
      <c r="F153" s="77"/>
      <c r="G153" s="77">
        <f t="shared" si="6"/>
        <v>0</v>
      </c>
      <c r="H153" s="77"/>
      <c r="I153" s="77">
        <f t="shared" si="7"/>
        <v>0</v>
      </c>
      <c r="J153" s="77">
        <f t="shared" si="8"/>
        <v>0</v>
      </c>
    </row>
    <row r="154" spans="1:10" s="109" customFormat="1" ht="40.799999999999997" x14ac:dyDescent="0.3">
      <c r="A154" s="66" t="s">
        <v>386</v>
      </c>
      <c r="B154" s="67" t="s">
        <v>1383</v>
      </c>
      <c r="C154" s="68" t="s">
        <v>1599</v>
      </c>
      <c r="D154" s="69" t="s">
        <v>73</v>
      </c>
      <c r="E154" s="70">
        <v>204</v>
      </c>
      <c r="F154" s="103">
        <v>42577.919999999998</v>
      </c>
      <c r="G154" s="71">
        <f t="shared" si="6"/>
        <v>8685895.6799999997</v>
      </c>
      <c r="H154" s="71"/>
      <c r="I154" s="71">
        <f t="shared" si="7"/>
        <v>0</v>
      </c>
      <c r="J154" s="71">
        <f t="shared" si="8"/>
        <v>8685895.6799999997</v>
      </c>
    </row>
    <row r="155" spans="1:10" s="109" customFormat="1" ht="40.799999999999997" x14ac:dyDescent="0.3">
      <c r="A155" s="66" t="s">
        <v>388</v>
      </c>
      <c r="B155" s="67" t="s">
        <v>1383</v>
      </c>
      <c r="C155" s="68" t="s">
        <v>1388</v>
      </c>
      <c r="D155" s="69" t="s">
        <v>73</v>
      </c>
      <c r="E155" s="70">
        <v>35</v>
      </c>
      <c r="F155" s="102">
        <v>37472.425487999993</v>
      </c>
      <c r="G155" s="71">
        <f t="shared" si="6"/>
        <v>1311534.8920799997</v>
      </c>
      <c r="H155" s="71"/>
      <c r="I155" s="71">
        <f t="shared" si="7"/>
        <v>0</v>
      </c>
      <c r="J155" s="71">
        <f t="shared" si="8"/>
        <v>1311534.8920799997</v>
      </c>
    </row>
    <row r="156" spans="1:10" s="109" customFormat="1" ht="40.799999999999997" x14ac:dyDescent="0.3">
      <c r="A156" s="66" t="s">
        <v>390</v>
      </c>
      <c r="B156" s="67" t="s">
        <v>880</v>
      </c>
      <c r="C156" s="68" t="s">
        <v>1600</v>
      </c>
      <c r="D156" s="69" t="s">
        <v>73</v>
      </c>
      <c r="E156" s="70">
        <v>30</v>
      </c>
      <c r="F156" s="71">
        <v>17067.45</v>
      </c>
      <c r="G156" s="71">
        <f t="shared" si="6"/>
        <v>512023.5</v>
      </c>
      <c r="H156" s="71"/>
      <c r="I156" s="71">
        <f t="shared" si="7"/>
        <v>0</v>
      </c>
      <c r="J156" s="71">
        <f t="shared" si="8"/>
        <v>512023.5</v>
      </c>
    </row>
    <row r="157" spans="1:10" s="109" customFormat="1" ht="40.799999999999997" x14ac:dyDescent="0.3">
      <c r="A157" s="66" t="s">
        <v>392</v>
      </c>
      <c r="B157" s="67" t="s">
        <v>880</v>
      </c>
      <c r="C157" s="68" t="s">
        <v>1389</v>
      </c>
      <c r="D157" s="69" t="s">
        <v>73</v>
      </c>
      <c r="E157" s="70">
        <v>4</v>
      </c>
      <c r="F157" s="98">
        <v>14216.895192640888</v>
      </c>
      <c r="G157" s="71">
        <f t="shared" si="6"/>
        <v>56867.580770563553</v>
      </c>
      <c r="H157" s="71"/>
      <c r="I157" s="71">
        <f t="shared" si="7"/>
        <v>0</v>
      </c>
      <c r="J157" s="71">
        <f t="shared" si="8"/>
        <v>56867.580770563553</v>
      </c>
    </row>
    <row r="158" spans="1:10" s="109" customFormat="1" ht="40.799999999999997" x14ac:dyDescent="0.3">
      <c r="A158" s="66" t="s">
        <v>395</v>
      </c>
      <c r="B158" s="67" t="s">
        <v>880</v>
      </c>
      <c r="C158" s="68" t="s">
        <v>1601</v>
      </c>
      <c r="D158" s="69" t="s">
        <v>73</v>
      </c>
      <c r="E158" s="70">
        <v>8</v>
      </c>
      <c r="F158" s="98">
        <v>7832.0635706832381</v>
      </c>
      <c r="G158" s="71">
        <f t="shared" si="6"/>
        <v>62656.508565465905</v>
      </c>
      <c r="H158" s="71"/>
      <c r="I158" s="71">
        <f t="shared" si="7"/>
        <v>0</v>
      </c>
      <c r="J158" s="71">
        <f t="shared" si="8"/>
        <v>62656.508565465905</v>
      </c>
    </row>
    <row r="159" spans="1:10" s="109" customFormat="1" ht="40.799999999999997" x14ac:dyDescent="0.3">
      <c r="A159" s="66" t="s">
        <v>398</v>
      </c>
      <c r="B159" s="67" t="s">
        <v>793</v>
      </c>
      <c r="C159" s="68" t="s">
        <v>1602</v>
      </c>
      <c r="D159" s="69" t="s">
        <v>213</v>
      </c>
      <c r="E159" s="70">
        <v>30</v>
      </c>
      <c r="F159" s="98">
        <v>32008.889163481341</v>
      </c>
      <c r="G159" s="71">
        <f t="shared" si="6"/>
        <v>960266.67490444018</v>
      </c>
      <c r="H159" s="71"/>
      <c r="I159" s="71">
        <f t="shared" si="7"/>
        <v>0</v>
      </c>
      <c r="J159" s="71">
        <f t="shared" si="8"/>
        <v>960266.67490444018</v>
      </c>
    </row>
    <row r="160" spans="1:10" s="109" customFormat="1" ht="40.799999999999997" x14ac:dyDescent="0.3">
      <c r="A160" s="66" t="s">
        <v>900</v>
      </c>
      <c r="B160" s="67" t="s">
        <v>793</v>
      </c>
      <c r="C160" s="68" t="s">
        <v>1603</v>
      </c>
      <c r="D160" s="69" t="s">
        <v>213</v>
      </c>
      <c r="E160" s="70">
        <v>4</v>
      </c>
      <c r="F160" s="98">
        <v>24332.258955093192</v>
      </c>
      <c r="G160" s="71">
        <f t="shared" si="6"/>
        <v>97329.035820372766</v>
      </c>
      <c r="H160" s="71"/>
      <c r="I160" s="71">
        <f t="shared" si="7"/>
        <v>0</v>
      </c>
      <c r="J160" s="71">
        <f t="shared" si="8"/>
        <v>97329.035820372766</v>
      </c>
    </row>
    <row r="161" spans="1:11" s="110" customFormat="1" ht="30.6" x14ac:dyDescent="0.3">
      <c r="A161" s="72" t="s">
        <v>404</v>
      </c>
      <c r="B161" s="73" t="s">
        <v>163</v>
      </c>
      <c r="C161" s="74" t="s">
        <v>164</v>
      </c>
      <c r="D161" s="75" t="s">
        <v>165</v>
      </c>
      <c r="E161" s="82">
        <v>1.67197</v>
      </c>
      <c r="F161" s="77"/>
      <c r="G161" s="77">
        <f t="shared" si="6"/>
        <v>0</v>
      </c>
      <c r="H161" s="77"/>
      <c r="I161" s="77">
        <f t="shared" si="7"/>
        <v>0</v>
      </c>
      <c r="J161" s="77">
        <f t="shared" si="8"/>
        <v>0</v>
      </c>
    </row>
    <row r="162" spans="1:11" s="109" customFormat="1" ht="40.799999999999997" x14ac:dyDescent="0.3">
      <c r="A162" s="66" t="s">
        <v>902</v>
      </c>
      <c r="B162" s="67" t="s">
        <v>1383</v>
      </c>
      <c r="C162" s="68" t="s">
        <v>1604</v>
      </c>
      <c r="D162" s="69" t="s">
        <v>73</v>
      </c>
      <c r="E162" s="70">
        <v>155</v>
      </c>
      <c r="F162" s="98">
        <v>28379.31563420541</v>
      </c>
      <c r="G162" s="71">
        <f t="shared" si="6"/>
        <v>4398793.9233018383</v>
      </c>
      <c r="H162" s="71"/>
      <c r="I162" s="71">
        <f t="shared" si="7"/>
        <v>0</v>
      </c>
      <c r="J162" s="71">
        <f t="shared" si="8"/>
        <v>4398793.9233018383</v>
      </c>
    </row>
    <row r="163" spans="1:11" s="109" customFormat="1" ht="40.799999999999997" x14ac:dyDescent="0.3">
      <c r="A163" s="66" t="s">
        <v>903</v>
      </c>
      <c r="B163" s="67" t="s">
        <v>880</v>
      </c>
      <c r="C163" s="68" t="s">
        <v>1392</v>
      </c>
      <c r="D163" s="69" t="s">
        <v>73</v>
      </c>
      <c r="E163" s="70">
        <v>10</v>
      </c>
      <c r="F163" s="71">
        <v>11645.42</v>
      </c>
      <c r="G163" s="71">
        <f t="shared" si="6"/>
        <v>116454.2</v>
      </c>
      <c r="H163" s="71"/>
      <c r="I163" s="71">
        <f t="shared" si="7"/>
        <v>0</v>
      </c>
      <c r="J163" s="71">
        <f t="shared" si="8"/>
        <v>116454.2</v>
      </c>
    </row>
    <row r="164" spans="1:11" s="109" customFormat="1" ht="40.799999999999997" x14ac:dyDescent="0.3">
      <c r="A164" s="66" t="s">
        <v>412</v>
      </c>
      <c r="B164" s="67" t="s">
        <v>793</v>
      </c>
      <c r="C164" s="68" t="s">
        <v>1605</v>
      </c>
      <c r="D164" s="69" t="s">
        <v>213</v>
      </c>
      <c r="E164" s="70">
        <v>7</v>
      </c>
      <c r="F164" s="71">
        <v>10352.24</v>
      </c>
      <c r="G164" s="71">
        <f t="shared" si="6"/>
        <v>72465.679999999993</v>
      </c>
      <c r="H164" s="71"/>
      <c r="I164" s="71">
        <f t="shared" si="7"/>
        <v>0</v>
      </c>
      <c r="J164" s="71">
        <f t="shared" si="8"/>
        <v>72465.679999999993</v>
      </c>
    </row>
    <row r="165" spans="1:11" s="109" customFormat="1" ht="40.799999999999997" x14ac:dyDescent="0.3">
      <c r="A165" s="66" t="s">
        <v>416</v>
      </c>
      <c r="B165" s="67" t="s">
        <v>1383</v>
      </c>
      <c r="C165" s="68" t="s">
        <v>1393</v>
      </c>
      <c r="D165" s="69" t="s">
        <v>73</v>
      </c>
      <c r="E165" s="70">
        <v>1015</v>
      </c>
      <c r="F165" s="71">
        <v>241.32</v>
      </c>
      <c r="G165" s="71">
        <f t="shared" si="6"/>
        <v>244939.8</v>
      </c>
      <c r="H165" s="71"/>
      <c r="I165" s="71">
        <f t="shared" si="7"/>
        <v>0</v>
      </c>
      <c r="J165" s="71">
        <f t="shared" si="8"/>
        <v>244939.8</v>
      </c>
    </row>
    <row r="166" spans="1:11" s="109" customFormat="1" ht="40.799999999999997" x14ac:dyDescent="0.3">
      <c r="A166" s="66" t="s">
        <v>906</v>
      </c>
      <c r="B166" s="67" t="s">
        <v>1383</v>
      </c>
      <c r="C166" s="68" t="s">
        <v>896</v>
      </c>
      <c r="D166" s="69" t="s">
        <v>73</v>
      </c>
      <c r="E166" s="70">
        <v>100</v>
      </c>
      <c r="F166" s="71">
        <v>3507.84</v>
      </c>
      <c r="G166" s="71">
        <f t="shared" si="6"/>
        <v>350784</v>
      </c>
      <c r="H166" s="71"/>
      <c r="I166" s="71">
        <f t="shared" si="7"/>
        <v>0</v>
      </c>
      <c r="J166" s="71">
        <f t="shared" si="8"/>
        <v>350784</v>
      </c>
    </row>
    <row r="167" spans="1:11" s="110" customFormat="1" ht="20.399999999999999" x14ac:dyDescent="0.3">
      <c r="A167" s="72" t="s">
        <v>422</v>
      </c>
      <c r="B167" s="73" t="s">
        <v>203</v>
      </c>
      <c r="C167" s="74" t="s">
        <v>204</v>
      </c>
      <c r="D167" s="75" t="s">
        <v>69</v>
      </c>
      <c r="E167" s="80">
        <v>2.1</v>
      </c>
      <c r="F167" s="77"/>
      <c r="G167" s="77">
        <f t="shared" si="6"/>
        <v>0</v>
      </c>
      <c r="H167" s="77"/>
      <c r="I167" s="77">
        <f t="shared" si="7"/>
        <v>0</v>
      </c>
      <c r="J167" s="77">
        <f t="shared" si="8"/>
        <v>0</v>
      </c>
    </row>
    <row r="168" spans="1:11" s="109" customFormat="1" ht="40.799999999999997" x14ac:dyDescent="0.3">
      <c r="A168" s="66" t="s">
        <v>424</v>
      </c>
      <c r="B168" s="67" t="s">
        <v>1397</v>
      </c>
      <c r="C168" s="68" t="s">
        <v>1606</v>
      </c>
      <c r="D168" s="69" t="s">
        <v>213</v>
      </c>
      <c r="E168" s="70">
        <v>210</v>
      </c>
      <c r="F168" s="98">
        <v>7867.3553128891181</v>
      </c>
      <c r="G168" s="71">
        <f t="shared" si="6"/>
        <v>1652144.6157067148</v>
      </c>
      <c r="H168" s="71"/>
      <c r="I168" s="71">
        <f t="shared" si="7"/>
        <v>0</v>
      </c>
      <c r="J168" s="71">
        <f t="shared" si="8"/>
        <v>1652144.6157067148</v>
      </c>
    </row>
    <row r="169" spans="1:11" s="110" customFormat="1" ht="20.399999999999999" x14ac:dyDescent="0.3">
      <c r="A169" s="72" t="s">
        <v>427</v>
      </c>
      <c r="B169" s="73" t="s">
        <v>203</v>
      </c>
      <c r="C169" s="74" t="s">
        <v>204</v>
      </c>
      <c r="D169" s="75" t="s">
        <v>69</v>
      </c>
      <c r="E169" s="80">
        <v>0.4</v>
      </c>
      <c r="F169" s="77"/>
      <c r="G169" s="77">
        <f t="shared" si="6"/>
        <v>0</v>
      </c>
      <c r="H169" s="77"/>
      <c r="I169" s="77">
        <f t="shared" si="7"/>
        <v>0</v>
      </c>
      <c r="J169" s="77">
        <f t="shared" si="8"/>
        <v>0</v>
      </c>
    </row>
    <row r="170" spans="1:11" s="109" customFormat="1" ht="40.799999999999997" x14ac:dyDescent="0.3">
      <c r="A170" s="66" t="s">
        <v>908</v>
      </c>
      <c r="B170" s="67" t="s">
        <v>1397</v>
      </c>
      <c r="C170" s="68" t="s">
        <v>1607</v>
      </c>
      <c r="D170" s="69" t="s">
        <v>73</v>
      </c>
      <c r="E170" s="70">
        <v>40</v>
      </c>
      <c r="F170" s="98">
        <v>26298.54549367827</v>
      </c>
      <c r="G170" s="71">
        <f t="shared" si="6"/>
        <v>1051941.8197471309</v>
      </c>
      <c r="H170" s="71"/>
      <c r="I170" s="71">
        <f t="shared" si="7"/>
        <v>0</v>
      </c>
      <c r="J170" s="71">
        <f t="shared" si="8"/>
        <v>1051941.8197471309</v>
      </c>
    </row>
    <row r="171" spans="1:11" s="110" customFormat="1" ht="20.399999999999999" x14ac:dyDescent="0.3">
      <c r="A171" s="72" t="s">
        <v>432</v>
      </c>
      <c r="B171" s="73" t="s">
        <v>203</v>
      </c>
      <c r="C171" s="74" t="s">
        <v>204</v>
      </c>
      <c r="D171" s="75" t="s">
        <v>69</v>
      </c>
      <c r="E171" s="80">
        <v>0.4</v>
      </c>
      <c r="F171" s="77"/>
      <c r="G171" s="77">
        <f t="shared" si="6"/>
        <v>0</v>
      </c>
      <c r="H171" s="77"/>
      <c r="I171" s="77">
        <f t="shared" si="7"/>
        <v>0</v>
      </c>
      <c r="J171" s="77">
        <f t="shared" si="8"/>
        <v>0</v>
      </c>
    </row>
    <row r="172" spans="1:11" s="109" customFormat="1" ht="40.799999999999997" x14ac:dyDescent="0.3">
      <c r="A172" s="66" t="s">
        <v>435</v>
      </c>
      <c r="B172" s="67" t="s">
        <v>1397</v>
      </c>
      <c r="C172" s="68" t="s">
        <v>1608</v>
      </c>
      <c r="D172" s="69" t="s">
        <v>73</v>
      </c>
      <c r="E172" s="70">
        <v>40</v>
      </c>
      <c r="F172" s="98">
        <v>21053.764715086323</v>
      </c>
      <c r="G172" s="71">
        <f t="shared" si="6"/>
        <v>842150.5886034529</v>
      </c>
      <c r="H172" s="71"/>
      <c r="I172" s="71">
        <f t="shared" si="7"/>
        <v>0</v>
      </c>
      <c r="J172" s="71">
        <f t="shared" si="8"/>
        <v>842150.5886034529</v>
      </c>
    </row>
    <row r="173" spans="1:11" s="110" customFormat="1" ht="20.399999999999999" x14ac:dyDescent="0.3">
      <c r="A173" s="72" t="s">
        <v>438</v>
      </c>
      <c r="B173" s="73" t="s">
        <v>203</v>
      </c>
      <c r="C173" s="74" t="s">
        <v>204</v>
      </c>
      <c r="D173" s="75" t="s">
        <v>69</v>
      </c>
      <c r="E173" s="79">
        <v>2.31</v>
      </c>
      <c r="F173" s="77"/>
      <c r="G173" s="77">
        <f t="shared" si="6"/>
        <v>0</v>
      </c>
      <c r="H173" s="77"/>
      <c r="I173" s="77">
        <f t="shared" si="7"/>
        <v>0</v>
      </c>
      <c r="J173" s="77">
        <f t="shared" si="8"/>
        <v>0</v>
      </c>
    </row>
    <row r="174" spans="1:11" s="109" customFormat="1" ht="40.799999999999997" x14ac:dyDescent="0.3">
      <c r="A174" s="66" t="s">
        <v>442</v>
      </c>
      <c r="B174" s="67" t="s">
        <v>1397</v>
      </c>
      <c r="C174" s="68" t="s">
        <v>1609</v>
      </c>
      <c r="D174" s="69" t="s">
        <v>73</v>
      </c>
      <c r="E174" s="70">
        <v>231</v>
      </c>
      <c r="F174" s="71">
        <v>2626.6439999999998</v>
      </c>
      <c r="G174" s="71">
        <f t="shared" si="6"/>
        <v>606754.76399999997</v>
      </c>
      <c r="H174" s="71"/>
      <c r="I174" s="71">
        <f t="shared" si="7"/>
        <v>0</v>
      </c>
      <c r="J174" s="71">
        <f t="shared" si="8"/>
        <v>606754.76399999997</v>
      </c>
      <c r="K174" s="109">
        <f>2188.87*1.2</f>
        <v>2626.6439999999998</v>
      </c>
    </row>
    <row r="175" spans="1:11" s="110" customFormat="1" ht="20.399999999999999" x14ac:dyDescent="0.3">
      <c r="A175" s="72" t="s">
        <v>445</v>
      </c>
      <c r="B175" s="73" t="s">
        <v>203</v>
      </c>
      <c r="C175" s="74" t="s">
        <v>204</v>
      </c>
      <c r="D175" s="75" t="s">
        <v>69</v>
      </c>
      <c r="E175" s="79">
        <v>0.25</v>
      </c>
      <c r="F175" s="77"/>
      <c r="G175" s="77">
        <f t="shared" si="6"/>
        <v>0</v>
      </c>
      <c r="H175" s="77"/>
      <c r="I175" s="77">
        <f t="shared" si="7"/>
        <v>0</v>
      </c>
      <c r="J175" s="77">
        <f t="shared" si="8"/>
        <v>0</v>
      </c>
    </row>
    <row r="176" spans="1:11" s="109" customFormat="1" ht="40.799999999999997" x14ac:dyDescent="0.3">
      <c r="A176" s="66" t="s">
        <v>448</v>
      </c>
      <c r="B176" s="67" t="s">
        <v>1397</v>
      </c>
      <c r="C176" s="68" t="s">
        <v>809</v>
      </c>
      <c r="D176" s="69" t="s">
        <v>73</v>
      </c>
      <c r="E176" s="70">
        <v>25</v>
      </c>
      <c r="F176" s="102">
        <v>1530</v>
      </c>
      <c r="G176" s="71">
        <f t="shared" si="6"/>
        <v>38250</v>
      </c>
      <c r="H176" s="71"/>
      <c r="I176" s="71">
        <f t="shared" si="7"/>
        <v>0</v>
      </c>
      <c r="J176" s="71">
        <f t="shared" si="8"/>
        <v>38250</v>
      </c>
      <c r="K176" s="109">
        <f>1039.25*1.2</f>
        <v>1247.0999999999999</v>
      </c>
    </row>
    <row r="177" spans="1:10" s="110" customFormat="1" ht="20.399999999999999" x14ac:dyDescent="0.3">
      <c r="A177" s="72" t="s">
        <v>450</v>
      </c>
      <c r="B177" s="73" t="s">
        <v>203</v>
      </c>
      <c r="C177" s="74" t="s">
        <v>204</v>
      </c>
      <c r="D177" s="75" t="s">
        <v>69</v>
      </c>
      <c r="E177" s="80">
        <v>2.2999999999999998</v>
      </c>
      <c r="F177" s="77"/>
      <c r="G177" s="77">
        <f t="shared" si="6"/>
        <v>0</v>
      </c>
      <c r="H177" s="77"/>
      <c r="I177" s="77">
        <f t="shared" si="7"/>
        <v>0</v>
      </c>
      <c r="J177" s="77">
        <f t="shared" si="8"/>
        <v>0</v>
      </c>
    </row>
    <row r="178" spans="1:10" s="109" customFormat="1" ht="40.799999999999997" x14ac:dyDescent="0.3">
      <c r="A178" s="66" t="s">
        <v>452</v>
      </c>
      <c r="B178" s="67" t="s">
        <v>1397</v>
      </c>
      <c r="C178" s="68" t="s">
        <v>810</v>
      </c>
      <c r="D178" s="69" t="s">
        <v>73</v>
      </c>
      <c r="E178" s="70">
        <v>230</v>
      </c>
      <c r="F178" s="71">
        <f>1250.9337*1.2</f>
        <v>1501.1204399999999</v>
      </c>
      <c r="G178" s="71">
        <f t="shared" si="6"/>
        <v>345257.70119999995</v>
      </c>
      <c r="H178" s="71"/>
      <c r="I178" s="71">
        <f t="shared" si="7"/>
        <v>0</v>
      </c>
      <c r="J178" s="71">
        <f t="shared" si="8"/>
        <v>345257.70119999995</v>
      </c>
    </row>
    <row r="179" spans="1:10" s="109" customFormat="1" ht="40.799999999999997" x14ac:dyDescent="0.3">
      <c r="A179" s="66" t="s">
        <v>454</v>
      </c>
      <c r="B179" s="67" t="s">
        <v>811</v>
      </c>
      <c r="C179" s="68" t="s">
        <v>812</v>
      </c>
      <c r="D179" s="69" t="s">
        <v>213</v>
      </c>
      <c r="E179" s="70">
        <v>960</v>
      </c>
      <c r="F179" s="71">
        <v>2516.56</v>
      </c>
      <c r="G179" s="71">
        <f t="shared" si="6"/>
        <v>2415897.6000000001</v>
      </c>
      <c r="H179" s="71"/>
      <c r="I179" s="71">
        <f t="shared" si="7"/>
        <v>0</v>
      </c>
      <c r="J179" s="71">
        <f t="shared" si="8"/>
        <v>2415897.6000000001</v>
      </c>
    </row>
    <row r="180" spans="1:10" s="109" customFormat="1" ht="40.799999999999997" x14ac:dyDescent="0.3">
      <c r="A180" s="66" t="s">
        <v>456</v>
      </c>
      <c r="B180" s="67" t="s">
        <v>898</v>
      </c>
      <c r="C180" s="68" t="s">
        <v>1610</v>
      </c>
      <c r="D180" s="69" t="s">
        <v>213</v>
      </c>
      <c r="E180" s="70">
        <v>960</v>
      </c>
      <c r="F180" s="98">
        <v>22.011569845988799</v>
      </c>
      <c r="G180" s="71">
        <f t="shared" si="6"/>
        <v>21131.107052149247</v>
      </c>
      <c r="H180" s="71"/>
      <c r="I180" s="71">
        <f t="shared" si="7"/>
        <v>0</v>
      </c>
      <c r="J180" s="71">
        <f t="shared" si="8"/>
        <v>21131.107052149247</v>
      </c>
    </row>
    <row r="181" spans="1:10" s="109" customFormat="1" ht="40.799999999999997" x14ac:dyDescent="0.3">
      <c r="A181" s="66" t="s">
        <v>458</v>
      </c>
      <c r="B181" s="67" t="s">
        <v>815</v>
      </c>
      <c r="C181" s="68" t="s">
        <v>1611</v>
      </c>
      <c r="D181" s="69" t="s">
        <v>213</v>
      </c>
      <c r="E181" s="70">
        <v>120</v>
      </c>
      <c r="F181" s="98">
        <v>28.528921907597628</v>
      </c>
      <c r="G181" s="71">
        <f t="shared" si="6"/>
        <v>3423.4706289117153</v>
      </c>
      <c r="H181" s="71"/>
      <c r="I181" s="71">
        <f t="shared" si="7"/>
        <v>0</v>
      </c>
      <c r="J181" s="71">
        <f t="shared" si="8"/>
        <v>3423.4706289117153</v>
      </c>
    </row>
    <row r="182" spans="1:10" s="109" customFormat="1" ht="40.799999999999997" x14ac:dyDescent="0.3">
      <c r="A182" s="66" t="s">
        <v>459</v>
      </c>
      <c r="B182" s="67" t="s">
        <v>898</v>
      </c>
      <c r="C182" s="68" t="s">
        <v>1612</v>
      </c>
      <c r="D182" s="69" t="s">
        <v>213</v>
      </c>
      <c r="E182" s="70">
        <v>15</v>
      </c>
      <c r="F182" s="98">
        <v>16498.966884571022</v>
      </c>
      <c r="G182" s="71">
        <f t="shared" si="6"/>
        <v>247484.50326856534</v>
      </c>
      <c r="H182" s="71"/>
      <c r="I182" s="71">
        <f t="shared" si="7"/>
        <v>0</v>
      </c>
      <c r="J182" s="71">
        <f t="shared" si="8"/>
        <v>247484.50326856534</v>
      </c>
    </row>
    <row r="183" spans="1:10" s="109" customFormat="1" ht="40.799999999999997" x14ac:dyDescent="0.3">
      <c r="A183" s="66" t="s">
        <v>461</v>
      </c>
      <c r="B183" s="67" t="s">
        <v>801</v>
      </c>
      <c r="C183" s="68" t="s">
        <v>1321</v>
      </c>
      <c r="D183" s="69" t="s">
        <v>213</v>
      </c>
      <c r="E183" s="70">
        <v>220</v>
      </c>
      <c r="F183" s="98">
        <v>9611.5574607771669</v>
      </c>
      <c r="G183" s="71">
        <f t="shared" si="6"/>
        <v>2114542.6413709768</v>
      </c>
      <c r="H183" s="71"/>
      <c r="I183" s="71">
        <f t="shared" si="7"/>
        <v>0</v>
      </c>
      <c r="J183" s="71">
        <f t="shared" si="8"/>
        <v>2114542.6413709768</v>
      </c>
    </row>
    <row r="184" spans="1:10" s="109" customFormat="1" ht="40.799999999999997" x14ac:dyDescent="0.3">
      <c r="A184" s="66" t="s">
        <v>463</v>
      </c>
      <c r="B184" s="67" t="s">
        <v>801</v>
      </c>
      <c r="C184" s="68" t="s">
        <v>1296</v>
      </c>
      <c r="D184" s="69" t="s">
        <v>213</v>
      </c>
      <c r="E184" s="70">
        <v>70</v>
      </c>
      <c r="F184" s="71">
        <v>2196.4079999999999</v>
      </c>
      <c r="G184" s="71">
        <f t="shared" si="6"/>
        <v>153748.56</v>
      </c>
      <c r="H184" s="71"/>
      <c r="I184" s="71">
        <f t="shared" si="7"/>
        <v>0</v>
      </c>
      <c r="J184" s="71">
        <f t="shared" si="8"/>
        <v>153748.56</v>
      </c>
    </row>
    <row r="185" spans="1:10" s="109" customFormat="1" ht="40.799999999999997" x14ac:dyDescent="0.3">
      <c r="A185" s="66" t="s">
        <v>466</v>
      </c>
      <c r="B185" s="67" t="s">
        <v>801</v>
      </c>
      <c r="C185" s="68" t="s">
        <v>1613</v>
      </c>
      <c r="D185" s="69" t="s">
        <v>213</v>
      </c>
      <c r="E185" s="70">
        <v>220</v>
      </c>
      <c r="F185" s="71">
        <v>1578.3</v>
      </c>
      <c r="G185" s="71">
        <f t="shared" si="6"/>
        <v>347226</v>
      </c>
      <c r="H185" s="71"/>
      <c r="I185" s="71">
        <f t="shared" si="7"/>
        <v>0</v>
      </c>
      <c r="J185" s="71">
        <f t="shared" si="8"/>
        <v>347226</v>
      </c>
    </row>
    <row r="186" spans="1:10" s="109" customFormat="1" ht="40.799999999999997" x14ac:dyDescent="0.3">
      <c r="A186" s="66" t="s">
        <v>916</v>
      </c>
      <c r="B186" s="67" t="s">
        <v>853</v>
      </c>
      <c r="C186" s="68" t="s">
        <v>905</v>
      </c>
      <c r="D186" s="69" t="s">
        <v>213</v>
      </c>
      <c r="E186" s="70">
        <v>1634</v>
      </c>
      <c r="F186" s="71">
        <v>49.5</v>
      </c>
      <c r="G186" s="71">
        <f t="shared" si="6"/>
        <v>80883</v>
      </c>
      <c r="H186" s="71"/>
      <c r="I186" s="71">
        <f t="shared" si="7"/>
        <v>0</v>
      </c>
      <c r="J186" s="71">
        <f t="shared" si="8"/>
        <v>80883</v>
      </c>
    </row>
    <row r="187" spans="1:10" s="109" customFormat="1" ht="40.799999999999997" x14ac:dyDescent="0.3">
      <c r="A187" s="66" t="s">
        <v>471</v>
      </c>
      <c r="B187" s="67" t="s">
        <v>870</v>
      </c>
      <c r="C187" s="68" t="s">
        <v>871</v>
      </c>
      <c r="D187" s="69" t="s">
        <v>73</v>
      </c>
      <c r="E187" s="70">
        <v>50</v>
      </c>
      <c r="F187" s="71">
        <v>4656.46</v>
      </c>
      <c r="G187" s="71">
        <f t="shared" si="6"/>
        <v>232823</v>
      </c>
      <c r="H187" s="71"/>
      <c r="I187" s="71">
        <f t="shared" si="7"/>
        <v>0</v>
      </c>
      <c r="J187" s="71">
        <f t="shared" si="8"/>
        <v>232823</v>
      </c>
    </row>
    <row r="188" spans="1:10" s="109" customFormat="1" ht="40.799999999999997" x14ac:dyDescent="0.3">
      <c r="A188" s="66" t="s">
        <v>473</v>
      </c>
      <c r="B188" s="67" t="s">
        <v>870</v>
      </c>
      <c r="C188" s="68" t="s">
        <v>873</v>
      </c>
      <c r="D188" s="69" t="s">
        <v>73</v>
      </c>
      <c r="E188" s="70">
        <v>150</v>
      </c>
      <c r="F188" s="71">
        <v>1078.3499999999999</v>
      </c>
      <c r="G188" s="71">
        <f t="shared" si="6"/>
        <v>161752.5</v>
      </c>
      <c r="H188" s="71"/>
      <c r="I188" s="71">
        <f t="shared" si="7"/>
        <v>0</v>
      </c>
      <c r="J188" s="71">
        <f t="shared" si="8"/>
        <v>161752.5</v>
      </c>
    </row>
    <row r="189" spans="1:10" s="109" customFormat="1" ht="40.799999999999997" x14ac:dyDescent="0.3">
      <c r="A189" s="66" t="s">
        <v>474</v>
      </c>
      <c r="B189" s="67" t="s">
        <v>870</v>
      </c>
      <c r="C189" s="68" t="s">
        <v>1322</v>
      </c>
      <c r="D189" s="69" t="s">
        <v>73</v>
      </c>
      <c r="E189" s="70">
        <v>700</v>
      </c>
      <c r="F189" s="71">
        <v>919.89600000000007</v>
      </c>
      <c r="G189" s="71">
        <f t="shared" si="6"/>
        <v>643927.20000000007</v>
      </c>
      <c r="H189" s="71"/>
      <c r="I189" s="71">
        <f t="shared" si="7"/>
        <v>0</v>
      </c>
      <c r="J189" s="71">
        <f t="shared" si="8"/>
        <v>643927.20000000007</v>
      </c>
    </row>
    <row r="190" spans="1:10" s="109" customFormat="1" ht="40.799999999999997" x14ac:dyDescent="0.3">
      <c r="A190" s="66" t="s">
        <v>477</v>
      </c>
      <c r="B190" s="67" t="s">
        <v>859</v>
      </c>
      <c r="C190" s="68" t="s">
        <v>1324</v>
      </c>
      <c r="D190" s="69" t="s">
        <v>73</v>
      </c>
      <c r="E190" s="70">
        <v>1400</v>
      </c>
      <c r="F190" s="98">
        <v>425.47515294723519</v>
      </c>
      <c r="G190" s="71">
        <f t="shared" si="6"/>
        <v>595665.21412612929</v>
      </c>
      <c r="H190" s="71"/>
      <c r="I190" s="71">
        <f t="shared" si="7"/>
        <v>0</v>
      </c>
      <c r="J190" s="71">
        <f t="shared" si="8"/>
        <v>595665.21412612929</v>
      </c>
    </row>
    <row r="191" spans="1:10" s="109" customFormat="1" ht="40.799999999999997" x14ac:dyDescent="0.3">
      <c r="A191" s="66" t="s">
        <v>479</v>
      </c>
      <c r="B191" s="67" t="s">
        <v>840</v>
      </c>
      <c r="C191" s="68" t="s">
        <v>1060</v>
      </c>
      <c r="D191" s="69" t="s">
        <v>73</v>
      </c>
      <c r="E191" s="70">
        <v>3840</v>
      </c>
      <c r="F191" s="98">
        <v>1047.3329133642794</v>
      </c>
      <c r="G191" s="71">
        <f t="shared" si="6"/>
        <v>4021758.3873188328</v>
      </c>
      <c r="H191" s="71"/>
      <c r="I191" s="71">
        <f t="shared" si="7"/>
        <v>0</v>
      </c>
      <c r="J191" s="71">
        <f t="shared" si="8"/>
        <v>4021758.3873188328</v>
      </c>
    </row>
    <row r="192" spans="1:10" s="109" customFormat="1" ht="40.799999999999997" x14ac:dyDescent="0.3">
      <c r="A192" s="66" t="s">
        <v>482</v>
      </c>
      <c r="B192" s="67" t="s">
        <v>842</v>
      </c>
      <c r="C192" s="68" t="s">
        <v>1035</v>
      </c>
      <c r="D192" s="69" t="s">
        <v>73</v>
      </c>
      <c r="E192" s="70">
        <v>3840</v>
      </c>
      <c r="F192" s="98">
        <v>76.610120721769761</v>
      </c>
      <c r="G192" s="71">
        <f t="shared" si="6"/>
        <v>294182.86357159587</v>
      </c>
      <c r="H192" s="71"/>
      <c r="I192" s="71">
        <f t="shared" si="7"/>
        <v>0</v>
      </c>
      <c r="J192" s="71">
        <f t="shared" si="8"/>
        <v>294182.86357159587</v>
      </c>
    </row>
    <row r="193" spans="1:10" s="109" customFormat="1" ht="40.799999999999997" x14ac:dyDescent="0.3">
      <c r="A193" s="66" t="s">
        <v>484</v>
      </c>
      <c r="B193" s="67" t="s">
        <v>815</v>
      </c>
      <c r="C193" s="68" t="s">
        <v>1303</v>
      </c>
      <c r="D193" s="69" t="s">
        <v>213</v>
      </c>
      <c r="E193" s="70">
        <v>960</v>
      </c>
      <c r="F193" s="98">
        <v>80.668127469312168</v>
      </c>
      <c r="G193" s="71">
        <f t="shared" si="6"/>
        <v>77441.402370539683</v>
      </c>
      <c r="H193" s="71"/>
      <c r="I193" s="71">
        <f t="shared" si="7"/>
        <v>0</v>
      </c>
      <c r="J193" s="71">
        <f t="shared" si="8"/>
        <v>77441.402370539683</v>
      </c>
    </row>
    <row r="194" spans="1:10" s="109" customFormat="1" ht="40.799999999999997" x14ac:dyDescent="0.3">
      <c r="A194" s="66" t="s">
        <v>487</v>
      </c>
      <c r="B194" s="67" t="s">
        <v>870</v>
      </c>
      <c r="C194" s="68" t="s">
        <v>914</v>
      </c>
      <c r="D194" s="69" t="s">
        <v>73</v>
      </c>
      <c r="E194" s="70">
        <v>1020</v>
      </c>
      <c r="F194" s="98">
        <v>3911.9120075333158</v>
      </c>
      <c r="G194" s="71">
        <f t="shared" si="6"/>
        <v>3990150.2476839819</v>
      </c>
      <c r="H194" s="71"/>
      <c r="I194" s="71">
        <f t="shared" si="7"/>
        <v>0</v>
      </c>
      <c r="J194" s="71">
        <f t="shared" si="8"/>
        <v>3990150.2476839819</v>
      </c>
    </row>
    <row r="195" spans="1:10" s="109" customFormat="1" ht="40.799999999999997" x14ac:dyDescent="0.3">
      <c r="A195" s="66" t="s">
        <v>490</v>
      </c>
      <c r="B195" s="67" t="s">
        <v>840</v>
      </c>
      <c r="C195" s="68" t="s">
        <v>876</v>
      </c>
      <c r="D195" s="69" t="s">
        <v>73</v>
      </c>
      <c r="E195" s="70">
        <v>1020</v>
      </c>
      <c r="F195" s="98">
        <v>1047.3329069824943</v>
      </c>
      <c r="G195" s="71">
        <f t="shared" ref="G195:G227" si="9">E195*F195</f>
        <v>1068279.5651221441</v>
      </c>
      <c r="H195" s="71"/>
      <c r="I195" s="71">
        <f t="shared" ref="I195:I227" si="10">E195*H195</f>
        <v>0</v>
      </c>
      <c r="J195" s="71">
        <f t="shared" ref="J195:J227" si="11">G195+I195</f>
        <v>1068279.5651221441</v>
      </c>
    </row>
    <row r="196" spans="1:10" s="109" customFormat="1" ht="40.799999999999997" x14ac:dyDescent="0.3">
      <c r="A196" s="66" t="s">
        <v>493</v>
      </c>
      <c r="B196" s="67" t="s">
        <v>850</v>
      </c>
      <c r="C196" s="68" t="s">
        <v>1325</v>
      </c>
      <c r="D196" s="69" t="s">
        <v>73</v>
      </c>
      <c r="E196" s="70">
        <v>150</v>
      </c>
      <c r="F196" s="98">
        <v>871.97812414706493</v>
      </c>
      <c r="G196" s="71">
        <f t="shared" si="9"/>
        <v>130796.71862205974</v>
      </c>
      <c r="H196" s="71"/>
      <c r="I196" s="71">
        <f t="shared" si="10"/>
        <v>0</v>
      </c>
      <c r="J196" s="71">
        <f t="shared" si="11"/>
        <v>130796.71862205974</v>
      </c>
    </row>
    <row r="197" spans="1:10" s="109" customFormat="1" ht="40.799999999999997" x14ac:dyDescent="0.3">
      <c r="A197" s="66" t="s">
        <v>497</v>
      </c>
      <c r="B197" s="67" t="s">
        <v>831</v>
      </c>
      <c r="C197" s="68" t="s">
        <v>832</v>
      </c>
      <c r="D197" s="69" t="s">
        <v>213</v>
      </c>
      <c r="E197" s="70">
        <v>150</v>
      </c>
      <c r="F197" s="98">
        <v>895.9572151368659</v>
      </c>
      <c r="G197" s="71">
        <f t="shared" si="9"/>
        <v>134393.58227052988</v>
      </c>
      <c r="H197" s="71"/>
      <c r="I197" s="71">
        <f t="shared" si="10"/>
        <v>0</v>
      </c>
      <c r="J197" s="71">
        <f t="shared" si="11"/>
        <v>134393.58227052988</v>
      </c>
    </row>
    <row r="198" spans="1:10" s="109" customFormat="1" ht="40.799999999999997" x14ac:dyDescent="0.3">
      <c r="A198" s="66" t="s">
        <v>921</v>
      </c>
      <c r="B198" s="67" t="s">
        <v>838</v>
      </c>
      <c r="C198" s="68" t="s">
        <v>911</v>
      </c>
      <c r="D198" s="69" t="s">
        <v>73</v>
      </c>
      <c r="E198" s="70">
        <v>10850</v>
      </c>
      <c r="F198" s="98">
        <v>51.278363808958701</v>
      </c>
      <c r="G198" s="71">
        <f t="shared" si="9"/>
        <v>556370.24732720188</v>
      </c>
      <c r="H198" s="71"/>
      <c r="I198" s="71">
        <f t="shared" si="10"/>
        <v>0</v>
      </c>
      <c r="J198" s="71">
        <f t="shared" si="11"/>
        <v>556370.24732720188</v>
      </c>
    </row>
    <row r="199" spans="1:10" s="109" customFormat="1" ht="40.799999999999997" x14ac:dyDescent="0.3">
      <c r="A199" s="66" t="s">
        <v>501</v>
      </c>
      <c r="B199" s="67" t="s">
        <v>840</v>
      </c>
      <c r="C199" s="68" t="s">
        <v>912</v>
      </c>
      <c r="D199" s="69" t="s">
        <v>73</v>
      </c>
      <c r="E199" s="70">
        <v>10850</v>
      </c>
      <c r="F199" s="98">
        <v>14.387454593880497</v>
      </c>
      <c r="G199" s="71">
        <f t="shared" si="9"/>
        <v>156103.88234360339</v>
      </c>
      <c r="H199" s="71"/>
      <c r="I199" s="71">
        <f t="shared" si="10"/>
        <v>0</v>
      </c>
      <c r="J199" s="71">
        <f t="shared" si="11"/>
        <v>156103.88234360339</v>
      </c>
    </row>
    <row r="200" spans="1:10" s="109" customFormat="1" ht="40.799999999999997" x14ac:dyDescent="0.3">
      <c r="A200" s="66" t="s">
        <v>922</v>
      </c>
      <c r="B200" s="67" t="s">
        <v>842</v>
      </c>
      <c r="C200" s="68" t="s">
        <v>913</v>
      </c>
      <c r="D200" s="69" t="s">
        <v>73</v>
      </c>
      <c r="E200" s="70">
        <v>10850</v>
      </c>
      <c r="F200" s="98">
        <v>4.1809697110421951</v>
      </c>
      <c r="G200" s="71">
        <f t="shared" si="9"/>
        <v>45363.521364807813</v>
      </c>
      <c r="H200" s="71"/>
      <c r="I200" s="71">
        <f t="shared" si="10"/>
        <v>0</v>
      </c>
      <c r="J200" s="71">
        <f t="shared" si="11"/>
        <v>45363.521364807813</v>
      </c>
    </row>
    <row r="201" spans="1:10" s="109" customFormat="1" ht="40.799999999999997" x14ac:dyDescent="0.3">
      <c r="A201" s="66" t="s">
        <v>507</v>
      </c>
      <c r="B201" s="67" t="s">
        <v>850</v>
      </c>
      <c r="C201" s="68" t="s">
        <v>851</v>
      </c>
      <c r="D201" s="69" t="s">
        <v>73</v>
      </c>
      <c r="E201" s="70">
        <v>3868</v>
      </c>
      <c r="F201" s="98">
        <v>49.55678715423663</v>
      </c>
      <c r="G201" s="71">
        <f t="shared" si="9"/>
        <v>191685.6527125873</v>
      </c>
      <c r="H201" s="71"/>
      <c r="I201" s="71">
        <f t="shared" si="10"/>
        <v>0</v>
      </c>
      <c r="J201" s="71">
        <f t="shared" si="11"/>
        <v>191685.6527125873</v>
      </c>
    </row>
    <row r="202" spans="1:10" s="109" customFormat="1" ht="40.799999999999997" x14ac:dyDescent="0.3">
      <c r="A202" s="66" t="s">
        <v>510</v>
      </c>
      <c r="B202" s="67" t="s">
        <v>840</v>
      </c>
      <c r="C202" s="68" t="s">
        <v>852</v>
      </c>
      <c r="D202" s="69" t="s">
        <v>73</v>
      </c>
      <c r="E202" s="70">
        <v>3868</v>
      </c>
      <c r="F202" s="98">
        <v>33.570727979955649</v>
      </c>
      <c r="G202" s="71">
        <f t="shared" si="9"/>
        <v>129851.57582646846</v>
      </c>
      <c r="H202" s="71"/>
      <c r="I202" s="71">
        <f t="shared" si="10"/>
        <v>0</v>
      </c>
      <c r="J202" s="71">
        <f t="shared" si="11"/>
        <v>129851.57582646846</v>
      </c>
    </row>
    <row r="203" spans="1:10" s="110" customFormat="1" ht="20.399999999999999" x14ac:dyDescent="0.3">
      <c r="A203" s="72" t="s">
        <v>925</v>
      </c>
      <c r="B203" s="73" t="s">
        <v>825</v>
      </c>
      <c r="C203" s="74" t="s">
        <v>826</v>
      </c>
      <c r="D203" s="75" t="s">
        <v>109</v>
      </c>
      <c r="E203" s="76">
        <v>1</v>
      </c>
      <c r="F203" s="77"/>
      <c r="G203" s="77">
        <f t="shared" si="9"/>
        <v>0</v>
      </c>
      <c r="H203" s="77"/>
      <c r="I203" s="77">
        <f t="shared" si="10"/>
        <v>0</v>
      </c>
      <c r="J203" s="77">
        <f t="shared" si="11"/>
        <v>0</v>
      </c>
    </row>
    <row r="204" spans="1:10" s="109" customFormat="1" ht="40.799999999999997" x14ac:dyDescent="0.3">
      <c r="A204" s="66" t="s">
        <v>516</v>
      </c>
      <c r="B204" s="67" t="s">
        <v>1066</v>
      </c>
      <c r="C204" s="68" t="s">
        <v>1614</v>
      </c>
      <c r="D204" s="69" t="s">
        <v>116</v>
      </c>
      <c r="E204" s="70">
        <v>103</v>
      </c>
      <c r="F204" s="98">
        <v>4434.9021082449117</v>
      </c>
      <c r="G204" s="71">
        <f t="shared" si="9"/>
        <v>456794.91714922589</v>
      </c>
      <c r="H204" s="71"/>
      <c r="I204" s="71">
        <f t="shared" si="10"/>
        <v>0</v>
      </c>
      <c r="J204" s="71">
        <f t="shared" si="11"/>
        <v>456794.91714922589</v>
      </c>
    </row>
    <row r="205" spans="1:10" s="109" customFormat="1" ht="40.799999999999997" x14ac:dyDescent="0.3">
      <c r="A205" s="66" t="s">
        <v>927</v>
      </c>
      <c r="B205" s="67" t="s">
        <v>833</v>
      </c>
      <c r="C205" s="68" t="s">
        <v>1615</v>
      </c>
      <c r="D205" s="69" t="s">
        <v>213</v>
      </c>
      <c r="E205" s="70">
        <v>200</v>
      </c>
      <c r="F205" s="98">
        <v>40.08812134705164</v>
      </c>
      <c r="G205" s="71">
        <f t="shared" si="9"/>
        <v>8017.6242694103275</v>
      </c>
      <c r="H205" s="71"/>
      <c r="I205" s="71">
        <f t="shared" si="10"/>
        <v>0</v>
      </c>
      <c r="J205" s="71">
        <f t="shared" si="11"/>
        <v>8017.6242694103275</v>
      </c>
    </row>
    <row r="206" spans="1:10" s="110" customFormat="1" ht="20.399999999999999" x14ac:dyDescent="0.3">
      <c r="A206" s="72" t="s">
        <v>522</v>
      </c>
      <c r="B206" s="73" t="s">
        <v>825</v>
      </c>
      <c r="C206" s="74" t="s">
        <v>826</v>
      </c>
      <c r="D206" s="75" t="s">
        <v>109</v>
      </c>
      <c r="E206" s="76">
        <v>15</v>
      </c>
      <c r="F206" s="77"/>
      <c r="G206" s="77">
        <f t="shared" si="9"/>
        <v>0</v>
      </c>
      <c r="H206" s="77"/>
      <c r="I206" s="77">
        <f t="shared" si="10"/>
        <v>0</v>
      </c>
      <c r="J206" s="77">
        <f t="shared" si="11"/>
        <v>0</v>
      </c>
    </row>
    <row r="207" spans="1:10" s="109" customFormat="1" ht="40.799999999999997" x14ac:dyDescent="0.3">
      <c r="A207" s="66" t="s">
        <v>523</v>
      </c>
      <c r="B207" s="67" t="s">
        <v>1066</v>
      </c>
      <c r="C207" s="68" t="s">
        <v>1326</v>
      </c>
      <c r="D207" s="69" t="s">
        <v>116</v>
      </c>
      <c r="E207" s="70">
        <v>1545</v>
      </c>
      <c r="F207" s="98">
        <v>3119.8641904595365</v>
      </c>
      <c r="G207" s="71">
        <f t="shared" si="9"/>
        <v>4820190.1742599839</v>
      </c>
      <c r="H207" s="71"/>
      <c r="I207" s="71">
        <f t="shared" si="10"/>
        <v>0</v>
      </c>
      <c r="J207" s="71">
        <f t="shared" si="11"/>
        <v>4820190.1742599839</v>
      </c>
    </row>
    <row r="208" spans="1:10" s="109" customFormat="1" ht="40.799999999999997" x14ac:dyDescent="0.3">
      <c r="A208" s="66" t="s">
        <v>933</v>
      </c>
      <c r="B208" s="67" t="s">
        <v>833</v>
      </c>
      <c r="C208" s="68" t="s">
        <v>1589</v>
      </c>
      <c r="D208" s="69" t="s">
        <v>213</v>
      </c>
      <c r="E208" s="70">
        <v>3000</v>
      </c>
      <c r="F208" s="98">
        <v>36.39903042554382</v>
      </c>
      <c r="G208" s="71">
        <f t="shared" si="9"/>
        <v>109197.09127663146</v>
      </c>
      <c r="H208" s="71"/>
      <c r="I208" s="71">
        <f t="shared" si="10"/>
        <v>0</v>
      </c>
      <c r="J208" s="71">
        <f t="shared" si="11"/>
        <v>109197.09127663146</v>
      </c>
    </row>
    <row r="209" spans="1:10" s="110" customFormat="1" ht="20.399999999999999" x14ac:dyDescent="0.3">
      <c r="A209" s="72" t="s">
        <v>529</v>
      </c>
      <c r="B209" s="73" t="s">
        <v>825</v>
      </c>
      <c r="C209" s="74" t="s">
        <v>826</v>
      </c>
      <c r="D209" s="75" t="s">
        <v>109</v>
      </c>
      <c r="E209" s="76">
        <v>6</v>
      </c>
      <c r="F209" s="77"/>
      <c r="G209" s="77">
        <f t="shared" si="9"/>
        <v>0</v>
      </c>
      <c r="H209" s="77"/>
      <c r="I209" s="77">
        <f t="shared" si="10"/>
        <v>0</v>
      </c>
      <c r="J209" s="77">
        <f t="shared" si="11"/>
        <v>0</v>
      </c>
    </row>
    <row r="210" spans="1:10" s="109" customFormat="1" ht="40.799999999999997" x14ac:dyDescent="0.3">
      <c r="A210" s="66" t="s">
        <v>531</v>
      </c>
      <c r="B210" s="67" t="s">
        <v>1066</v>
      </c>
      <c r="C210" s="68" t="s">
        <v>1488</v>
      </c>
      <c r="D210" s="69" t="s">
        <v>116</v>
      </c>
      <c r="E210" s="70">
        <v>600</v>
      </c>
      <c r="F210" s="98">
        <v>2324.8650987342285</v>
      </c>
      <c r="G210" s="71">
        <f t="shared" si="9"/>
        <v>1394919.059240537</v>
      </c>
      <c r="H210" s="71"/>
      <c r="I210" s="71">
        <f t="shared" si="10"/>
        <v>0</v>
      </c>
      <c r="J210" s="71">
        <f t="shared" si="11"/>
        <v>1394919.059240537</v>
      </c>
    </row>
    <row r="211" spans="1:10" s="109" customFormat="1" ht="40.799999999999997" x14ac:dyDescent="0.3">
      <c r="A211" s="66" t="s">
        <v>533</v>
      </c>
      <c r="B211" s="67" t="s">
        <v>835</v>
      </c>
      <c r="C211" s="68" t="s">
        <v>836</v>
      </c>
      <c r="D211" s="69" t="s">
        <v>837</v>
      </c>
      <c r="E211" s="70">
        <v>60</v>
      </c>
      <c r="F211" s="98">
        <v>19.306194603828079</v>
      </c>
      <c r="G211" s="71">
        <f t="shared" si="9"/>
        <v>1158.3716762296847</v>
      </c>
      <c r="H211" s="71"/>
      <c r="I211" s="71">
        <f t="shared" si="10"/>
        <v>0</v>
      </c>
      <c r="J211" s="71">
        <f t="shared" si="11"/>
        <v>1158.3716762296847</v>
      </c>
    </row>
    <row r="212" spans="1:10" s="109" customFormat="1" ht="40.799999999999997" x14ac:dyDescent="0.3">
      <c r="A212" s="66" t="s">
        <v>535</v>
      </c>
      <c r="B212" s="67" t="s">
        <v>833</v>
      </c>
      <c r="C212" s="68" t="s">
        <v>1308</v>
      </c>
      <c r="D212" s="69" t="s">
        <v>213</v>
      </c>
      <c r="E212" s="70">
        <v>1200</v>
      </c>
      <c r="F212" s="98">
        <v>36.39903042554382</v>
      </c>
      <c r="G212" s="71">
        <f t="shared" si="9"/>
        <v>43678.836510652582</v>
      </c>
      <c r="H212" s="71"/>
      <c r="I212" s="71">
        <f t="shared" si="10"/>
        <v>0</v>
      </c>
      <c r="J212" s="71">
        <f t="shared" si="11"/>
        <v>43678.836510652582</v>
      </c>
    </row>
    <row r="213" spans="1:10" s="109" customFormat="1" ht="40.799999999999997" x14ac:dyDescent="0.3">
      <c r="A213" s="66" t="s">
        <v>937</v>
      </c>
      <c r="B213" s="67" t="s">
        <v>815</v>
      </c>
      <c r="C213" s="68" t="s">
        <v>846</v>
      </c>
      <c r="D213" s="69" t="s">
        <v>213</v>
      </c>
      <c r="E213" s="70">
        <v>8800</v>
      </c>
      <c r="F213" s="98">
        <v>20.535939463060195</v>
      </c>
      <c r="G213" s="71">
        <f t="shared" si="9"/>
        <v>180716.26727492973</v>
      </c>
      <c r="H213" s="71"/>
      <c r="I213" s="71">
        <f t="shared" si="10"/>
        <v>0</v>
      </c>
      <c r="J213" s="71">
        <f t="shared" si="11"/>
        <v>180716.26727492973</v>
      </c>
    </row>
    <row r="214" spans="1:10" s="110" customFormat="1" ht="30.6" x14ac:dyDescent="0.3">
      <c r="A214" s="72" t="s">
        <v>939</v>
      </c>
      <c r="B214" s="73" t="s">
        <v>498</v>
      </c>
      <c r="C214" s="74" t="s">
        <v>499</v>
      </c>
      <c r="D214" s="75" t="s">
        <v>109</v>
      </c>
      <c r="E214" s="79">
        <v>0.99</v>
      </c>
      <c r="F214" s="77"/>
      <c r="G214" s="77">
        <f t="shared" si="9"/>
        <v>0</v>
      </c>
      <c r="H214" s="77"/>
      <c r="I214" s="77">
        <f t="shared" si="10"/>
        <v>0</v>
      </c>
      <c r="J214" s="77">
        <f t="shared" si="11"/>
        <v>0</v>
      </c>
    </row>
    <row r="215" spans="1:10" s="109" customFormat="1" ht="40.799999999999997" x14ac:dyDescent="0.3">
      <c r="A215" s="66" t="s">
        <v>942</v>
      </c>
      <c r="B215" s="67" t="s">
        <v>823</v>
      </c>
      <c r="C215" s="68" t="s">
        <v>1616</v>
      </c>
      <c r="D215" s="69" t="s">
        <v>116</v>
      </c>
      <c r="E215" s="88">
        <v>18.54</v>
      </c>
      <c r="F215" s="98">
        <v>1894.717423341023</v>
      </c>
      <c r="G215" s="71">
        <f t="shared" si="9"/>
        <v>35128.061028742566</v>
      </c>
      <c r="H215" s="71"/>
      <c r="I215" s="71">
        <f t="shared" si="10"/>
        <v>0</v>
      </c>
      <c r="J215" s="71">
        <f t="shared" si="11"/>
        <v>35128.061028742566</v>
      </c>
    </row>
    <row r="216" spans="1:10" s="109" customFormat="1" ht="40.799999999999997" x14ac:dyDescent="0.3">
      <c r="A216" s="66" t="s">
        <v>945</v>
      </c>
      <c r="B216" s="67" t="s">
        <v>823</v>
      </c>
      <c r="C216" s="68" t="s">
        <v>1309</v>
      </c>
      <c r="D216" s="69" t="s">
        <v>116</v>
      </c>
      <c r="E216" s="88">
        <v>83.43</v>
      </c>
      <c r="F216" s="98">
        <v>1894.7171650594901</v>
      </c>
      <c r="G216" s="71">
        <f t="shared" si="9"/>
        <v>158076.25308091327</v>
      </c>
      <c r="H216" s="71"/>
      <c r="I216" s="71">
        <f t="shared" si="10"/>
        <v>0</v>
      </c>
      <c r="J216" s="71">
        <f t="shared" si="11"/>
        <v>158076.25308091327</v>
      </c>
    </row>
    <row r="217" spans="1:10" s="109" customFormat="1" ht="40.799999999999997" x14ac:dyDescent="0.3">
      <c r="A217" s="66" t="s">
        <v>948</v>
      </c>
      <c r="B217" s="67" t="s">
        <v>817</v>
      </c>
      <c r="C217" s="68" t="s">
        <v>1330</v>
      </c>
      <c r="D217" s="69" t="s">
        <v>213</v>
      </c>
      <c r="E217" s="70">
        <v>500</v>
      </c>
      <c r="F217" s="98">
        <v>341.85575872639129</v>
      </c>
      <c r="G217" s="71">
        <f t="shared" si="9"/>
        <v>170927.87936319565</v>
      </c>
      <c r="H217" s="71"/>
      <c r="I217" s="71">
        <f t="shared" si="10"/>
        <v>0</v>
      </c>
      <c r="J217" s="71">
        <f t="shared" si="11"/>
        <v>170927.87936319565</v>
      </c>
    </row>
    <row r="218" spans="1:10" s="109" customFormat="1" ht="40.799999999999997" x14ac:dyDescent="0.3">
      <c r="A218" s="66" t="s">
        <v>950</v>
      </c>
      <c r="B218" s="67" t="s">
        <v>1403</v>
      </c>
      <c r="C218" s="68" t="s">
        <v>1332</v>
      </c>
      <c r="D218" s="69" t="s">
        <v>73</v>
      </c>
      <c r="E218" s="70">
        <v>500</v>
      </c>
      <c r="F218" s="98">
        <v>363.37545576852023</v>
      </c>
      <c r="G218" s="71">
        <f t="shared" si="9"/>
        <v>181687.72788426012</v>
      </c>
      <c r="H218" s="71"/>
      <c r="I218" s="71">
        <f t="shared" si="10"/>
        <v>0</v>
      </c>
      <c r="J218" s="71">
        <f t="shared" si="11"/>
        <v>181687.72788426012</v>
      </c>
    </row>
    <row r="219" spans="1:10" s="109" customFormat="1" ht="40.799999999999997" x14ac:dyDescent="0.3">
      <c r="A219" s="66" t="s">
        <v>953</v>
      </c>
      <c r="B219" s="67" t="s">
        <v>1403</v>
      </c>
      <c r="C219" s="68" t="s">
        <v>1404</v>
      </c>
      <c r="D219" s="69" t="s">
        <v>73</v>
      </c>
      <c r="E219" s="70">
        <v>1000</v>
      </c>
      <c r="F219" s="98">
        <v>91.612424550777504</v>
      </c>
      <c r="G219" s="71">
        <f t="shared" si="9"/>
        <v>91612.424550777505</v>
      </c>
      <c r="H219" s="71"/>
      <c r="I219" s="71">
        <f t="shared" si="10"/>
        <v>0</v>
      </c>
      <c r="J219" s="71">
        <f t="shared" si="11"/>
        <v>91612.424550777505</v>
      </c>
    </row>
    <row r="220" spans="1:10" s="109" customFormat="1" ht="40.799999999999997" x14ac:dyDescent="0.3">
      <c r="A220" s="66" t="s">
        <v>955</v>
      </c>
      <c r="B220" s="67" t="s">
        <v>1403</v>
      </c>
      <c r="C220" s="68" t="s">
        <v>1405</v>
      </c>
      <c r="D220" s="69" t="s">
        <v>73</v>
      </c>
      <c r="E220" s="70">
        <v>1000</v>
      </c>
      <c r="F220" s="98">
        <v>53.737757756630572</v>
      </c>
      <c r="G220" s="71">
        <f t="shared" si="9"/>
        <v>53737.75775663057</v>
      </c>
      <c r="H220" s="71"/>
      <c r="I220" s="71">
        <f t="shared" si="10"/>
        <v>0</v>
      </c>
      <c r="J220" s="71">
        <f t="shared" si="11"/>
        <v>53737.75775663057</v>
      </c>
    </row>
    <row r="221" spans="1:10" s="109" customFormat="1" ht="40.799999999999997" x14ac:dyDescent="0.3">
      <c r="A221" s="66" t="s">
        <v>956</v>
      </c>
      <c r="B221" s="67" t="s">
        <v>840</v>
      </c>
      <c r="C221" s="68" t="s">
        <v>912</v>
      </c>
      <c r="D221" s="69" t="s">
        <v>73</v>
      </c>
      <c r="E221" s="70">
        <v>1500</v>
      </c>
      <c r="F221" s="98">
        <v>14.387454593880495</v>
      </c>
      <c r="G221" s="71">
        <f t="shared" si="9"/>
        <v>21581.181890820742</v>
      </c>
      <c r="H221" s="71"/>
      <c r="I221" s="71">
        <f t="shared" si="10"/>
        <v>0</v>
      </c>
      <c r="J221" s="71">
        <f t="shared" si="11"/>
        <v>21581.181890820742</v>
      </c>
    </row>
    <row r="222" spans="1:10" s="109" customFormat="1" ht="40.799999999999997" x14ac:dyDescent="0.3">
      <c r="A222" s="66" t="s">
        <v>960</v>
      </c>
      <c r="B222" s="67" t="s">
        <v>1164</v>
      </c>
      <c r="C222" s="68" t="s">
        <v>1590</v>
      </c>
      <c r="D222" s="69" t="s">
        <v>116</v>
      </c>
      <c r="E222" s="70">
        <v>300</v>
      </c>
      <c r="F222" s="98">
        <v>25.454727358403954</v>
      </c>
      <c r="G222" s="71">
        <f t="shared" si="9"/>
        <v>7636.4182075211866</v>
      </c>
      <c r="H222" s="71"/>
      <c r="I222" s="71">
        <f t="shared" si="10"/>
        <v>0</v>
      </c>
      <c r="J222" s="71">
        <f t="shared" si="11"/>
        <v>7636.4182075211866</v>
      </c>
    </row>
    <row r="223" spans="1:10" s="109" customFormat="1" ht="40.799999999999997" x14ac:dyDescent="0.3">
      <c r="A223" s="66" t="s">
        <v>963</v>
      </c>
      <c r="B223" s="67" t="s">
        <v>1167</v>
      </c>
      <c r="C223" s="68" t="s">
        <v>1591</v>
      </c>
      <c r="D223" s="69" t="s">
        <v>213</v>
      </c>
      <c r="E223" s="70">
        <v>144</v>
      </c>
      <c r="F223" s="98">
        <v>119.64954348738473</v>
      </c>
      <c r="G223" s="71">
        <f t="shared" si="9"/>
        <v>17229.534262183402</v>
      </c>
      <c r="H223" s="71"/>
      <c r="I223" s="71">
        <f t="shared" si="10"/>
        <v>0</v>
      </c>
      <c r="J223" s="71">
        <f t="shared" si="11"/>
        <v>17229.534262183402</v>
      </c>
    </row>
    <row r="224" spans="1:10" s="109" customFormat="1" ht="40.799999999999997" x14ac:dyDescent="0.3">
      <c r="A224" s="66" t="s">
        <v>966</v>
      </c>
      <c r="B224" s="67" t="s">
        <v>1167</v>
      </c>
      <c r="C224" s="68" t="s">
        <v>1592</v>
      </c>
      <c r="D224" s="69" t="s">
        <v>213</v>
      </c>
      <c r="E224" s="70">
        <v>144</v>
      </c>
      <c r="F224" s="98">
        <v>11.436229742070417</v>
      </c>
      <c r="G224" s="71">
        <f t="shared" si="9"/>
        <v>1646.8170828581401</v>
      </c>
      <c r="H224" s="71"/>
      <c r="I224" s="71">
        <f t="shared" si="10"/>
        <v>0</v>
      </c>
      <c r="J224" s="71">
        <f t="shared" si="11"/>
        <v>1646.8170828581401</v>
      </c>
    </row>
    <row r="225" spans="1:10" s="109" customFormat="1" ht="40.799999999999997" x14ac:dyDescent="0.3">
      <c r="A225" s="66" t="s">
        <v>969</v>
      </c>
      <c r="B225" s="67" t="s">
        <v>1167</v>
      </c>
      <c r="C225" s="68" t="s">
        <v>1170</v>
      </c>
      <c r="D225" s="69" t="s">
        <v>213</v>
      </c>
      <c r="E225" s="70">
        <v>72</v>
      </c>
      <c r="F225" s="98">
        <v>10.82130144615882</v>
      </c>
      <c r="G225" s="71">
        <f t="shared" si="9"/>
        <v>779.13370412343511</v>
      </c>
      <c r="H225" s="71"/>
      <c r="I225" s="71">
        <f t="shared" si="10"/>
        <v>0</v>
      </c>
      <c r="J225" s="71">
        <f t="shared" si="11"/>
        <v>779.13370412343511</v>
      </c>
    </row>
    <row r="226" spans="1:10" s="109" customFormat="1" ht="40.799999999999997" x14ac:dyDescent="0.3">
      <c r="A226" s="66" t="s">
        <v>1073</v>
      </c>
      <c r="B226" s="67" t="s">
        <v>1593</v>
      </c>
      <c r="C226" s="68" t="s">
        <v>1594</v>
      </c>
      <c r="D226" s="69" t="s">
        <v>213</v>
      </c>
      <c r="E226" s="70">
        <v>40</v>
      </c>
      <c r="F226" s="98">
        <v>43.408231348314416</v>
      </c>
      <c r="G226" s="71">
        <f t="shared" si="9"/>
        <v>1736.3292539325766</v>
      </c>
      <c r="H226" s="71"/>
      <c r="I226" s="71">
        <f t="shared" si="10"/>
        <v>0</v>
      </c>
      <c r="J226" s="71">
        <f t="shared" si="11"/>
        <v>1736.3292539325766</v>
      </c>
    </row>
    <row r="227" spans="1:10" s="109" customFormat="1" ht="40.799999999999997" x14ac:dyDescent="0.3">
      <c r="A227" s="66" t="s">
        <v>1617</v>
      </c>
      <c r="B227" s="67" t="s">
        <v>1595</v>
      </c>
      <c r="C227" s="68" t="s">
        <v>1596</v>
      </c>
      <c r="D227" s="69" t="s">
        <v>73</v>
      </c>
      <c r="E227" s="70">
        <v>72</v>
      </c>
      <c r="F227" s="98">
        <v>341.85583853538503</v>
      </c>
      <c r="G227" s="71">
        <f t="shared" si="9"/>
        <v>24613.620374547721</v>
      </c>
      <c r="H227" s="71"/>
      <c r="I227" s="71">
        <f t="shared" si="10"/>
        <v>0</v>
      </c>
      <c r="J227" s="71">
        <f t="shared" si="11"/>
        <v>24613.620374547721</v>
      </c>
    </row>
    <row r="228" spans="1:10" x14ac:dyDescent="0.3">
      <c r="G228" s="77">
        <f t="shared" ref="G228:I228" si="12">SUM(G3:G227)</f>
        <v>112600192.12029344</v>
      </c>
      <c r="H228" s="77"/>
      <c r="I228" s="77">
        <f t="shared" si="12"/>
        <v>0</v>
      </c>
      <c r="J228" s="77">
        <f>SUM(J3:J227)</f>
        <v>112600192.12029344</v>
      </c>
    </row>
  </sheetData>
  <mergeCells count="1">
    <mergeCell ref="M1:R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EFA9C-A103-4A10-A8DF-EEF7ED1EE178}">
  <sheetPr>
    <tabColor theme="8" tint="0.39997558519241921"/>
    <pageSetUpPr fitToPage="1"/>
  </sheetPr>
  <dimension ref="A1:K214"/>
  <sheetViews>
    <sheetView workbookViewId="0">
      <pane ySplit="1" topLeftCell="A203" activePane="bottomLeft" state="frozen"/>
      <selection activeCell="M93" sqref="M93"/>
      <selection pane="bottomLeft" activeCell="M207" sqref="M207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1" s="61" customFormat="1" ht="24" x14ac:dyDescent="0.3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</row>
    <row r="2" spans="1:11" s="152" customFormat="1" ht="14.4" x14ac:dyDescent="0.3">
      <c r="A2" s="62" t="s">
        <v>615</v>
      </c>
      <c r="B2" s="63"/>
      <c r="C2" s="63"/>
      <c r="D2" s="63"/>
      <c r="E2" s="64"/>
    </row>
    <row r="3" spans="1:11" s="78" customFormat="1" ht="40.799999999999997" x14ac:dyDescent="0.3">
      <c r="A3" s="72" t="s">
        <v>7</v>
      </c>
      <c r="B3" s="73" t="s">
        <v>1236</v>
      </c>
      <c r="C3" s="74" t="s">
        <v>1237</v>
      </c>
      <c r="D3" s="75" t="s">
        <v>38</v>
      </c>
      <c r="E3" s="76">
        <v>1</v>
      </c>
      <c r="F3" s="145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1" s="99" customFormat="1" ht="20.399999999999999" x14ac:dyDescent="0.3">
      <c r="A4" s="93" t="s">
        <v>11</v>
      </c>
      <c r="B4" s="94" t="s">
        <v>700</v>
      </c>
      <c r="C4" s="95" t="s">
        <v>701</v>
      </c>
      <c r="D4" s="96" t="s">
        <v>14</v>
      </c>
      <c r="E4" s="97">
        <v>1</v>
      </c>
      <c r="F4" s="98"/>
      <c r="G4" s="98">
        <f t="shared" si="0"/>
        <v>0</v>
      </c>
      <c r="H4" s="98"/>
      <c r="I4" s="98">
        <f t="shared" si="1"/>
        <v>0</v>
      </c>
      <c r="J4" s="98">
        <f t="shared" si="2"/>
        <v>0</v>
      </c>
      <c r="K4" s="99" t="s">
        <v>2024</v>
      </c>
    </row>
    <row r="5" spans="1:11" s="99" customFormat="1" ht="30.6" x14ac:dyDescent="0.3">
      <c r="A5" s="93" t="s">
        <v>619</v>
      </c>
      <c r="B5" s="94"/>
      <c r="C5" s="95" t="s">
        <v>1238</v>
      </c>
      <c r="D5" s="96" t="s">
        <v>1119</v>
      </c>
      <c r="E5" s="97">
        <v>1</v>
      </c>
      <c r="F5" s="98"/>
      <c r="G5" s="98">
        <f t="shared" si="0"/>
        <v>0</v>
      </c>
      <c r="H5" s="98"/>
      <c r="I5" s="98">
        <f t="shared" si="1"/>
        <v>0</v>
      </c>
      <c r="J5" s="98">
        <f t="shared" si="2"/>
        <v>0</v>
      </c>
      <c r="K5" s="99" t="s">
        <v>2024</v>
      </c>
    </row>
    <row r="6" spans="1:11" s="78" customFormat="1" ht="20.399999999999999" x14ac:dyDescent="0.3">
      <c r="A6" s="72" t="s">
        <v>19</v>
      </c>
      <c r="B6" s="73" t="s">
        <v>974</v>
      </c>
      <c r="C6" s="74" t="s">
        <v>975</v>
      </c>
      <c r="D6" s="75" t="s">
        <v>38</v>
      </c>
      <c r="E6" s="76">
        <v>2</v>
      </c>
      <c r="F6" s="145"/>
      <c r="G6" s="77">
        <f t="shared" si="0"/>
        <v>0</v>
      </c>
      <c r="H6" s="77"/>
      <c r="I6" s="77">
        <f t="shared" si="1"/>
        <v>0</v>
      </c>
      <c r="J6" s="77">
        <f t="shared" si="2"/>
        <v>0</v>
      </c>
    </row>
    <row r="7" spans="1:11" s="99" customFormat="1" ht="20.399999999999999" x14ac:dyDescent="0.3">
      <c r="A7" s="93" t="s">
        <v>976</v>
      </c>
      <c r="B7" s="94" t="s">
        <v>702</v>
      </c>
      <c r="C7" s="95" t="s">
        <v>703</v>
      </c>
      <c r="D7" s="96" t="s">
        <v>14</v>
      </c>
      <c r="E7" s="97">
        <v>1</v>
      </c>
      <c r="F7" s="98"/>
      <c r="G7" s="98">
        <f t="shared" si="0"/>
        <v>0</v>
      </c>
      <c r="H7" s="98"/>
      <c r="I7" s="98">
        <f t="shared" si="1"/>
        <v>0</v>
      </c>
      <c r="J7" s="98">
        <f t="shared" si="2"/>
        <v>0</v>
      </c>
      <c r="K7" s="99" t="s">
        <v>2024</v>
      </c>
    </row>
    <row r="8" spans="1:11" s="99" customFormat="1" ht="20.399999999999999" x14ac:dyDescent="0.3">
      <c r="A8" s="93" t="s">
        <v>977</v>
      </c>
      <c r="B8" s="94" t="s">
        <v>702</v>
      </c>
      <c r="C8" s="95" t="s">
        <v>704</v>
      </c>
      <c r="D8" s="96" t="s">
        <v>14</v>
      </c>
      <c r="E8" s="97">
        <v>1</v>
      </c>
      <c r="F8" s="98"/>
      <c r="G8" s="98">
        <f t="shared" si="0"/>
        <v>0</v>
      </c>
      <c r="H8" s="98"/>
      <c r="I8" s="98">
        <f t="shared" si="1"/>
        <v>0</v>
      </c>
      <c r="J8" s="98">
        <f t="shared" si="2"/>
        <v>0</v>
      </c>
      <c r="K8" s="99" t="s">
        <v>2024</v>
      </c>
    </row>
    <row r="9" spans="1:11" s="78" customFormat="1" ht="20.399999999999999" x14ac:dyDescent="0.3">
      <c r="A9" s="72" t="s">
        <v>28</v>
      </c>
      <c r="B9" s="73" t="s">
        <v>47</v>
      </c>
      <c r="C9" s="74" t="s">
        <v>48</v>
      </c>
      <c r="D9" s="75" t="s">
        <v>38</v>
      </c>
      <c r="E9" s="76">
        <v>2</v>
      </c>
      <c r="F9" s="145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1" s="99" customFormat="1" ht="20.399999999999999" x14ac:dyDescent="0.3">
      <c r="A10" s="93" t="s">
        <v>31</v>
      </c>
      <c r="B10" s="94" t="s">
        <v>702</v>
      </c>
      <c r="C10" s="95" t="s">
        <v>1239</v>
      </c>
      <c r="D10" s="96" t="s">
        <v>14</v>
      </c>
      <c r="E10" s="97">
        <v>1</v>
      </c>
      <c r="F10" s="98"/>
      <c r="G10" s="98">
        <f t="shared" si="0"/>
        <v>0</v>
      </c>
      <c r="H10" s="98"/>
      <c r="I10" s="98">
        <f t="shared" si="1"/>
        <v>0</v>
      </c>
      <c r="J10" s="98">
        <f t="shared" si="2"/>
        <v>0</v>
      </c>
      <c r="K10" s="99" t="s">
        <v>2024</v>
      </c>
    </row>
    <row r="11" spans="1:11" s="99" customFormat="1" ht="20.399999999999999" x14ac:dyDescent="0.3">
      <c r="A11" s="93" t="s">
        <v>1240</v>
      </c>
      <c r="B11" s="94" t="s">
        <v>702</v>
      </c>
      <c r="C11" s="95" t="s">
        <v>1241</v>
      </c>
      <c r="D11" s="96" t="s">
        <v>14</v>
      </c>
      <c r="E11" s="97">
        <v>1</v>
      </c>
      <c r="F11" s="98"/>
      <c r="G11" s="98">
        <f t="shared" si="0"/>
        <v>0</v>
      </c>
      <c r="H11" s="98"/>
      <c r="I11" s="98">
        <f t="shared" si="1"/>
        <v>0</v>
      </c>
      <c r="J11" s="98">
        <f t="shared" si="2"/>
        <v>0</v>
      </c>
      <c r="K11" s="99" t="s">
        <v>2024</v>
      </c>
    </row>
    <row r="12" spans="1:11" s="152" customFormat="1" ht="14.4" x14ac:dyDescent="0.3">
      <c r="A12" s="62" t="s">
        <v>705</v>
      </c>
      <c r="B12" s="63"/>
      <c r="C12" s="63"/>
      <c r="D12" s="63"/>
      <c r="E12" s="64"/>
      <c r="F12" s="71"/>
      <c r="G12" s="71">
        <f t="shared" si="0"/>
        <v>0</v>
      </c>
      <c r="H12" s="71"/>
      <c r="I12" s="71">
        <f t="shared" si="1"/>
        <v>0</v>
      </c>
      <c r="J12" s="71">
        <f t="shared" si="2"/>
        <v>0</v>
      </c>
    </row>
    <row r="13" spans="1:11" s="78" customFormat="1" ht="30.6" x14ac:dyDescent="0.3">
      <c r="A13" s="72" t="s">
        <v>35</v>
      </c>
      <c r="B13" s="73" t="s">
        <v>86</v>
      </c>
      <c r="C13" s="74" t="s">
        <v>87</v>
      </c>
      <c r="D13" s="75" t="s">
        <v>69</v>
      </c>
      <c r="E13" s="79">
        <v>1.47</v>
      </c>
      <c r="F13" s="145"/>
      <c r="G13" s="77">
        <f t="shared" si="0"/>
        <v>0</v>
      </c>
      <c r="H13" s="77"/>
      <c r="I13" s="77">
        <f t="shared" si="1"/>
        <v>0</v>
      </c>
      <c r="J13" s="77">
        <f t="shared" si="2"/>
        <v>0</v>
      </c>
    </row>
    <row r="14" spans="1:11" s="152" customFormat="1" ht="40.799999999999997" x14ac:dyDescent="0.3">
      <c r="A14" s="66" t="s">
        <v>556</v>
      </c>
      <c r="B14" s="67" t="s">
        <v>706</v>
      </c>
      <c r="C14" s="68" t="s">
        <v>1242</v>
      </c>
      <c r="D14" s="69" t="s">
        <v>213</v>
      </c>
      <c r="E14" s="70">
        <v>12</v>
      </c>
      <c r="F14" s="71">
        <v>29267</v>
      </c>
      <c r="G14" s="71">
        <f t="shared" si="0"/>
        <v>351204</v>
      </c>
      <c r="H14" s="71"/>
      <c r="I14" s="71">
        <f t="shared" si="1"/>
        <v>0</v>
      </c>
      <c r="J14" s="71">
        <f t="shared" si="2"/>
        <v>351204</v>
      </c>
    </row>
    <row r="15" spans="1:11" s="152" customFormat="1" ht="40.799999999999997" x14ac:dyDescent="0.3">
      <c r="A15" s="66" t="s">
        <v>42</v>
      </c>
      <c r="B15" s="67" t="s">
        <v>706</v>
      </c>
      <c r="C15" s="68" t="s">
        <v>1243</v>
      </c>
      <c r="D15" s="69" t="s">
        <v>213</v>
      </c>
      <c r="E15" s="70">
        <v>105</v>
      </c>
      <c r="F15" s="71">
        <v>27733</v>
      </c>
      <c r="G15" s="71">
        <f t="shared" si="0"/>
        <v>2911965</v>
      </c>
      <c r="H15" s="71"/>
      <c r="I15" s="71">
        <f t="shared" si="1"/>
        <v>0</v>
      </c>
      <c r="J15" s="71">
        <f t="shared" si="2"/>
        <v>2911965</v>
      </c>
    </row>
    <row r="16" spans="1:11" s="152" customFormat="1" ht="40.799999999999997" x14ac:dyDescent="0.3">
      <c r="A16" s="66" t="s">
        <v>558</v>
      </c>
      <c r="B16" s="67" t="s">
        <v>706</v>
      </c>
      <c r="C16" s="68" t="s">
        <v>1244</v>
      </c>
      <c r="D16" s="69" t="s">
        <v>213</v>
      </c>
      <c r="E16" s="70">
        <v>12</v>
      </c>
      <c r="F16" s="71">
        <v>33118</v>
      </c>
      <c r="G16" s="71">
        <f t="shared" si="0"/>
        <v>397416</v>
      </c>
      <c r="H16" s="71"/>
      <c r="I16" s="71">
        <f t="shared" si="1"/>
        <v>0</v>
      </c>
      <c r="J16" s="71">
        <f t="shared" si="2"/>
        <v>397416</v>
      </c>
    </row>
    <row r="17" spans="1:10" s="152" customFormat="1" ht="40.799999999999997" x14ac:dyDescent="0.3">
      <c r="A17" s="66" t="s">
        <v>45</v>
      </c>
      <c r="B17" s="67" t="s">
        <v>706</v>
      </c>
      <c r="C17" s="68" t="s">
        <v>1247</v>
      </c>
      <c r="D17" s="69" t="s">
        <v>213</v>
      </c>
      <c r="E17" s="70">
        <v>17</v>
      </c>
      <c r="F17" s="71">
        <v>26164</v>
      </c>
      <c r="G17" s="71">
        <f t="shared" si="0"/>
        <v>444788</v>
      </c>
      <c r="H17" s="71"/>
      <c r="I17" s="71">
        <f t="shared" si="1"/>
        <v>0</v>
      </c>
      <c r="J17" s="71">
        <f t="shared" si="2"/>
        <v>444788</v>
      </c>
    </row>
    <row r="18" spans="1:10" s="152" customFormat="1" ht="40.799999999999997" x14ac:dyDescent="0.3">
      <c r="A18" s="66" t="s">
        <v>46</v>
      </c>
      <c r="B18" s="67" t="s">
        <v>706</v>
      </c>
      <c r="C18" s="68" t="s">
        <v>1618</v>
      </c>
      <c r="D18" s="69" t="s">
        <v>213</v>
      </c>
      <c r="E18" s="70">
        <v>1</v>
      </c>
      <c r="F18" s="71">
        <v>38390</v>
      </c>
      <c r="G18" s="71">
        <f t="shared" si="0"/>
        <v>38390</v>
      </c>
      <c r="H18" s="71"/>
      <c r="I18" s="71">
        <f t="shared" si="1"/>
        <v>0</v>
      </c>
      <c r="J18" s="71">
        <f t="shared" si="2"/>
        <v>38390</v>
      </c>
    </row>
    <row r="19" spans="1:10" s="152" customFormat="1" ht="30.6" x14ac:dyDescent="0.3">
      <c r="A19" s="66" t="s">
        <v>563</v>
      </c>
      <c r="B19" s="67" t="s">
        <v>1248</v>
      </c>
      <c r="C19" s="68" t="s">
        <v>1249</v>
      </c>
      <c r="D19" s="69" t="s">
        <v>69</v>
      </c>
      <c r="E19" s="81">
        <v>0.6</v>
      </c>
      <c r="F19" s="98">
        <v>32427.104411514116</v>
      </c>
      <c r="G19" s="71">
        <f t="shared" si="0"/>
        <v>19456.262646908468</v>
      </c>
      <c r="H19" s="71"/>
      <c r="I19" s="71">
        <f t="shared" si="1"/>
        <v>0</v>
      </c>
      <c r="J19" s="71">
        <f t="shared" si="2"/>
        <v>19456.262646908468</v>
      </c>
    </row>
    <row r="20" spans="1:10" s="152" customFormat="1" ht="14.4" x14ac:dyDescent="0.3">
      <c r="A20" s="62" t="s">
        <v>980</v>
      </c>
      <c r="B20" s="63"/>
      <c r="C20" s="63"/>
      <c r="D20" s="63"/>
      <c r="E20" s="64"/>
      <c r="F20" s="71"/>
      <c r="G20" s="71">
        <f t="shared" si="0"/>
        <v>0</v>
      </c>
      <c r="H20" s="71"/>
      <c r="I20" s="71">
        <f t="shared" si="1"/>
        <v>0</v>
      </c>
      <c r="J20" s="71">
        <f t="shared" si="2"/>
        <v>0</v>
      </c>
    </row>
    <row r="21" spans="1:10" s="78" customFormat="1" ht="40.799999999999997" x14ac:dyDescent="0.3">
      <c r="A21" s="72" t="s">
        <v>51</v>
      </c>
      <c r="B21" s="73" t="s">
        <v>114</v>
      </c>
      <c r="C21" s="74" t="s">
        <v>115</v>
      </c>
      <c r="D21" s="75" t="s">
        <v>109</v>
      </c>
      <c r="E21" s="79">
        <v>30.04</v>
      </c>
      <c r="F21" s="145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78" customFormat="1" ht="40.799999999999997" x14ac:dyDescent="0.3">
      <c r="A22" s="72" t="s">
        <v>565</v>
      </c>
      <c r="B22" s="73" t="s">
        <v>111</v>
      </c>
      <c r="C22" s="74" t="s">
        <v>112</v>
      </c>
      <c r="D22" s="75" t="s">
        <v>109</v>
      </c>
      <c r="E22" s="79">
        <v>28.96</v>
      </c>
      <c r="F22" s="145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78" customFormat="1" ht="20.399999999999999" x14ac:dyDescent="0.3">
      <c r="A23" s="72" t="s">
        <v>567</v>
      </c>
      <c r="B23" s="73" t="s">
        <v>714</v>
      </c>
      <c r="C23" s="74" t="s">
        <v>715</v>
      </c>
      <c r="D23" s="75" t="s">
        <v>18</v>
      </c>
      <c r="E23" s="80">
        <v>0.4</v>
      </c>
      <c r="F23" s="145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78" customFormat="1" ht="20.399999999999999" x14ac:dyDescent="0.3">
      <c r="A24" s="72" t="s">
        <v>56</v>
      </c>
      <c r="B24" s="73" t="s">
        <v>716</v>
      </c>
      <c r="C24" s="74" t="s">
        <v>717</v>
      </c>
      <c r="D24" s="75" t="s">
        <v>18</v>
      </c>
      <c r="E24" s="80">
        <v>0.3</v>
      </c>
      <c r="F24" s="145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78" customFormat="1" ht="20.399999999999999" x14ac:dyDescent="0.3">
      <c r="A25" s="72" t="s">
        <v>57</v>
      </c>
      <c r="B25" s="73" t="s">
        <v>718</v>
      </c>
      <c r="C25" s="74" t="s">
        <v>719</v>
      </c>
      <c r="D25" s="75" t="s">
        <v>18</v>
      </c>
      <c r="E25" s="80">
        <v>0.1</v>
      </c>
      <c r="F25" s="145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0" s="78" customFormat="1" ht="20.399999999999999" x14ac:dyDescent="0.3">
      <c r="A26" s="72" t="s">
        <v>576</v>
      </c>
      <c r="B26" s="73" t="s">
        <v>23</v>
      </c>
      <c r="C26" s="74" t="s">
        <v>24</v>
      </c>
      <c r="D26" s="75" t="s">
        <v>18</v>
      </c>
      <c r="E26" s="80">
        <v>2.1</v>
      </c>
      <c r="F26" s="145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78" customFormat="1" ht="20.399999999999999" x14ac:dyDescent="0.3">
      <c r="A27" s="72" t="s">
        <v>580</v>
      </c>
      <c r="B27" s="73" t="s">
        <v>20</v>
      </c>
      <c r="C27" s="74" t="s">
        <v>21</v>
      </c>
      <c r="D27" s="75" t="s">
        <v>18</v>
      </c>
      <c r="E27" s="79">
        <v>1.1200000000000001</v>
      </c>
      <c r="F27" s="145"/>
      <c r="G27" s="77">
        <f t="shared" si="0"/>
        <v>0</v>
      </c>
      <c r="H27" s="77"/>
      <c r="I27" s="77">
        <f t="shared" si="1"/>
        <v>0</v>
      </c>
      <c r="J27" s="77">
        <f t="shared" si="2"/>
        <v>0</v>
      </c>
    </row>
    <row r="28" spans="1:10" s="78" customFormat="1" ht="20.399999999999999" x14ac:dyDescent="0.3">
      <c r="A28" s="72" t="s">
        <v>66</v>
      </c>
      <c r="B28" s="73" t="s">
        <v>16</v>
      </c>
      <c r="C28" s="74" t="s">
        <v>17</v>
      </c>
      <c r="D28" s="75" t="s">
        <v>18</v>
      </c>
      <c r="E28" s="79">
        <v>1.84</v>
      </c>
      <c r="F28" s="145"/>
      <c r="G28" s="77">
        <f t="shared" si="0"/>
        <v>0</v>
      </c>
      <c r="H28" s="77"/>
      <c r="I28" s="77">
        <f t="shared" si="1"/>
        <v>0</v>
      </c>
      <c r="J28" s="77">
        <f t="shared" si="2"/>
        <v>0</v>
      </c>
    </row>
    <row r="29" spans="1:10" s="152" customFormat="1" ht="40.799999999999997" x14ac:dyDescent="0.3">
      <c r="A29" s="66" t="s">
        <v>70</v>
      </c>
      <c r="B29" s="67" t="s">
        <v>720</v>
      </c>
      <c r="C29" s="68" t="s">
        <v>1619</v>
      </c>
      <c r="D29" s="69" t="s">
        <v>116</v>
      </c>
      <c r="E29" s="81">
        <v>91.8</v>
      </c>
      <c r="F29" s="71">
        <v>5564.94</v>
      </c>
      <c r="G29" s="71">
        <f t="shared" si="0"/>
        <v>510861.49199999997</v>
      </c>
      <c r="H29" s="71"/>
      <c r="I29" s="71">
        <f t="shared" si="1"/>
        <v>0</v>
      </c>
      <c r="J29" s="71">
        <f t="shared" si="2"/>
        <v>510861.49199999997</v>
      </c>
    </row>
    <row r="30" spans="1:10" s="152" customFormat="1" ht="40.799999999999997" x14ac:dyDescent="0.3">
      <c r="A30" s="66" t="s">
        <v>74</v>
      </c>
      <c r="B30" s="67" t="s">
        <v>720</v>
      </c>
      <c r="C30" s="68" t="s">
        <v>1620</v>
      </c>
      <c r="D30" s="69" t="s">
        <v>116</v>
      </c>
      <c r="E30" s="81">
        <v>127.5</v>
      </c>
      <c r="F30" s="71">
        <v>3351.61</v>
      </c>
      <c r="G30" s="71">
        <f t="shared" si="0"/>
        <v>427330.27500000002</v>
      </c>
      <c r="H30" s="71"/>
      <c r="I30" s="71">
        <f t="shared" si="1"/>
        <v>0</v>
      </c>
      <c r="J30" s="71">
        <f t="shared" si="2"/>
        <v>427330.27500000002</v>
      </c>
    </row>
    <row r="31" spans="1:10" s="152" customFormat="1" ht="40.799999999999997" x14ac:dyDescent="0.3">
      <c r="A31" s="66" t="s">
        <v>76</v>
      </c>
      <c r="B31" s="67" t="s">
        <v>720</v>
      </c>
      <c r="C31" s="68" t="s">
        <v>1416</v>
      </c>
      <c r="D31" s="69" t="s">
        <v>116</v>
      </c>
      <c r="E31" s="81">
        <v>25.5</v>
      </c>
      <c r="F31" s="71">
        <v>2436</v>
      </c>
      <c r="G31" s="71">
        <f t="shared" si="0"/>
        <v>62118</v>
      </c>
      <c r="H31" s="71"/>
      <c r="I31" s="71">
        <f t="shared" si="1"/>
        <v>0</v>
      </c>
      <c r="J31" s="71">
        <f t="shared" si="2"/>
        <v>62118</v>
      </c>
    </row>
    <row r="32" spans="1:10" s="152" customFormat="1" ht="40.799999999999997" x14ac:dyDescent="0.3">
      <c r="A32" s="66" t="s">
        <v>79</v>
      </c>
      <c r="B32" s="67" t="s">
        <v>720</v>
      </c>
      <c r="C32" s="68" t="s">
        <v>1621</v>
      </c>
      <c r="D32" s="69" t="s">
        <v>116</v>
      </c>
      <c r="E32" s="70">
        <v>510</v>
      </c>
      <c r="F32" s="71">
        <v>1579.11</v>
      </c>
      <c r="G32" s="71">
        <f t="shared" si="0"/>
        <v>805346.1</v>
      </c>
      <c r="H32" s="71"/>
      <c r="I32" s="71">
        <f t="shared" si="1"/>
        <v>0</v>
      </c>
      <c r="J32" s="71">
        <f t="shared" si="2"/>
        <v>805346.1</v>
      </c>
    </row>
    <row r="33" spans="1:10" s="152" customFormat="1" ht="40.799999999999997" x14ac:dyDescent="0.3">
      <c r="A33" s="66" t="s">
        <v>81</v>
      </c>
      <c r="B33" s="67" t="s">
        <v>1252</v>
      </c>
      <c r="C33" s="68" t="s">
        <v>1418</v>
      </c>
      <c r="D33" s="69" t="s">
        <v>116</v>
      </c>
      <c r="E33" s="81">
        <v>775.2</v>
      </c>
      <c r="F33" s="71">
        <v>1155.51</v>
      </c>
      <c r="G33" s="71">
        <f t="shared" si="0"/>
        <v>895751.35200000007</v>
      </c>
      <c r="H33" s="71"/>
      <c r="I33" s="71">
        <f t="shared" si="1"/>
        <v>0</v>
      </c>
      <c r="J33" s="71">
        <f t="shared" si="2"/>
        <v>895751.35200000007</v>
      </c>
    </row>
    <row r="34" spans="1:10" s="152" customFormat="1" ht="40.799999999999997" x14ac:dyDescent="0.3">
      <c r="A34" s="66" t="s">
        <v>83</v>
      </c>
      <c r="B34" s="67" t="s">
        <v>728</v>
      </c>
      <c r="C34" s="68" t="s">
        <v>1622</v>
      </c>
      <c r="D34" s="69" t="s">
        <v>116</v>
      </c>
      <c r="E34" s="70">
        <v>918</v>
      </c>
      <c r="F34" s="71">
        <v>760.35</v>
      </c>
      <c r="G34" s="71">
        <f t="shared" si="0"/>
        <v>698001.3</v>
      </c>
      <c r="H34" s="71"/>
      <c r="I34" s="71">
        <f t="shared" si="1"/>
        <v>0</v>
      </c>
      <c r="J34" s="71">
        <f t="shared" si="2"/>
        <v>698001.3</v>
      </c>
    </row>
    <row r="35" spans="1:10" s="152" customFormat="1" ht="20.399999999999999" x14ac:dyDescent="0.3">
      <c r="A35" s="66" t="s">
        <v>85</v>
      </c>
      <c r="B35" s="67" t="s">
        <v>1623</v>
      </c>
      <c r="C35" s="68" t="s">
        <v>1624</v>
      </c>
      <c r="D35" s="69" t="s">
        <v>116</v>
      </c>
      <c r="E35" s="70">
        <v>102</v>
      </c>
      <c r="F35" s="71">
        <v>735.28</v>
      </c>
      <c r="G35" s="71">
        <f t="shared" si="0"/>
        <v>74998.559999999998</v>
      </c>
      <c r="H35" s="71"/>
      <c r="I35" s="71">
        <f t="shared" si="1"/>
        <v>0</v>
      </c>
      <c r="J35" s="71">
        <f t="shared" si="2"/>
        <v>74998.559999999998</v>
      </c>
    </row>
    <row r="36" spans="1:10" s="152" customFormat="1" ht="40.799999999999997" x14ac:dyDescent="0.3">
      <c r="A36" s="66" t="s">
        <v>88</v>
      </c>
      <c r="B36" s="67" t="s">
        <v>1255</v>
      </c>
      <c r="C36" s="68" t="s">
        <v>1625</v>
      </c>
      <c r="D36" s="69" t="s">
        <v>116</v>
      </c>
      <c r="E36" s="81">
        <v>571.20000000000005</v>
      </c>
      <c r="F36" s="71">
        <v>495.42</v>
      </c>
      <c r="G36" s="71">
        <f t="shared" si="0"/>
        <v>282983.90400000004</v>
      </c>
      <c r="H36" s="71"/>
      <c r="I36" s="71">
        <f t="shared" si="1"/>
        <v>0</v>
      </c>
      <c r="J36" s="71">
        <f t="shared" si="2"/>
        <v>282983.90400000004</v>
      </c>
    </row>
    <row r="37" spans="1:10" s="152" customFormat="1" ht="40.799999999999997" x14ac:dyDescent="0.3">
      <c r="A37" s="66" t="s">
        <v>90</v>
      </c>
      <c r="B37" s="67" t="s">
        <v>728</v>
      </c>
      <c r="C37" s="68" t="s">
        <v>1626</v>
      </c>
      <c r="D37" s="69" t="s">
        <v>116</v>
      </c>
      <c r="E37" s="70">
        <v>612</v>
      </c>
      <c r="F37" s="71">
        <v>380.34</v>
      </c>
      <c r="G37" s="71">
        <f t="shared" si="0"/>
        <v>232768.08</v>
      </c>
      <c r="H37" s="71"/>
      <c r="I37" s="71">
        <f t="shared" si="1"/>
        <v>0</v>
      </c>
      <c r="J37" s="71">
        <f t="shared" si="2"/>
        <v>232768.08</v>
      </c>
    </row>
    <row r="38" spans="1:10" s="152" customFormat="1" ht="40.799999999999997" x14ac:dyDescent="0.3">
      <c r="A38" s="66" t="s">
        <v>92</v>
      </c>
      <c r="B38" s="67" t="s">
        <v>720</v>
      </c>
      <c r="C38" s="68" t="s">
        <v>1619</v>
      </c>
      <c r="D38" s="69" t="s">
        <v>116</v>
      </c>
      <c r="E38" s="81">
        <v>30.6</v>
      </c>
      <c r="F38" s="71">
        <v>5564.94</v>
      </c>
      <c r="G38" s="71">
        <f t="shared" si="0"/>
        <v>170287.16399999999</v>
      </c>
      <c r="H38" s="71"/>
      <c r="I38" s="71">
        <f t="shared" si="1"/>
        <v>0</v>
      </c>
      <c r="J38" s="71">
        <f t="shared" si="2"/>
        <v>170287.16399999999</v>
      </c>
    </row>
    <row r="39" spans="1:10" s="152" customFormat="1" ht="40.799999999999997" x14ac:dyDescent="0.3">
      <c r="A39" s="66" t="s">
        <v>94</v>
      </c>
      <c r="B39" s="67" t="s">
        <v>720</v>
      </c>
      <c r="C39" s="68" t="s">
        <v>734</v>
      </c>
      <c r="D39" s="69" t="s">
        <v>116</v>
      </c>
      <c r="E39" s="81">
        <v>61.2</v>
      </c>
      <c r="F39" s="71">
        <v>3720.28</v>
      </c>
      <c r="G39" s="71">
        <f t="shared" si="0"/>
        <v>227681.13600000003</v>
      </c>
      <c r="H39" s="71"/>
      <c r="I39" s="71">
        <f t="shared" si="1"/>
        <v>0</v>
      </c>
      <c r="J39" s="71">
        <f t="shared" si="2"/>
        <v>227681.13600000003</v>
      </c>
    </row>
    <row r="40" spans="1:10" s="152" customFormat="1" ht="40.799999999999997" x14ac:dyDescent="0.3">
      <c r="A40" s="66" t="s">
        <v>96</v>
      </c>
      <c r="B40" s="67" t="s">
        <v>720</v>
      </c>
      <c r="C40" s="68" t="s">
        <v>1540</v>
      </c>
      <c r="D40" s="69" t="s">
        <v>116</v>
      </c>
      <c r="E40" s="81">
        <v>20.399999999999999</v>
      </c>
      <c r="F40" s="71">
        <v>1394.14</v>
      </c>
      <c r="G40" s="71">
        <f t="shared" si="0"/>
        <v>28440.455999999998</v>
      </c>
      <c r="H40" s="71"/>
      <c r="I40" s="71">
        <f t="shared" si="1"/>
        <v>0</v>
      </c>
      <c r="J40" s="71">
        <f t="shared" si="2"/>
        <v>28440.455999999998</v>
      </c>
    </row>
    <row r="41" spans="1:10" s="152" customFormat="1" ht="40.799999999999997" x14ac:dyDescent="0.3">
      <c r="A41" s="66" t="s">
        <v>98</v>
      </c>
      <c r="B41" s="67" t="s">
        <v>1252</v>
      </c>
      <c r="C41" s="68" t="s">
        <v>1424</v>
      </c>
      <c r="D41" s="69" t="s">
        <v>116</v>
      </c>
      <c r="E41" s="70">
        <v>102</v>
      </c>
      <c r="F41" s="71">
        <v>1394.14</v>
      </c>
      <c r="G41" s="71">
        <f t="shared" si="0"/>
        <v>142202.28</v>
      </c>
      <c r="H41" s="71"/>
      <c r="I41" s="71">
        <f t="shared" si="1"/>
        <v>0</v>
      </c>
      <c r="J41" s="71">
        <f t="shared" si="2"/>
        <v>142202.28</v>
      </c>
    </row>
    <row r="42" spans="1:10" s="152" customFormat="1" ht="40.799999999999997" x14ac:dyDescent="0.3">
      <c r="A42" s="66" t="s">
        <v>101</v>
      </c>
      <c r="B42" s="67" t="s">
        <v>733</v>
      </c>
      <c r="C42" s="68" t="s">
        <v>1627</v>
      </c>
      <c r="D42" s="69" t="s">
        <v>116</v>
      </c>
      <c r="E42" s="70">
        <v>51</v>
      </c>
      <c r="F42" s="71">
        <v>908.73</v>
      </c>
      <c r="G42" s="71">
        <f t="shared" si="0"/>
        <v>46345.23</v>
      </c>
      <c r="H42" s="71"/>
      <c r="I42" s="71">
        <f t="shared" si="1"/>
        <v>0</v>
      </c>
      <c r="J42" s="71">
        <f t="shared" si="2"/>
        <v>46345.23</v>
      </c>
    </row>
    <row r="43" spans="1:10" s="152" customFormat="1" ht="40.799999999999997" x14ac:dyDescent="0.3">
      <c r="A43" s="66" t="s">
        <v>103</v>
      </c>
      <c r="B43" s="67" t="s">
        <v>728</v>
      </c>
      <c r="C43" s="68" t="s">
        <v>1628</v>
      </c>
      <c r="D43" s="69" t="s">
        <v>116</v>
      </c>
      <c r="E43" s="70">
        <v>510</v>
      </c>
      <c r="F43" s="71">
        <v>908.73</v>
      </c>
      <c r="G43" s="71">
        <f t="shared" si="0"/>
        <v>463452.3</v>
      </c>
      <c r="H43" s="71"/>
      <c r="I43" s="71">
        <f t="shared" si="1"/>
        <v>0</v>
      </c>
      <c r="J43" s="71">
        <f t="shared" si="2"/>
        <v>463452.3</v>
      </c>
    </row>
    <row r="44" spans="1:10" s="152" customFormat="1" ht="20.399999999999999" x14ac:dyDescent="0.3">
      <c r="A44" s="66" t="s">
        <v>106</v>
      </c>
      <c r="B44" s="67" t="s">
        <v>1623</v>
      </c>
      <c r="C44" s="68" t="s">
        <v>1427</v>
      </c>
      <c r="D44" s="69" t="s">
        <v>116</v>
      </c>
      <c r="E44" s="70">
        <v>867</v>
      </c>
      <c r="F44" s="71">
        <v>586.29</v>
      </c>
      <c r="G44" s="71">
        <f t="shared" si="0"/>
        <v>508313.43</v>
      </c>
      <c r="H44" s="71"/>
      <c r="I44" s="71">
        <f t="shared" si="1"/>
        <v>0</v>
      </c>
      <c r="J44" s="71">
        <f t="shared" si="2"/>
        <v>508313.43</v>
      </c>
    </row>
    <row r="45" spans="1:10" s="152" customFormat="1" ht="40.799999999999997" x14ac:dyDescent="0.3">
      <c r="A45" s="66" t="s">
        <v>110</v>
      </c>
      <c r="B45" s="67" t="s">
        <v>733</v>
      </c>
      <c r="C45" s="68" t="s">
        <v>1428</v>
      </c>
      <c r="D45" s="69" t="s">
        <v>116</v>
      </c>
      <c r="E45" s="70">
        <v>612</v>
      </c>
      <c r="F45" s="71">
        <v>466.17</v>
      </c>
      <c r="G45" s="71">
        <f t="shared" si="0"/>
        <v>285296.04000000004</v>
      </c>
      <c r="H45" s="71"/>
      <c r="I45" s="71">
        <f t="shared" si="1"/>
        <v>0</v>
      </c>
      <c r="J45" s="71">
        <f t="shared" si="2"/>
        <v>285296.04000000004</v>
      </c>
    </row>
    <row r="46" spans="1:10" s="152" customFormat="1" ht="40.799999999999997" x14ac:dyDescent="0.3">
      <c r="A46" s="66" t="s">
        <v>113</v>
      </c>
      <c r="B46" s="67" t="s">
        <v>1262</v>
      </c>
      <c r="C46" s="68" t="s">
        <v>1429</v>
      </c>
      <c r="D46" s="69" t="s">
        <v>116</v>
      </c>
      <c r="E46" s="81">
        <v>30.6</v>
      </c>
      <c r="F46" s="71">
        <v>517.78</v>
      </c>
      <c r="G46" s="71">
        <f t="shared" si="0"/>
        <v>15844.067999999999</v>
      </c>
      <c r="H46" s="71"/>
      <c r="I46" s="71">
        <f t="shared" si="1"/>
        <v>0</v>
      </c>
      <c r="J46" s="71">
        <f t="shared" si="2"/>
        <v>15844.067999999999</v>
      </c>
    </row>
    <row r="47" spans="1:10" s="78" customFormat="1" ht="30.6" x14ac:dyDescent="0.3">
      <c r="A47" s="72" t="s">
        <v>117</v>
      </c>
      <c r="B47" s="73" t="s">
        <v>124</v>
      </c>
      <c r="C47" s="74" t="s">
        <v>125</v>
      </c>
      <c r="D47" s="75" t="s">
        <v>109</v>
      </c>
      <c r="E47" s="80">
        <v>1.7</v>
      </c>
      <c r="F47" s="145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0" s="152" customFormat="1" ht="40.799999999999997" x14ac:dyDescent="0.3">
      <c r="A48" s="66" t="s">
        <v>120</v>
      </c>
      <c r="B48" s="67" t="s">
        <v>741</v>
      </c>
      <c r="C48" s="68" t="s">
        <v>1629</v>
      </c>
      <c r="D48" s="69" t="s">
        <v>116</v>
      </c>
      <c r="E48" s="70">
        <v>51</v>
      </c>
      <c r="F48" s="98">
        <v>1673.8635996555456</v>
      </c>
      <c r="G48" s="71">
        <f t="shared" si="0"/>
        <v>85367.043582432831</v>
      </c>
      <c r="H48" s="71"/>
      <c r="I48" s="71">
        <f t="shared" si="1"/>
        <v>0</v>
      </c>
      <c r="J48" s="71">
        <f t="shared" si="2"/>
        <v>85367.043582432831</v>
      </c>
    </row>
    <row r="49" spans="1:10" s="152" customFormat="1" ht="40.799999999999997" x14ac:dyDescent="0.3">
      <c r="A49" s="66" t="s">
        <v>123</v>
      </c>
      <c r="B49" s="67" t="s">
        <v>741</v>
      </c>
      <c r="C49" s="68" t="s">
        <v>1265</v>
      </c>
      <c r="D49" s="69" t="s">
        <v>116</v>
      </c>
      <c r="E49" s="81">
        <v>10.199999999999999</v>
      </c>
      <c r="F49" s="98">
        <v>509.34005841106875</v>
      </c>
      <c r="G49" s="71">
        <f t="shared" si="0"/>
        <v>5195.2685957929007</v>
      </c>
      <c r="H49" s="71"/>
      <c r="I49" s="71">
        <f t="shared" si="1"/>
        <v>0</v>
      </c>
      <c r="J49" s="71">
        <f t="shared" si="2"/>
        <v>5195.2685957929007</v>
      </c>
    </row>
    <row r="50" spans="1:10" s="152" customFormat="1" ht="40.799999999999997" x14ac:dyDescent="0.3">
      <c r="A50" s="66" t="s">
        <v>127</v>
      </c>
      <c r="B50" s="67" t="s">
        <v>741</v>
      </c>
      <c r="C50" s="68" t="s">
        <v>1266</v>
      </c>
      <c r="D50" s="69" t="s">
        <v>116</v>
      </c>
      <c r="E50" s="70">
        <v>102</v>
      </c>
      <c r="F50" s="98">
        <v>366.44975453887031</v>
      </c>
      <c r="G50" s="71">
        <f t="shared" si="0"/>
        <v>37377.874962964772</v>
      </c>
      <c r="H50" s="71"/>
      <c r="I50" s="71">
        <f t="shared" si="1"/>
        <v>0</v>
      </c>
      <c r="J50" s="71">
        <f t="shared" si="2"/>
        <v>37377.874962964772</v>
      </c>
    </row>
    <row r="51" spans="1:10" s="152" customFormat="1" ht="40.799999999999997" x14ac:dyDescent="0.3">
      <c r="A51" s="66" t="s">
        <v>131</v>
      </c>
      <c r="B51" s="67" t="s">
        <v>741</v>
      </c>
      <c r="C51" s="68" t="s">
        <v>1267</v>
      </c>
      <c r="D51" s="69" t="s">
        <v>116</v>
      </c>
      <c r="E51" s="81">
        <v>51.5</v>
      </c>
      <c r="F51" s="98">
        <v>91.120423025858756</v>
      </c>
      <c r="G51" s="71">
        <f t="shared" si="0"/>
        <v>4692.7017858317258</v>
      </c>
      <c r="H51" s="71"/>
      <c r="I51" s="71">
        <f t="shared" si="1"/>
        <v>0</v>
      </c>
      <c r="J51" s="71">
        <f t="shared" si="2"/>
        <v>4692.7017858317258</v>
      </c>
    </row>
    <row r="52" spans="1:10" s="152" customFormat="1" ht="14.4" x14ac:dyDescent="0.3">
      <c r="A52" s="62" t="s">
        <v>988</v>
      </c>
      <c r="B52" s="63"/>
      <c r="C52" s="63"/>
      <c r="D52" s="63"/>
      <c r="E52" s="64"/>
      <c r="F52" s="98"/>
      <c r="G52" s="71">
        <f t="shared" si="0"/>
        <v>0</v>
      </c>
      <c r="H52" s="71"/>
      <c r="I52" s="71">
        <f t="shared" si="1"/>
        <v>0</v>
      </c>
      <c r="J52" s="71">
        <f t="shared" si="2"/>
        <v>0</v>
      </c>
    </row>
    <row r="53" spans="1:10" s="78" customFormat="1" ht="20.399999999999999" x14ac:dyDescent="0.3">
      <c r="A53" s="72" t="s">
        <v>135</v>
      </c>
      <c r="B53" s="73" t="s">
        <v>319</v>
      </c>
      <c r="C53" s="74" t="s">
        <v>320</v>
      </c>
      <c r="D53" s="75" t="s">
        <v>69</v>
      </c>
      <c r="E53" s="79">
        <v>0.01</v>
      </c>
      <c r="F53" s="145"/>
      <c r="G53" s="77">
        <f t="shared" si="0"/>
        <v>0</v>
      </c>
      <c r="H53" s="77"/>
      <c r="I53" s="77">
        <f t="shared" si="1"/>
        <v>0</v>
      </c>
      <c r="J53" s="77">
        <f t="shared" si="2"/>
        <v>0</v>
      </c>
    </row>
    <row r="54" spans="1:10" s="152" customFormat="1" ht="30.6" x14ac:dyDescent="0.3">
      <c r="A54" s="66" t="s">
        <v>989</v>
      </c>
      <c r="B54" s="67" t="s">
        <v>990</v>
      </c>
      <c r="C54" s="68" t="s">
        <v>1269</v>
      </c>
      <c r="D54" s="69" t="s">
        <v>213</v>
      </c>
      <c r="E54" s="70">
        <v>1</v>
      </c>
      <c r="F54" s="98">
        <v>13376.93136</v>
      </c>
      <c r="G54" s="71">
        <f t="shared" si="0"/>
        <v>13376.93136</v>
      </c>
      <c r="H54" s="71"/>
      <c r="I54" s="71">
        <f t="shared" si="1"/>
        <v>0</v>
      </c>
      <c r="J54" s="71">
        <f t="shared" si="2"/>
        <v>13376.93136</v>
      </c>
    </row>
    <row r="55" spans="1:10" s="152" customFormat="1" ht="14.4" x14ac:dyDescent="0.3">
      <c r="A55" s="62" t="s">
        <v>1270</v>
      </c>
      <c r="B55" s="63"/>
      <c r="C55" s="63"/>
      <c r="D55" s="63"/>
      <c r="E55" s="64"/>
      <c r="F55" s="71"/>
      <c r="G55" s="71">
        <f t="shared" si="0"/>
        <v>0</v>
      </c>
      <c r="H55" s="71"/>
      <c r="I55" s="71">
        <f t="shared" si="1"/>
        <v>0</v>
      </c>
      <c r="J55" s="71">
        <f t="shared" si="2"/>
        <v>0</v>
      </c>
    </row>
    <row r="56" spans="1:10" s="78" customFormat="1" ht="20.399999999999999" x14ac:dyDescent="0.3">
      <c r="A56" s="72" t="s">
        <v>142</v>
      </c>
      <c r="B56" s="73" t="s">
        <v>128</v>
      </c>
      <c r="C56" s="74" t="s">
        <v>129</v>
      </c>
      <c r="D56" s="75" t="s">
        <v>130</v>
      </c>
      <c r="E56" s="76">
        <v>10</v>
      </c>
      <c r="F56" s="145"/>
      <c r="G56" s="77">
        <f t="shared" si="0"/>
        <v>0</v>
      </c>
      <c r="H56" s="77"/>
      <c r="I56" s="77">
        <f t="shared" si="1"/>
        <v>0</v>
      </c>
      <c r="J56" s="77">
        <f t="shared" si="2"/>
        <v>0</v>
      </c>
    </row>
    <row r="57" spans="1:10" s="152" customFormat="1" ht="40.799999999999997" x14ac:dyDescent="0.3">
      <c r="A57" s="66" t="s">
        <v>146</v>
      </c>
      <c r="B57" s="67" t="s">
        <v>782</v>
      </c>
      <c r="C57" s="68" t="s">
        <v>1015</v>
      </c>
      <c r="D57" s="69" t="s">
        <v>213</v>
      </c>
      <c r="E57" s="70">
        <v>5</v>
      </c>
      <c r="F57" s="98">
        <v>10012.807609459143</v>
      </c>
      <c r="G57" s="71">
        <f t="shared" si="0"/>
        <v>50064.038047295719</v>
      </c>
      <c r="H57" s="71"/>
      <c r="I57" s="71">
        <f t="shared" si="1"/>
        <v>0</v>
      </c>
      <c r="J57" s="71">
        <f t="shared" si="2"/>
        <v>50064.038047295719</v>
      </c>
    </row>
    <row r="58" spans="1:10" s="152" customFormat="1" ht="40.799999999999997" x14ac:dyDescent="0.3">
      <c r="A58" s="66" t="s">
        <v>149</v>
      </c>
      <c r="B58" s="67" t="s">
        <v>784</v>
      </c>
      <c r="C58" s="68" t="s">
        <v>1016</v>
      </c>
      <c r="D58" s="69" t="s">
        <v>213</v>
      </c>
      <c r="E58" s="70">
        <v>5</v>
      </c>
      <c r="F58" s="98">
        <v>2233.3767931303419</v>
      </c>
      <c r="G58" s="71">
        <f t="shared" si="0"/>
        <v>11166.883965651708</v>
      </c>
      <c r="H58" s="71"/>
      <c r="I58" s="71">
        <f t="shared" si="1"/>
        <v>0</v>
      </c>
      <c r="J58" s="71">
        <f t="shared" si="2"/>
        <v>11166.883965651708</v>
      </c>
    </row>
    <row r="59" spans="1:10" s="152" customFormat="1" ht="40.799999999999997" x14ac:dyDescent="0.3">
      <c r="A59" s="66" t="s">
        <v>151</v>
      </c>
      <c r="B59" s="67" t="s">
        <v>1271</v>
      </c>
      <c r="C59" s="68" t="s">
        <v>1017</v>
      </c>
      <c r="D59" s="69" t="s">
        <v>213</v>
      </c>
      <c r="E59" s="70">
        <v>2</v>
      </c>
      <c r="F59" s="98">
        <v>27232.501422728081</v>
      </c>
      <c r="G59" s="71">
        <f t="shared" si="0"/>
        <v>54465.002845456162</v>
      </c>
      <c r="H59" s="71"/>
      <c r="I59" s="71">
        <f t="shared" si="1"/>
        <v>0</v>
      </c>
      <c r="J59" s="71">
        <f t="shared" si="2"/>
        <v>54465.002845456162</v>
      </c>
    </row>
    <row r="60" spans="1:10" s="78" customFormat="1" ht="20.399999999999999" x14ac:dyDescent="0.3">
      <c r="A60" s="72" t="s">
        <v>155</v>
      </c>
      <c r="B60" s="73" t="s">
        <v>788</v>
      </c>
      <c r="C60" s="74" t="s">
        <v>789</v>
      </c>
      <c r="D60" s="75" t="s">
        <v>790</v>
      </c>
      <c r="E60" s="79">
        <v>0.24</v>
      </c>
      <c r="F60" s="145"/>
      <c r="G60" s="77">
        <f t="shared" si="0"/>
        <v>0</v>
      </c>
      <c r="H60" s="77"/>
      <c r="I60" s="77">
        <f t="shared" si="1"/>
        <v>0</v>
      </c>
      <c r="J60" s="77">
        <f t="shared" si="2"/>
        <v>0</v>
      </c>
    </row>
    <row r="61" spans="1:10" s="152" customFormat="1" ht="40.799999999999997" x14ac:dyDescent="0.3">
      <c r="A61" s="66" t="s">
        <v>678</v>
      </c>
      <c r="B61" s="67" t="s">
        <v>791</v>
      </c>
      <c r="C61" s="68" t="s">
        <v>792</v>
      </c>
      <c r="D61" s="69" t="s">
        <v>213</v>
      </c>
      <c r="E61" s="70">
        <v>5</v>
      </c>
      <c r="F61" s="98">
        <v>305.21193815558854</v>
      </c>
      <c r="G61" s="71">
        <f t="shared" si="0"/>
        <v>1526.0596907779427</v>
      </c>
      <c r="H61" s="71"/>
      <c r="I61" s="71">
        <f t="shared" si="1"/>
        <v>0</v>
      </c>
      <c r="J61" s="71">
        <f t="shared" si="2"/>
        <v>1526.0596907779427</v>
      </c>
    </row>
    <row r="62" spans="1:10" s="152" customFormat="1" ht="14.4" x14ac:dyDescent="0.3">
      <c r="A62" s="62" t="s">
        <v>1272</v>
      </c>
      <c r="B62" s="63"/>
      <c r="C62" s="63"/>
      <c r="D62" s="63"/>
      <c r="E62" s="64"/>
      <c r="F62" s="98"/>
      <c r="G62" s="71">
        <f t="shared" si="0"/>
        <v>0</v>
      </c>
      <c r="H62" s="71"/>
      <c r="I62" s="71">
        <f t="shared" si="1"/>
        <v>0</v>
      </c>
      <c r="J62" s="71">
        <f t="shared" si="2"/>
        <v>0</v>
      </c>
    </row>
    <row r="63" spans="1:10" s="78" customFormat="1" ht="14.4" x14ac:dyDescent="0.3">
      <c r="A63" s="72" t="s">
        <v>162</v>
      </c>
      <c r="B63" s="73" t="s">
        <v>313</v>
      </c>
      <c r="C63" s="74" t="s">
        <v>314</v>
      </c>
      <c r="D63" s="75" t="s">
        <v>38</v>
      </c>
      <c r="E63" s="76">
        <v>4</v>
      </c>
      <c r="F63" s="145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152" customFormat="1" ht="20.399999999999999" x14ac:dyDescent="0.3">
      <c r="A64" s="66" t="s">
        <v>1367</v>
      </c>
      <c r="B64" s="67" t="s">
        <v>994</v>
      </c>
      <c r="C64" s="68" t="s">
        <v>752</v>
      </c>
      <c r="D64" s="69" t="s">
        <v>213</v>
      </c>
      <c r="E64" s="70">
        <v>4</v>
      </c>
      <c r="F64" s="98">
        <v>12142.417649999999</v>
      </c>
      <c r="G64" s="71">
        <f t="shared" si="0"/>
        <v>48569.670599999998</v>
      </c>
      <c r="H64" s="71"/>
      <c r="I64" s="71">
        <f t="shared" si="1"/>
        <v>0</v>
      </c>
      <c r="J64" s="71">
        <f t="shared" si="2"/>
        <v>48569.670599999998</v>
      </c>
    </row>
    <row r="65" spans="1:10" s="78" customFormat="1" ht="30.6" x14ac:dyDescent="0.3">
      <c r="A65" s="72" t="s">
        <v>169</v>
      </c>
      <c r="B65" s="73" t="s">
        <v>753</v>
      </c>
      <c r="C65" s="74" t="s">
        <v>754</v>
      </c>
      <c r="D65" s="75" t="s">
        <v>38</v>
      </c>
      <c r="E65" s="76">
        <v>19</v>
      </c>
      <c r="F65" s="145"/>
      <c r="G65" s="77">
        <f t="shared" si="0"/>
        <v>0</v>
      </c>
      <c r="H65" s="77"/>
      <c r="I65" s="77">
        <f t="shared" si="1"/>
        <v>0</v>
      </c>
      <c r="J65" s="77">
        <f t="shared" si="2"/>
        <v>0</v>
      </c>
    </row>
    <row r="66" spans="1:10" s="152" customFormat="1" ht="30.6" x14ac:dyDescent="0.3">
      <c r="A66" s="66" t="s">
        <v>1548</v>
      </c>
      <c r="B66" s="67" t="s">
        <v>996</v>
      </c>
      <c r="C66" s="68" t="s">
        <v>756</v>
      </c>
      <c r="D66" s="69" t="s">
        <v>213</v>
      </c>
      <c r="E66" s="70">
        <v>11</v>
      </c>
      <c r="F66" s="98">
        <v>18504.620061818183</v>
      </c>
      <c r="G66" s="71">
        <f t="shared" si="0"/>
        <v>203550.82068</v>
      </c>
      <c r="H66" s="71"/>
      <c r="I66" s="71">
        <f t="shared" si="1"/>
        <v>0</v>
      </c>
      <c r="J66" s="71">
        <f t="shared" si="2"/>
        <v>203550.82068</v>
      </c>
    </row>
    <row r="67" spans="1:10" s="152" customFormat="1" ht="30.6" x14ac:dyDescent="0.3">
      <c r="A67" s="66" t="s">
        <v>1630</v>
      </c>
      <c r="B67" s="67" t="s">
        <v>996</v>
      </c>
      <c r="C67" s="68" t="s">
        <v>1580</v>
      </c>
      <c r="D67" s="69" t="s">
        <v>213</v>
      </c>
      <c r="E67" s="70">
        <v>8</v>
      </c>
      <c r="F67" s="98">
        <v>18504.619500000001</v>
      </c>
      <c r="G67" s="71">
        <f t="shared" ref="G67:G130" si="3">E67*F67</f>
        <v>148036.95600000001</v>
      </c>
      <c r="H67" s="71"/>
      <c r="I67" s="71">
        <f t="shared" ref="I67:I130" si="4">E67*H67</f>
        <v>0</v>
      </c>
      <c r="J67" s="71">
        <f t="shared" ref="J67:J130" si="5">G67+I67</f>
        <v>148036.95600000001</v>
      </c>
    </row>
    <row r="68" spans="1:10" s="78" customFormat="1" ht="30.6" x14ac:dyDescent="0.3">
      <c r="A68" s="72" t="s">
        <v>176</v>
      </c>
      <c r="B68" s="73" t="s">
        <v>758</v>
      </c>
      <c r="C68" s="74" t="s">
        <v>759</v>
      </c>
      <c r="D68" s="75" t="s">
        <v>38</v>
      </c>
      <c r="E68" s="76">
        <v>30</v>
      </c>
      <c r="F68" s="145"/>
      <c r="G68" s="77">
        <f t="shared" si="3"/>
        <v>0</v>
      </c>
      <c r="H68" s="77"/>
      <c r="I68" s="77">
        <f t="shared" si="4"/>
        <v>0</v>
      </c>
      <c r="J68" s="77">
        <f t="shared" si="5"/>
        <v>0</v>
      </c>
    </row>
    <row r="69" spans="1:10" s="152" customFormat="1" ht="40.799999999999997" x14ac:dyDescent="0.3">
      <c r="A69" s="66" t="s">
        <v>1631</v>
      </c>
      <c r="B69" s="67" t="s">
        <v>996</v>
      </c>
      <c r="C69" s="68" t="s">
        <v>1632</v>
      </c>
      <c r="D69" s="69" t="s">
        <v>213</v>
      </c>
      <c r="E69" s="70">
        <v>30</v>
      </c>
      <c r="F69" s="98">
        <v>17651.120712</v>
      </c>
      <c r="G69" s="71">
        <f t="shared" si="3"/>
        <v>529533.62135999999</v>
      </c>
      <c r="H69" s="71"/>
      <c r="I69" s="71">
        <f t="shared" si="4"/>
        <v>0</v>
      </c>
      <c r="J69" s="71">
        <f t="shared" si="5"/>
        <v>529533.62135999999</v>
      </c>
    </row>
    <row r="70" spans="1:10" s="78" customFormat="1" ht="40.799999999999997" x14ac:dyDescent="0.3">
      <c r="A70" s="72" t="s">
        <v>180</v>
      </c>
      <c r="B70" s="73" t="s">
        <v>770</v>
      </c>
      <c r="C70" s="74" t="s">
        <v>771</v>
      </c>
      <c r="D70" s="75" t="s">
        <v>366</v>
      </c>
      <c r="E70" s="76">
        <v>2</v>
      </c>
      <c r="F70" s="145"/>
      <c r="G70" s="77">
        <f t="shared" si="3"/>
        <v>0</v>
      </c>
      <c r="H70" s="77"/>
      <c r="I70" s="77">
        <f t="shared" si="4"/>
        <v>0</v>
      </c>
      <c r="J70" s="77">
        <f t="shared" si="5"/>
        <v>0</v>
      </c>
    </row>
    <row r="71" spans="1:10" s="152" customFormat="1" ht="40.799999999999997" x14ac:dyDescent="0.3">
      <c r="A71" s="66" t="s">
        <v>182</v>
      </c>
      <c r="B71" s="67" t="s">
        <v>772</v>
      </c>
      <c r="C71" s="68" t="s">
        <v>773</v>
      </c>
      <c r="D71" s="69" t="s">
        <v>213</v>
      </c>
      <c r="E71" s="70">
        <v>2</v>
      </c>
      <c r="F71" s="98">
        <v>27764.833794953131</v>
      </c>
      <c r="G71" s="71">
        <f t="shared" si="3"/>
        <v>55529.667589906261</v>
      </c>
      <c r="H71" s="71"/>
      <c r="I71" s="71">
        <f t="shared" si="4"/>
        <v>0</v>
      </c>
      <c r="J71" s="71">
        <f t="shared" si="5"/>
        <v>55529.667589906261</v>
      </c>
    </row>
    <row r="72" spans="1:10" s="78" customFormat="1" ht="20.399999999999999" x14ac:dyDescent="0.3">
      <c r="A72" s="72" t="s">
        <v>184</v>
      </c>
      <c r="B72" s="73" t="s">
        <v>47</v>
      </c>
      <c r="C72" s="74" t="s">
        <v>48</v>
      </c>
      <c r="D72" s="75" t="s">
        <v>38</v>
      </c>
      <c r="E72" s="76">
        <v>11</v>
      </c>
      <c r="F72" s="145"/>
      <c r="G72" s="77">
        <f t="shared" si="3"/>
        <v>0</v>
      </c>
      <c r="H72" s="77"/>
      <c r="I72" s="77">
        <f t="shared" si="4"/>
        <v>0</v>
      </c>
      <c r="J72" s="77">
        <f t="shared" si="5"/>
        <v>0</v>
      </c>
    </row>
    <row r="73" spans="1:10" s="152" customFormat="1" ht="30.6" x14ac:dyDescent="0.3">
      <c r="A73" s="66" t="s">
        <v>1633</v>
      </c>
      <c r="B73" s="67" t="s">
        <v>1276</v>
      </c>
      <c r="C73" s="68" t="s">
        <v>775</v>
      </c>
      <c r="D73" s="69" t="s">
        <v>213</v>
      </c>
      <c r="E73" s="70">
        <v>3</v>
      </c>
      <c r="F73" s="98">
        <v>47936.859200000006</v>
      </c>
      <c r="G73" s="71">
        <f t="shared" si="3"/>
        <v>143810.57760000002</v>
      </c>
      <c r="H73" s="71"/>
      <c r="I73" s="71">
        <f t="shared" si="4"/>
        <v>0</v>
      </c>
      <c r="J73" s="71">
        <f t="shared" si="5"/>
        <v>143810.57760000002</v>
      </c>
    </row>
    <row r="74" spans="1:10" s="152" customFormat="1" ht="30.6" x14ac:dyDescent="0.3">
      <c r="A74" s="66" t="s">
        <v>1011</v>
      </c>
      <c r="B74" s="67" t="s">
        <v>1276</v>
      </c>
      <c r="C74" s="68" t="s">
        <v>1277</v>
      </c>
      <c r="D74" s="69" t="s">
        <v>213</v>
      </c>
      <c r="E74" s="70">
        <v>8</v>
      </c>
      <c r="F74" s="98">
        <v>25233.123855000002</v>
      </c>
      <c r="G74" s="71">
        <f t="shared" si="3"/>
        <v>201864.99084000001</v>
      </c>
      <c r="H74" s="71"/>
      <c r="I74" s="71">
        <f t="shared" si="4"/>
        <v>0</v>
      </c>
      <c r="J74" s="71">
        <f t="shared" si="5"/>
        <v>201864.99084000001</v>
      </c>
    </row>
    <row r="75" spans="1:10" s="78" customFormat="1" ht="20.399999999999999" x14ac:dyDescent="0.3">
      <c r="A75" s="72" t="s">
        <v>190</v>
      </c>
      <c r="B75" s="73" t="s">
        <v>208</v>
      </c>
      <c r="C75" s="74" t="s">
        <v>209</v>
      </c>
      <c r="D75" s="75" t="s">
        <v>38</v>
      </c>
      <c r="E75" s="76">
        <v>141</v>
      </c>
      <c r="F75" s="145"/>
      <c r="G75" s="77">
        <f t="shared" si="3"/>
        <v>0</v>
      </c>
      <c r="H75" s="77"/>
      <c r="I75" s="77">
        <f t="shared" si="4"/>
        <v>0</v>
      </c>
      <c r="J75" s="77">
        <f t="shared" si="5"/>
        <v>0</v>
      </c>
    </row>
    <row r="76" spans="1:10" s="152" customFormat="1" ht="40.799999999999997" x14ac:dyDescent="0.3">
      <c r="A76" s="66" t="s">
        <v>192</v>
      </c>
      <c r="B76" s="67" t="s">
        <v>764</v>
      </c>
      <c r="C76" s="68" t="s">
        <v>1581</v>
      </c>
      <c r="D76" s="69" t="s">
        <v>213</v>
      </c>
      <c r="E76" s="70">
        <v>1</v>
      </c>
      <c r="F76" s="98">
        <v>57214.855240721365</v>
      </c>
      <c r="G76" s="71">
        <f t="shared" si="3"/>
        <v>57214.855240721365</v>
      </c>
      <c r="H76" s="71"/>
      <c r="I76" s="71">
        <f t="shared" si="4"/>
        <v>0</v>
      </c>
      <c r="J76" s="71">
        <f t="shared" si="5"/>
        <v>57214.855240721365</v>
      </c>
    </row>
    <row r="77" spans="1:10" s="152" customFormat="1" ht="40.799999999999997" x14ac:dyDescent="0.3">
      <c r="A77" s="66" t="s">
        <v>194</v>
      </c>
      <c r="B77" s="67" t="s">
        <v>764</v>
      </c>
      <c r="C77" s="68" t="s">
        <v>767</v>
      </c>
      <c r="D77" s="69" t="s">
        <v>213</v>
      </c>
      <c r="E77" s="70">
        <v>140</v>
      </c>
      <c r="F77" s="98">
        <v>31497.70424775084</v>
      </c>
      <c r="G77" s="71">
        <f t="shared" si="3"/>
        <v>4409678.5946851177</v>
      </c>
      <c r="H77" s="71"/>
      <c r="I77" s="71">
        <f t="shared" si="4"/>
        <v>0</v>
      </c>
      <c r="J77" s="71">
        <f t="shared" si="5"/>
        <v>4409678.5946851177</v>
      </c>
    </row>
    <row r="78" spans="1:10" s="152" customFormat="1" ht="14.4" x14ac:dyDescent="0.3">
      <c r="A78" s="62" t="s">
        <v>1278</v>
      </c>
      <c r="B78" s="63"/>
      <c r="C78" s="63"/>
      <c r="D78" s="63"/>
      <c r="E78" s="64"/>
      <c r="F78" s="98"/>
      <c r="G78" s="71">
        <f t="shared" si="3"/>
        <v>0</v>
      </c>
      <c r="H78" s="71"/>
      <c r="I78" s="71">
        <f t="shared" si="4"/>
        <v>0</v>
      </c>
      <c r="J78" s="71">
        <f t="shared" si="5"/>
        <v>0</v>
      </c>
    </row>
    <row r="79" spans="1:10" s="78" customFormat="1" ht="20.399999999999999" x14ac:dyDescent="0.3">
      <c r="A79" s="72" t="s">
        <v>196</v>
      </c>
      <c r="B79" s="73" t="s">
        <v>928</v>
      </c>
      <c r="C79" s="74" t="s">
        <v>929</v>
      </c>
      <c r="D79" s="75" t="s">
        <v>930</v>
      </c>
      <c r="E79" s="100">
        <v>0.64500000000000002</v>
      </c>
      <c r="F79" s="145"/>
      <c r="G79" s="77">
        <f t="shared" si="3"/>
        <v>0</v>
      </c>
      <c r="H79" s="77"/>
      <c r="I79" s="77">
        <f t="shared" si="4"/>
        <v>0</v>
      </c>
      <c r="J79" s="77">
        <f t="shared" si="5"/>
        <v>0</v>
      </c>
    </row>
    <row r="80" spans="1:10" s="78" customFormat="1" ht="20.399999999999999" x14ac:dyDescent="0.3">
      <c r="A80" s="72" t="s">
        <v>198</v>
      </c>
      <c r="B80" s="73" t="s">
        <v>931</v>
      </c>
      <c r="C80" s="74" t="s">
        <v>932</v>
      </c>
      <c r="D80" s="75" t="s">
        <v>930</v>
      </c>
      <c r="E80" s="100">
        <v>0.64500000000000002</v>
      </c>
      <c r="F80" s="145"/>
      <c r="G80" s="77">
        <f t="shared" si="3"/>
        <v>0</v>
      </c>
      <c r="H80" s="77"/>
      <c r="I80" s="77">
        <f t="shared" si="4"/>
        <v>0</v>
      </c>
      <c r="J80" s="77">
        <f t="shared" si="5"/>
        <v>0</v>
      </c>
    </row>
    <row r="81" spans="1:10" s="78" customFormat="1" ht="20.399999999999999" x14ac:dyDescent="0.3">
      <c r="A81" s="72" t="s">
        <v>200</v>
      </c>
      <c r="B81" s="73" t="s">
        <v>550</v>
      </c>
      <c r="C81" s="74" t="s">
        <v>934</v>
      </c>
      <c r="D81" s="75" t="s">
        <v>109</v>
      </c>
      <c r="E81" s="79">
        <v>2.58</v>
      </c>
      <c r="F81" s="145"/>
      <c r="G81" s="77">
        <f t="shared" si="3"/>
        <v>0</v>
      </c>
      <c r="H81" s="77"/>
      <c r="I81" s="77">
        <f t="shared" si="4"/>
        <v>0</v>
      </c>
      <c r="J81" s="77">
        <f t="shared" si="5"/>
        <v>0</v>
      </c>
    </row>
    <row r="82" spans="1:10" s="78" customFormat="1" ht="20.399999999999999" x14ac:dyDescent="0.3">
      <c r="A82" s="72" t="s">
        <v>202</v>
      </c>
      <c r="B82" s="73" t="s">
        <v>464</v>
      </c>
      <c r="C82" s="74" t="s">
        <v>465</v>
      </c>
      <c r="D82" s="75" t="s">
        <v>109</v>
      </c>
      <c r="E82" s="79">
        <v>8.82</v>
      </c>
      <c r="F82" s="145"/>
      <c r="G82" s="77">
        <f t="shared" si="3"/>
        <v>0</v>
      </c>
      <c r="H82" s="77"/>
      <c r="I82" s="77">
        <f t="shared" si="4"/>
        <v>0</v>
      </c>
      <c r="J82" s="77">
        <f t="shared" si="5"/>
        <v>0</v>
      </c>
    </row>
    <row r="83" spans="1:10" s="152" customFormat="1" ht="40.799999999999997" x14ac:dyDescent="0.3">
      <c r="A83" s="66" t="s">
        <v>205</v>
      </c>
      <c r="B83" s="67" t="s">
        <v>935</v>
      </c>
      <c r="C83" s="68" t="s">
        <v>468</v>
      </c>
      <c r="D83" s="69" t="s">
        <v>116</v>
      </c>
      <c r="E83" s="70">
        <v>1140</v>
      </c>
      <c r="F83" s="71">
        <v>340.49</v>
      </c>
      <c r="G83" s="71">
        <f t="shared" si="3"/>
        <v>388158.60000000003</v>
      </c>
      <c r="H83" s="71"/>
      <c r="I83" s="71">
        <f t="shared" si="4"/>
        <v>0</v>
      </c>
      <c r="J83" s="71">
        <f t="shared" si="5"/>
        <v>388158.60000000003</v>
      </c>
    </row>
    <row r="84" spans="1:10" s="78" customFormat="1" ht="20.399999999999999" x14ac:dyDescent="0.3">
      <c r="A84" s="72" t="s">
        <v>207</v>
      </c>
      <c r="B84" s="73" t="s">
        <v>485</v>
      </c>
      <c r="C84" s="74" t="s">
        <v>486</v>
      </c>
      <c r="D84" s="75" t="s">
        <v>278</v>
      </c>
      <c r="E84" s="80">
        <v>1.5</v>
      </c>
      <c r="F84" s="145"/>
      <c r="G84" s="77">
        <f t="shared" si="3"/>
        <v>0</v>
      </c>
      <c r="H84" s="77"/>
      <c r="I84" s="77">
        <f t="shared" si="4"/>
        <v>0</v>
      </c>
      <c r="J84" s="77">
        <f t="shared" si="5"/>
        <v>0</v>
      </c>
    </row>
    <row r="85" spans="1:10" s="78" customFormat="1" ht="30.6" x14ac:dyDescent="0.3">
      <c r="A85" s="72" t="s">
        <v>210</v>
      </c>
      <c r="B85" s="73" t="s">
        <v>957</v>
      </c>
      <c r="C85" s="74" t="s">
        <v>958</v>
      </c>
      <c r="D85" s="75" t="s">
        <v>959</v>
      </c>
      <c r="E85" s="76">
        <v>15</v>
      </c>
      <c r="F85" s="145"/>
      <c r="G85" s="77">
        <f t="shared" si="3"/>
        <v>0</v>
      </c>
      <c r="H85" s="77"/>
      <c r="I85" s="77">
        <f t="shared" si="4"/>
        <v>0</v>
      </c>
      <c r="J85" s="77">
        <f t="shared" si="5"/>
        <v>0</v>
      </c>
    </row>
    <row r="86" spans="1:10" s="152" customFormat="1" ht="40.799999999999997" x14ac:dyDescent="0.3">
      <c r="A86" s="66" t="s">
        <v>214</v>
      </c>
      <c r="B86" s="67" t="s">
        <v>1279</v>
      </c>
      <c r="C86" s="68" t="s">
        <v>965</v>
      </c>
      <c r="D86" s="69" t="s">
        <v>116</v>
      </c>
      <c r="E86" s="70">
        <v>15</v>
      </c>
      <c r="F86" s="71">
        <v>320</v>
      </c>
      <c r="G86" s="71">
        <f t="shared" si="3"/>
        <v>4800</v>
      </c>
      <c r="H86" s="71"/>
      <c r="I86" s="71">
        <f t="shared" si="4"/>
        <v>0</v>
      </c>
      <c r="J86" s="71">
        <f t="shared" si="5"/>
        <v>4800</v>
      </c>
    </row>
    <row r="87" spans="1:10" s="152" customFormat="1" ht="40.799999999999997" x14ac:dyDescent="0.3">
      <c r="A87" s="66" t="s">
        <v>698</v>
      </c>
      <c r="B87" s="67" t="s">
        <v>936</v>
      </c>
      <c r="C87" s="68" t="s">
        <v>470</v>
      </c>
      <c r="D87" s="69" t="s">
        <v>213</v>
      </c>
      <c r="E87" s="70">
        <v>1100</v>
      </c>
      <c r="F87" s="71">
        <v>463.56</v>
      </c>
      <c r="G87" s="71">
        <f t="shared" si="3"/>
        <v>509916</v>
      </c>
      <c r="H87" s="71"/>
      <c r="I87" s="71">
        <f t="shared" si="4"/>
        <v>0</v>
      </c>
      <c r="J87" s="71">
        <f t="shared" si="5"/>
        <v>509916</v>
      </c>
    </row>
    <row r="88" spans="1:10" s="152" customFormat="1" ht="40.799999999999997" x14ac:dyDescent="0.3">
      <c r="A88" s="66" t="s">
        <v>220</v>
      </c>
      <c r="B88" s="67" t="s">
        <v>1280</v>
      </c>
      <c r="C88" s="68" t="s">
        <v>1281</v>
      </c>
      <c r="D88" s="69" t="s">
        <v>213</v>
      </c>
      <c r="E88" s="70">
        <v>1100</v>
      </c>
      <c r="F88" s="71">
        <v>78.623999999999995</v>
      </c>
      <c r="G88" s="71">
        <f t="shared" si="3"/>
        <v>86486.399999999994</v>
      </c>
      <c r="H88" s="71"/>
      <c r="I88" s="71">
        <f t="shared" si="4"/>
        <v>0</v>
      </c>
      <c r="J88" s="71">
        <f t="shared" si="5"/>
        <v>86486.399999999994</v>
      </c>
    </row>
    <row r="89" spans="1:10" s="152" customFormat="1" ht="40.799999999999997" x14ac:dyDescent="0.3">
      <c r="A89" s="66" t="s">
        <v>798</v>
      </c>
      <c r="B89" s="67" t="s">
        <v>951</v>
      </c>
      <c r="C89" s="68" t="s">
        <v>952</v>
      </c>
      <c r="D89" s="69" t="s">
        <v>213</v>
      </c>
      <c r="E89" s="70">
        <v>3</v>
      </c>
      <c r="F89" s="98">
        <v>4787.8261253381561</v>
      </c>
      <c r="G89" s="71">
        <f t="shared" si="3"/>
        <v>14363.478376014467</v>
      </c>
      <c r="H89" s="71"/>
      <c r="I89" s="71">
        <f t="shared" si="4"/>
        <v>0</v>
      </c>
      <c r="J89" s="71">
        <f t="shared" si="5"/>
        <v>14363.478376014467</v>
      </c>
    </row>
    <row r="90" spans="1:10" s="78" customFormat="1" ht="20.399999999999999" x14ac:dyDescent="0.3">
      <c r="A90" s="72" t="s">
        <v>227</v>
      </c>
      <c r="B90" s="73" t="s">
        <v>967</v>
      </c>
      <c r="C90" s="74" t="s">
        <v>968</v>
      </c>
      <c r="D90" s="75" t="s">
        <v>109</v>
      </c>
      <c r="E90" s="100">
        <v>5.0000000000000001E-3</v>
      </c>
      <c r="F90" s="145"/>
      <c r="G90" s="77">
        <f t="shared" si="3"/>
        <v>0</v>
      </c>
      <c r="H90" s="77"/>
      <c r="I90" s="77">
        <f t="shared" si="4"/>
        <v>0</v>
      </c>
      <c r="J90" s="77">
        <f t="shared" si="5"/>
        <v>0</v>
      </c>
    </row>
    <row r="91" spans="1:10" s="152" customFormat="1" ht="40.799999999999997" x14ac:dyDescent="0.3">
      <c r="A91" s="66" t="s">
        <v>229</v>
      </c>
      <c r="B91" s="67" t="s">
        <v>1074</v>
      </c>
      <c r="C91" s="68" t="s">
        <v>971</v>
      </c>
      <c r="D91" s="69" t="s">
        <v>1119</v>
      </c>
      <c r="E91" s="70">
        <v>1</v>
      </c>
      <c r="F91" s="98">
        <v>7907.8134788962861</v>
      </c>
      <c r="G91" s="71">
        <f t="shared" si="3"/>
        <v>7907.8134788962861</v>
      </c>
      <c r="H91" s="71"/>
      <c r="I91" s="71">
        <f t="shared" si="4"/>
        <v>0</v>
      </c>
      <c r="J91" s="71">
        <f t="shared" si="5"/>
        <v>7907.8134788962861</v>
      </c>
    </row>
    <row r="92" spans="1:10" s="152" customFormat="1" ht="14.4" x14ac:dyDescent="0.3">
      <c r="A92" s="62" t="s">
        <v>1282</v>
      </c>
      <c r="B92" s="63"/>
      <c r="C92" s="63"/>
      <c r="D92" s="63"/>
      <c r="E92" s="64"/>
      <c r="F92" s="71"/>
      <c r="G92" s="71">
        <f t="shared" si="3"/>
        <v>0</v>
      </c>
      <c r="H92" s="71"/>
      <c r="I92" s="71">
        <f t="shared" si="4"/>
        <v>0</v>
      </c>
      <c r="J92" s="71">
        <f t="shared" si="5"/>
        <v>0</v>
      </c>
    </row>
    <row r="93" spans="1:10" s="78" customFormat="1" ht="20.399999999999999" x14ac:dyDescent="0.3">
      <c r="A93" s="72" t="s">
        <v>231</v>
      </c>
      <c r="B93" s="73" t="s">
        <v>413</v>
      </c>
      <c r="C93" s="74" t="s">
        <v>414</v>
      </c>
      <c r="D93" s="75" t="s">
        <v>415</v>
      </c>
      <c r="E93" s="80">
        <v>1.9</v>
      </c>
      <c r="F93" s="145"/>
      <c r="G93" s="77">
        <f t="shared" si="3"/>
        <v>0</v>
      </c>
      <c r="H93" s="77"/>
      <c r="I93" s="77">
        <f t="shared" si="4"/>
        <v>0</v>
      </c>
      <c r="J93" s="77">
        <f t="shared" si="5"/>
        <v>0</v>
      </c>
    </row>
    <row r="94" spans="1:10" s="152" customFormat="1" ht="40.799999999999997" x14ac:dyDescent="0.3">
      <c r="A94" s="66" t="s">
        <v>234</v>
      </c>
      <c r="B94" s="67" t="s">
        <v>1373</v>
      </c>
      <c r="C94" s="68" t="s">
        <v>1079</v>
      </c>
      <c r="D94" s="69" t="s">
        <v>116</v>
      </c>
      <c r="E94" s="70">
        <v>306</v>
      </c>
      <c r="F94" s="98">
        <v>283.32216211535518</v>
      </c>
      <c r="G94" s="71">
        <f t="shared" si="3"/>
        <v>86696.581607298693</v>
      </c>
      <c r="H94" s="71"/>
      <c r="I94" s="71">
        <f t="shared" si="4"/>
        <v>0</v>
      </c>
      <c r="J94" s="71">
        <f t="shared" si="5"/>
        <v>86696.581607298693</v>
      </c>
    </row>
    <row r="95" spans="1:10" s="152" customFormat="1" ht="40.799999999999997" x14ac:dyDescent="0.3">
      <c r="A95" s="66" t="s">
        <v>237</v>
      </c>
      <c r="B95" s="67" t="s">
        <v>1098</v>
      </c>
      <c r="C95" s="68" t="s">
        <v>1103</v>
      </c>
      <c r="D95" s="69" t="s">
        <v>213</v>
      </c>
      <c r="E95" s="70">
        <v>6</v>
      </c>
      <c r="F95" s="98">
        <v>41197.800758178331</v>
      </c>
      <c r="G95" s="71">
        <f t="shared" si="3"/>
        <v>247186.80454906999</v>
      </c>
      <c r="H95" s="71"/>
      <c r="I95" s="71">
        <f t="shared" si="4"/>
        <v>0</v>
      </c>
      <c r="J95" s="71">
        <f t="shared" si="5"/>
        <v>247186.80454906999</v>
      </c>
    </row>
    <row r="96" spans="1:10" s="152" customFormat="1" ht="40.799999999999997" x14ac:dyDescent="0.3">
      <c r="A96" s="66" t="s">
        <v>239</v>
      </c>
      <c r="B96" s="67" t="s">
        <v>1098</v>
      </c>
      <c r="C96" s="68" t="s">
        <v>1109</v>
      </c>
      <c r="D96" s="69" t="s">
        <v>213</v>
      </c>
      <c r="E96" s="70">
        <v>12</v>
      </c>
      <c r="F96" s="98">
        <v>209.54050799783269</v>
      </c>
      <c r="G96" s="71">
        <f t="shared" si="3"/>
        <v>2514.4860959739922</v>
      </c>
      <c r="H96" s="71"/>
      <c r="I96" s="71">
        <f t="shared" si="4"/>
        <v>0</v>
      </c>
      <c r="J96" s="71">
        <f t="shared" si="5"/>
        <v>2514.4860959739922</v>
      </c>
    </row>
    <row r="97" spans="1:10" s="152" customFormat="1" ht="40.799999999999997" x14ac:dyDescent="0.3">
      <c r="A97" s="66" t="s">
        <v>241</v>
      </c>
      <c r="B97" s="67" t="s">
        <v>1098</v>
      </c>
      <c r="C97" s="68" t="s">
        <v>1111</v>
      </c>
      <c r="D97" s="69" t="s">
        <v>213</v>
      </c>
      <c r="E97" s="70">
        <v>12</v>
      </c>
      <c r="F97" s="98">
        <v>830.2908699946687</v>
      </c>
      <c r="G97" s="71">
        <f t="shared" si="3"/>
        <v>9963.4904399360239</v>
      </c>
      <c r="H97" s="71"/>
      <c r="I97" s="71">
        <f t="shared" si="4"/>
        <v>0</v>
      </c>
      <c r="J97" s="71">
        <f t="shared" si="5"/>
        <v>9963.4904399360239</v>
      </c>
    </row>
    <row r="98" spans="1:10" s="78" customFormat="1" ht="20.399999999999999" x14ac:dyDescent="0.3">
      <c r="A98" s="72" t="s">
        <v>243</v>
      </c>
      <c r="B98" s="73" t="s">
        <v>1161</v>
      </c>
      <c r="C98" s="74" t="s">
        <v>1162</v>
      </c>
      <c r="D98" s="75" t="s">
        <v>415</v>
      </c>
      <c r="E98" s="80">
        <v>1.1000000000000001</v>
      </c>
      <c r="F98" s="145"/>
      <c r="G98" s="77">
        <f t="shared" si="3"/>
        <v>0</v>
      </c>
      <c r="H98" s="77"/>
      <c r="I98" s="77">
        <f t="shared" si="4"/>
        <v>0</v>
      </c>
      <c r="J98" s="77">
        <f t="shared" si="5"/>
        <v>0</v>
      </c>
    </row>
    <row r="99" spans="1:10" s="152" customFormat="1" ht="40.799999999999997" x14ac:dyDescent="0.3">
      <c r="A99" s="66" t="s">
        <v>245</v>
      </c>
      <c r="B99" s="67" t="s">
        <v>1164</v>
      </c>
      <c r="C99" s="68" t="s">
        <v>1283</v>
      </c>
      <c r="D99" s="69" t="s">
        <v>116</v>
      </c>
      <c r="E99" s="81">
        <v>112.2</v>
      </c>
      <c r="F99" s="98">
        <v>29.020854728247471</v>
      </c>
      <c r="G99" s="71">
        <f t="shared" si="3"/>
        <v>3256.1399005093663</v>
      </c>
      <c r="H99" s="71"/>
      <c r="I99" s="71">
        <f t="shared" si="4"/>
        <v>0</v>
      </c>
      <c r="J99" s="71">
        <f t="shared" si="5"/>
        <v>3256.1399005093663</v>
      </c>
    </row>
    <row r="100" spans="1:10" s="152" customFormat="1" ht="40.799999999999997" x14ac:dyDescent="0.3">
      <c r="A100" s="66" t="s">
        <v>246</v>
      </c>
      <c r="B100" s="67" t="s">
        <v>1167</v>
      </c>
      <c r="C100" s="68" t="s">
        <v>1168</v>
      </c>
      <c r="D100" s="69" t="s">
        <v>213</v>
      </c>
      <c r="E100" s="70">
        <v>10</v>
      </c>
      <c r="F100" s="98">
        <v>5.0423322174814826</v>
      </c>
      <c r="G100" s="71">
        <f t="shared" si="3"/>
        <v>50.423322174814828</v>
      </c>
      <c r="H100" s="71"/>
      <c r="I100" s="71">
        <f t="shared" si="4"/>
        <v>0</v>
      </c>
      <c r="J100" s="71">
        <f t="shared" si="5"/>
        <v>50.423322174814828</v>
      </c>
    </row>
    <row r="101" spans="1:10" s="152" customFormat="1" ht="40.799999999999997" x14ac:dyDescent="0.3">
      <c r="A101" s="66" t="s">
        <v>247</v>
      </c>
      <c r="B101" s="67" t="s">
        <v>1167</v>
      </c>
      <c r="C101" s="68" t="s">
        <v>1170</v>
      </c>
      <c r="D101" s="69" t="s">
        <v>213</v>
      </c>
      <c r="E101" s="70">
        <v>10</v>
      </c>
      <c r="F101" s="98">
        <v>10.821620682133336</v>
      </c>
      <c r="G101" s="71">
        <f t="shared" si="3"/>
        <v>108.21620682133336</v>
      </c>
      <c r="H101" s="71"/>
      <c r="I101" s="71">
        <f t="shared" si="4"/>
        <v>0</v>
      </c>
      <c r="J101" s="71">
        <f t="shared" si="5"/>
        <v>108.21620682133336</v>
      </c>
    </row>
    <row r="102" spans="1:10" s="152" customFormat="1" ht="40.799999999999997" x14ac:dyDescent="0.3">
      <c r="A102" s="66" t="s">
        <v>249</v>
      </c>
      <c r="B102" s="67" t="s">
        <v>1141</v>
      </c>
      <c r="C102" s="68" t="s">
        <v>1142</v>
      </c>
      <c r="D102" s="69" t="s">
        <v>213</v>
      </c>
      <c r="E102" s="70">
        <v>200</v>
      </c>
      <c r="F102" s="98">
        <v>33.693697083104752</v>
      </c>
      <c r="G102" s="71">
        <f t="shared" si="3"/>
        <v>6738.7394166209506</v>
      </c>
      <c r="H102" s="71"/>
      <c r="I102" s="71">
        <f t="shared" si="4"/>
        <v>0</v>
      </c>
      <c r="J102" s="71">
        <f t="shared" si="5"/>
        <v>6738.7394166209506</v>
      </c>
    </row>
    <row r="103" spans="1:10" s="152" customFormat="1" ht="40.799999999999997" x14ac:dyDescent="0.3">
      <c r="A103" s="66" t="s">
        <v>251</v>
      </c>
      <c r="B103" s="67" t="s">
        <v>1141</v>
      </c>
      <c r="C103" s="68" t="s">
        <v>1144</v>
      </c>
      <c r="D103" s="69" t="s">
        <v>213</v>
      </c>
      <c r="E103" s="70">
        <v>30</v>
      </c>
      <c r="F103" s="98">
        <v>43.285525020609803</v>
      </c>
      <c r="G103" s="71">
        <f t="shared" si="3"/>
        <v>1298.565750618294</v>
      </c>
      <c r="H103" s="71"/>
      <c r="I103" s="71">
        <f t="shared" si="4"/>
        <v>0</v>
      </c>
      <c r="J103" s="71">
        <f t="shared" si="5"/>
        <v>1298.565750618294</v>
      </c>
    </row>
    <row r="104" spans="1:10" s="152" customFormat="1" ht="40.799999999999997" x14ac:dyDescent="0.3">
      <c r="A104" s="66" t="s">
        <v>252</v>
      </c>
      <c r="B104" s="67" t="s">
        <v>1154</v>
      </c>
      <c r="C104" s="68" t="s">
        <v>1155</v>
      </c>
      <c r="D104" s="69" t="s">
        <v>116</v>
      </c>
      <c r="E104" s="70">
        <v>100</v>
      </c>
      <c r="F104" s="98">
        <v>313.81866772293188</v>
      </c>
      <c r="G104" s="71">
        <f t="shared" si="3"/>
        <v>31381.866772293186</v>
      </c>
      <c r="H104" s="71"/>
      <c r="I104" s="71">
        <f t="shared" si="4"/>
        <v>0</v>
      </c>
      <c r="J104" s="71">
        <f t="shared" si="5"/>
        <v>31381.866772293186</v>
      </c>
    </row>
    <row r="105" spans="1:10" s="152" customFormat="1" ht="40.799999999999997" x14ac:dyDescent="0.3">
      <c r="A105" s="66" t="s">
        <v>253</v>
      </c>
      <c r="B105" s="67" t="s">
        <v>1151</v>
      </c>
      <c r="C105" s="68" t="s">
        <v>1152</v>
      </c>
      <c r="D105" s="69" t="s">
        <v>213</v>
      </c>
      <c r="E105" s="70">
        <v>300</v>
      </c>
      <c r="F105" s="98">
        <v>124.56830344958071</v>
      </c>
      <c r="G105" s="71">
        <f t="shared" si="3"/>
        <v>37370.491034874212</v>
      </c>
      <c r="H105" s="71"/>
      <c r="I105" s="71">
        <f t="shared" si="4"/>
        <v>0</v>
      </c>
      <c r="J105" s="71">
        <f t="shared" si="5"/>
        <v>37370.491034874212</v>
      </c>
    </row>
    <row r="106" spans="1:10" s="78" customFormat="1" ht="20.399999999999999" x14ac:dyDescent="0.3">
      <c r="A106" s="72" t="s">
        <v>254</v>
      </c>
      <c r="B106" s="73" t="s">
        <v>128</v>
      </c>
      <c r="C106" s="74" t="s">
        <v>129</v>
      </c>
      <c r="D106" s="75" t="s">
        <v>130</v>
      </c>
      <c r="E106" s="76">
        <v>2</v>
      </c>
      <c r="F106" s="145"/>
      <c r="G106" s="77">
        <f t="shared" si="3"/>
        <v>0</v>
      </c>
      <c r="H106" s="77"/>
      <c r="I106" s="77">
        <f t="shared" si="4"/>
        <v>0</v>
      </c>
      <c r="J106" s="77">
        <f t="shared" si="5"/>
        <v>0</v>
      </c>
    </row>
    <row r="107" spans="1:10" s="152" customFormat="1" ht="40.799999999999997" x14ac:dyDescent="0.3">
      <c r="A107" s="66" t="s">
        <v>255</v>
      </c>
      <c r="B107" s="67" t="s">
        <v>1284</v>
      </c>
      <c r="C107" s="68" t="s">
        <v>1285</v>
      </c>
      <c r="D107" s="69" t="s">
        <v>213</v>
      </c>
      <c r="E107" s="70">
        <v>2</v>
      </c>
      <c r="F107" s="98">
        <v>696.0070506292567</v>
      </c>
      <c r="G107" s="71">
        <f t="shared" si="3"/>
        <v>1392.0141012585134</v>
      </c>
      <c r="H107" s="71"/>
      <c r="I107" s="71">
        <f t="shared" si="4"/>
        <v>0</v>
      </c>
      <c r="J107" s="71">
        <f t="shared" si="5"/>
        <v>1392.0141012585134</v>
      </c>
    </row>
    <row r="108" spans="1:10" s="78" customFormat="1" ht="20.399999999999999" x14ac:dyDescent="0.3">
      <c r="A108" s="72" t="s">
        <v>257</v>
      </c>
      <c r="B108" s="73" t="s">
        <v>825</v>
      </c>
      <c r="C108" s="74" t="s">
        <v>826</v>
      </c>
      <c r="D108" s="75" t="s">
        <v>109</v>
      </c>
      <c r="E108" s="79">
        <v>0.75</v>
      </c>
      <c r="F108" s="145"/>
      <c r="G108" s="77">
        <f t="shared" si="3"/>
        <v>0</v>
      </c>
      <c r="H108" s="77"/>
      <c r="I108" s="77">
        <f t="shared" si="4"/>
        <v>0</v>
      </c>
      <c r="J108" s="77">
        <f t="shared" si="5"/>
        <v>0</v>
      </c>
    </row>
    <row r="109" spans="1:10" s="152" customFormat="1" ht="40.799999999999997" x14ac:dyDescent="0.3">
      <c r="A109" s="66" t="s">
        <v>259</v>
      </c>
      <c r="B109" s="67" t="s">
        <v>1066</v>
      </c>
      <c r="C109" s="68" t="s">
        <v>1286</v>
      </c>
      <c r="D109" s="69" t="s">
        <v>116</v>
      </c>
      <c r="E109" s="88">
        <v>77.25</v>
      </c>
      <c r="F109" s="98">
        <v>5815.9748148929684</v>
      </c>
      <c r="G109" s="71">
        <f t="shared" si="3"/>
        <v>449284.05445048184</v>
      </c>
      <c r="H109" s="71"/>
      <c r="I109" s="71">
        <f t="shared" si="4"/>
        <v>0</v>
      </c>
      <c r="J109" s="71">
        <f t="shared" si="5"/>
        <v>449284.05445048184</v>
      </c>
    </row>
    <row r="110" spans="1:10" s="152" customFormat="1" ht="14.4" x14ac:dyDescent="0.3">
      <c r="A110" s="62" t="s">
        <v>1287</v>
      </c>
      <c r="B110" s="63"/>
      <c r="C110" s="63"/>
      <c r="D110" s="63"/>
      <c r="E110" s="64"/>
      <c r="F110" s="71"/>
      <c r="G110" s="71">
        <f t="shared" si="3"/>
        <v>0</v>
      </c>
      <c r="H110" s="71"/>
      <c r="I110" s="71">
        <f t="shared" si="4"/>
        <v>0</v>
      </c>
      <c r="J110" s="71">
        <f t="shared" si="5"/>
        <v>0</v>
      </c>
    </row>
    <row r="111" spans="1:10" s="78" customFormat="1" ht="30.6" x14ac:dyDescent="0.3">
      <c r="A111" s="72" t="s">
        <v>261</v>
      </c>
      <c r="B111" s="73" t="s">
        <v>803</v>
      </c>
      <c r="C111" s="74" t="s">
        <v>804</v>
      </c>
      <c r="D111" s="75" t="s">
        <v>165</v>
      </c>
      <c r="E111" s="101">
        <v>0.40472399999999997</v>
      </c>
      <c r="F111" s="145"/>
      <c r="G111" s="77">
        <f t="shared" si="3"/>
        <v>0</v>
      </c>
      <c r="H111" s="77"/>
      <c r="I111" s="77">
        <f t="shared" si="4"/>
        <v>0</v>
      </c>
      <c r="J111" s="77">
        <f t="shared" si="5"/>
        <v>0</v>
      </c>
    </row>
    <row r="112" spans="1:10" s="152" customFormat="1" ht="40.799999999999997" x14ac:dyDescent="0.3">
      <c r="A112" s="66" t="s">
        <v>263</v>
      </c>
      <c r="B112" s="67" t="s">
        <v>793</v>
      </c>
      <c r="C112" s="68" t="s">
        <v>1288</v>
      </c>
      <c r="D112" s="69" t="s">
        <v>213</v>
      </c>
      <c r="E112" s="70">
        <v>10</v>
      </c>
      <c r="F112" s="102">
        <v>37472.425487999993</v>
      </c>
      <c r="G112" s="71">
        <f t="shared" si="3"/>
        <v>374724.25487999991</v>
      </c>
      <c r="H112" s="71"/>
      <c r="I112" s="71">
        <f t="shared" si="4"/>
        <v>0</v>
      </c>
      <c r="J112" s="71">
        <f t="shared" si="5"/>
        <v>374724.25487999991</v>
      </c>
    </row>
    <row r="113" spans="1:10" s="152" customFormat="1" ht="40.799999999999997" x14ac:dyDescent="0.3">
      <c r="A113" s="66" t="s">
        <v>265</v>
      </c>
      <c r="B113" s="67" t="s">
        <v>793</v>
      </c>
      <c r="C113" s="68" t="s">
        <v>1289</v>
      </c>
      <c r="D113" s="69" t="s">
        <v>213</v>
      </c>
      <c r="E113" s="70">
        <v>84</v>
      </c>
      <c r="F113" s="71">
        <v>18192.38</v>
      </c>
      <c r="G113" s="71">
        <f t="shared" si="3"/>
        <v>1528159.9200000002</v>
      </c>
      <c r="H113" s="71"/>
      <c r="I113" s="71">
        <f t="shared" si="4"/>
        <v>0</v>
      </c>
      <c r="J113" s="71">
        <f t="shared" si="5"/>
        <v>1528159.9200000002</v>
      </c>
    </row>
    <row r="114" spans="1:10" s="152" customFormat="1" ht="40.799999999999997" x14ac:dyDescent="0.3">
      <c r="A114" s="66" t="s">
        <v>267</v>
      </c>
      <c r="B114" s="67" t="s">
        <v>793</v>
      </c>
      <c r="C114" s="68" t="s">
        <v>1290</v>
      </c>
      <c r="D114" s="69" t="s">
        <v>213</v>
      </c>
      <c r="E114" s="70">
        <v>3</v>
      </c>
      <c r="F114" s="71">
        <v>29255.99</v>
      </c>
      <c r="G114" s="71">
        <f t="shared" si="3"/>
        <v>87767.97</v>
      </c>
      <c r="H114" s="71"/>
      <c r="I114" s="71">
        <f t="shared" si="4"/>
        <v>0</v>
      </c>
      <c r="J114" s="71">
        <f t="shared" si="5"/>
        <v>87767.97</v>
      </c>
    </row>
    <row r="115" spans="1:10" s="152" customFormat="1" ht="40.799999999999997" x14ac:dyDescent="0.3">
      <c r="A115" s="66" t="s">
        <v>269</v>
      </c>
      <c r="B115" s="67" t="s">
        <v>793</v>
      </c>
      <c r="C115" s="68" t="s">
        <v>1291</v>
      </c>
      <c r="D115" s="69" t="s">
        <v>213</v>
      </c>
      <c r="E115" s="70">
        <v>16</v>
      </c>
      <c r="F115" s="71">
        <v>11645.42</v>
      </c>
      <c r="G115" s="71">
        <f t="shared" si="3"/>
        <v>186326.72</v>
      </c>
      <c r="H115" s="71"/>
      <c r="I115" s="71">
        <f t="shared" si="4"/>
        <v>0</v>
      </c>
      <c r="J115" s="71">
        <f t="shared" si="5"/>
        <v>186326.72</v>
      </c>
    </row>
    <row r="116" spans="1:10" s="152" customFormat="1" ht="40.799999999999997" x14ac:dyDescent="0.3">
      <c r="A116" s="66" t="s">
        <v>270</v>
      </c>
      <c r="B116" s="67" t="s">
        <v>793</v>
      </c>
      <c r="C116" s="68" t="s">
        <v>1292</v>
      </c>
      <c r="D116" s="69" t="s">
        <v>213</v>
      </c>
      <c r="E116" s="70">
        <v>4</v>
      </c>
      <c r="F116" s="71">
        <v>11645.42</v>
      </c>
      <c r="G116" s="71">
        <f t="shared" si="3"/>
        <v>46581.68</v>
      </c>
      <c r="H116" s="71"/>
      <c r="I116" s="71">
        <f t="shared" si="4"/>
        <v>0</v>
      </c>
      <c r="J116" s="71">
        <f t="shared" si="5"/>
        <v>46581.68</v>
      </c>
    </row>
    <row r="117" spans="1:10" s="152" customFormat="1" ht="40.799999999999997" x14ac:dyDescent="0.3">
      <c r="A117" s="66" t="s">
        <v>273</v>
      </c>
      <c r="B117" s="67" t="s">
        <v>793</v>
      </c>
      <c r="C117" s="68" t="s">
        <v>1634</v>
      </c>
      <c r="D117" s="69" t="s">
        <v>213</v>
      </c>
      <c r="E117" s="70">
        <v>1</v>
      </c>
      <c r="F117" s="71">
        <v>30030</v>
      </c>
      <c r="G117" s="71">
        <f t="shared" si="3"/>
        <v>30030</v>
      </c>
      <c r="H117" s="71"/>
      <c r="I117" s="71">
        <f t="shared" si="4"/>
        <v>0</v>
      </c>
      <c r="J117" s="71">
        <f t="shared" si="5"/>
        <v>30030</v>
      </c>
    </row>
    <row r="118" spans="1:10" s="152" customFormat="1" ht="40.799999999999997" x14ac:dyDescent="0.3">
      <c r="A118" s="66" t="s">
        <v>275</v>
      </c>
      <c r="B118" s="67" t="s">
        <v>793</v>
      </c>
      <c r="C118" s="68" t="s">
        <v>1441</v>
      </c>
      <c r="D118" s="69" t="s">
        <v>213</v>
      </c>
      <c r="E118" s="70">
        <v>4</v>
      </c>
      <c r="F118" s="71">
        <v>10352.24</v>
      </c>
      <c r="G118" s="71">
        <f t="shared" si="3"/>
        <v>41408.959999999999</v>
      </c>
      <c r="H118" s="71"/>
      <c r="I118" s="71">
        <f t="shared" si="4"/>
        <v>0</v>
      </c>
      <c r="J118" s="71">
        <f t="shared" si="5"/>
        <v>41408.959999999999</v>
      </c>
    </row>
    <row r="119" spans="1:10" s="152" customFormat="1" ht="40.799999999999997" x14ac:dyDescent="0.3">
      <c r="A119" s="66" t="s">
        <v>279</v>
      </c>
      <c r="B119" s="67" t="s">
        <v>793</v>
      </c>
      <c r="C119" s="68" t="s">
        <v>1293</v>
      </c>
      <c r="D119" s="69" t="s">
        <v>213</v>
      </c>
      <c r="E119" s="70">
        <v>249</v>
      </c>
      <c r="F119" s="71">
        <v>241.32</v>
      </c>
      <c r="G119" s="71">
        <f t="shared" si="3"/>
        <v>60088.68</v>
      </c>
      <c r="H119" s="71"/>
      <c r="I119" s="71">
        <f t="shared" si="4"/>
        <v>0</v>
      </c>
      <c r="J119" s="71">
        <f t="shared" si="5"/>
        <v>60088.68</v>
      </c>
    </row>
    <row r="120" spans="1:10" s="152" customFormat="1" ht="40.799999999999997" x14ac:dyDescent="0.3">
      <c r="A120" s="66" t="s">
        <v>847</v>
      </c>
      <c r="B120" s="67" t="s">
        <v>793</v>
      </c>
      <c r="C120" s="68" t="s">
        <v>1294</v>
      </c>
      <c r="D120" s="69" t="s">
        <v>213</v>
      </c>
      <c r="E120" s="70">
        <v>20</v>
      </c>
      <c r="F120" s="71">
        <v>3507.84</v>
      </c>
      <c r="G120" s="71">
        <f t="shared" si="3"/>
        <v>70156.800000000003</v>
      </c>
      <c r="H120" s="71"/>
      <c r="I120" s="71">
        <f t="shared" si="4"/>
        <v>0</v>
      </c>
      <c r="J120" s="71">
        <f t="shared" si="5"/>
        <v>70156.800000000003</v>
      </c>
    </row>
    <row r="121" spans="1:10" s="78" customFormat="1" ht="20.399999999999999" x14ac:dyDescent="0.3">
      <c r="A121" s="72" t="s">
        <v>282</v>
      </c>
      <c r="B121" s="73" t="s">
        <v>806</v>
      </c>
      <c r="C121" s="74" t="s">
        <v>807</v>
      </c>
      <c r="D121" s="75" t="s">
        <v>69</v>
      </c>
      <c r="E121" s="80">
        <v>0.4</v>
      </c>
      <c r="F121" s="145"/>
      <c r="G121" s="77">
        <f t="shared" si="3"/>
        <v>0</v>
      </c>
      <c r="H121" s="77"/>
      <c r="I121" s="77">
        <f t="shared" si="4"/>
        <v>0</v>
      </c>
      <c r="J121" s="77">
        <f t="shared" si="5"/>
        <v>0</v>
      </c>
    </row>
    <row r="122" spans="1:10" s="152" customFormat="1" ht="40.799999999999997" x14ac:dyDescent="0.3">
      <c r="A122" s="66" t="s">
        <v>284</v>
      </c>
      <c r="B122" s="67" t="s">
        <v>808</v>
      </c>
      <c r="C122" s="68" t="s">
        <v>809</v>
      </c>
      <c r="D122" s="69" t="s">
        <v>213</v>
      </c>
      <c r="E122" s="70">
        <v>40</v>
      </c>
      <c r="F122" s="71">
        <v>1530</v>
      </c>
      <c r="G122" s="71">
        <f t="shared" si="3"/>
        <v>61200</v>
      </c>
      <c r="H122" s="71"/>
      <c r="I122" s="71">
        <f t="shared" si="4"/>
        <v>0</v>
      </c>
      <c r="J122" s="71">
        <f t="shared" si="5"/>
        <v>61200</v>
      </c>
    </row>
    <row r="123" spans="1:10" s="78" customFormat="1" ht="20.399999999999999" x14ac:dyDescent="0.3">
      <c r="A123" s="72" t="s">
        <v>286</v>
      </c>
      <c r="B123" s="73" t="s">
        <v>806</v>
      </c>
      <c r="C123" s="74" t="s">
        <v>807</v>
      </c>
      <c r="D123" s="75" t="s">
        <v>69</v>
      </c>
      <c r="E123" s="76">
        <v>1</v>
      </c>
      <c r="F123" s="145"/>
      <c r="G123" s="77">
        <f t="shared" si="3"/>
        <v>0</v>
      </c>
      <c r="H123" s="77"/>
      <c r="I123" s="77">
        <f t="shared" si="4"/>
        <v>0</v>
      </c>
      <c r="J123" s="77">
        <f t="shared" si="5"/>
        <v>0</v>
      </c>
    </row>
    <row r="124" spans="1:10" s="152" customFormat="1" ht="40.799999999999997" x14ac:dyDescent="0.3">
      <c r="A124" s="66" t="s">
        <v>289</v>
      </c>
      <c r="B124" s="67" t="s">
        <v>808</v>
      </c>
      <c r="C124" s="68" t="s">
        <v>810</v>
      </c>
      <c r="D124" s="69" t="s">
        <v>213</v>
      </c>
      <c r="E124" s="70">
        <v>100</v>
      </c>
      <c r="F124" s="71">
        <f>1250.9337*1.2</f>
        <v>1501.1204399999999</v>
      </c>
      <c r="G124" s="71">
        <f t="shared" si="3"/>
        <v>150112.04399999999</v>
      </c>
      <c r="H124" s="71"/>
      <c r="I124" s="71">
        <f t="shared" si="4"/>
        <v>0</v>
      </c>
      <c r="J124" s="71">
        <f t="shared" si="5"/>
        <v>150112.04399999999</v>
      </c>
    </row>
    <row r="125" spans="1:10" s="152" customFormat="1" ht="40.799999999999997" x14ac:dyDescent="0.3">
      <c r="A125" s="66" t="s">
        <v>291</v>
      </c>
      <c r="B125" s="67" t="s">
        <v>811</v>
      </c>
      <c r="C125" s="68" t="s">
        <v>1295</v>
      </c>
      <c r="D125" s="69" t="s">
        <v>213</v>
      </c>
      <c r="E125" s="70">
        <v>280</v>
      </c>
      <c r="F125" s="71">
        <v>1530.1439999999998</v>
      </c>
      <c r="G125" s="71">
        <f t="shared" si="3"/>
        <v>428440.31999999995</v>
      </c>
      <c r="H125" s="71"/>
      <c r="I125" s="71">
        <f t="shared" si="4"/>
        <v>0</v>
      </c>
      <c r="J125" s="71">
        <f t="shared" si="5"/>
        <v>428440.31999999995</v>
      </c>
    </row>
    <row r="126" spans="1:10" s="78" customFormat="1" ht="20.399999999999999" x14ac:dyDescent="0.3">
      <c r="A126" s="72" t="s">
        <v>293</v>
      </c>
      <c r="B126" s="73" t="s">
        <v>287</v>
      </c>
      <c r="C126" s="74" t="s">
        <v>288</v>
      </c>
      <c r="D126" s="75" t="s">
        <v>69</v>
      </c>
      <c r="E126" s="80">
        <v>0.9</v>
      </c>
      <c r="F126" s="145"/>
      <c r="G126" s="77">
        <f t="shared" si="3"/>
        <v>0</v>
      </c>
      <c r="H126" s="77"/>
      <c r="I126" s="77">
        <f t="shared" si="4"/>
        <v>0</v>
      </c>
      <c r="J126" s="77">
        <f t="shared" si="5"/>
        <v>0</v>
      </c>
    </row>
    <row r="127" spans="1:10" s="152" customFormat="1" ht="40.799999999999997" x14ac:dyDescent="0.3">
      <c r="A127" s="66" t="s">
        <v>296</v>
      </c>
      <c r="B127" s="67" t="s">
        <v>801</v>
      </c>
      <c r="C127" s="68" t="s">
        <v>1516</v>
      </c>
      <c r="D127" s="69" t="s">
        <v>213</v>
      </c>
      <c r="E127" s="70">
        <v>30</v>
      </c>
      <c r="F127" s="71">
        <v>21000</v>
      </c>
      <c r="G127" s="71">
        <f t="shared" si="3"/>
        <v>630000</v>
      </c>
      <c r="H127" s="71"/>
      <c r="I127" s="71">
        <f t="shared" si="4"/>
        <v>0</v>
      </c>
      <c r="J127" s="71">
        <f t="shared" si="5"/>
        <v>630000</v>
      </c>
    </row>
    <row r="128" spans="1:10" s="152" customFormat="1" ht="40.799999999999997" x14ac:dyDescent="0.3">
      <c r="A128" s="66" t="s">
        <v>298</v>
      </c>
      <c r="B128" s="67" t="s">
        <v>801</v>
      </c>
      <c r="C128" s="68" t="s">
        <v>1296</v>
      </c>
      <c r="D128" s="69" t="s">
        <v>213</v>
      </c>
      <c r="E128" s="70">
        <v>60</v>
      </c>
      <c r="F128" s="71">
        <v>2196.4079999999999</v>
      </c>
      <c r="G128" s="71">
        <f t="shared" si="3"/>
        <v>131784.47999999998</v>
      </c>
      <c r="H128" s="71"/>
      <c r="I128" s="71">
        <f t="shared" si="4"/>
        <v>0</v>
      </c>
      <c r="J128" s="71">
        <f t="shared" si="5"/>
        <v>131784.47999999998</v>
      </c>
    </row>
    <row r="129" spans="1:10" s="152" customFormat="1" ht="40.799999999999997" x14ac:dyDescent="0.3">
      <c r="A129" s="66" t="s">
        <v>300</v>
      </c>
      <c r="B129" s="67" t="s">
        <v>853</v>
      </c>
      <c r="C129" s="68" t="s">
        <v>1446</v>
      </c>
      <c r="D129" s="69" t="s">
        <v>213</v>
      </c>
      <c r="E129" s="70">
        <v>460</v>
      </c>
      <c r="F129" s="71">
        <v>49.5</v>
      </c>
      <c r="G129" s="71">
        <f t="shared" si="3"/>
        <v>22770</v>
      </c>
      <c r="H129" s="71"/>
      <c r="I129" s="71">
        <f t="shared" si="4"/>
        <v>0</v>
      </c>
      <c r="J129" s="71">
        <f t="shared" si="5"/>
        <v>22770</v>
      </c>
    </row>
    <row r="130" spans="1:10" s="152" customFormat="1" ht="40.799999999999997" x14ac:dyDescent="0.3">
      <c r="A130" s="66" t="s">
        <v>303</v>
      </c>
      <c r="B130" s="67" t="s">
        <v>870</v>
      </c>
      <c r="C130" s="68" t="s">
        <v>1298</v>
      </c>
      <c r="D130" s="69" t="s">
        <v>213</v>
      </c>
      <c r="E130" s="70">
        <v>6</v>
      </c>
      <c r="F130" s="71">
        <v>4656.46</v>
      </c>
      <c r="G130" s="71">
        <f t="shared" si="3"/>
        <v>27938.760000000002</v>
      </c>
      <c r="H130" s="71"/>
      <c r="I130" s="71">
        <f t="shared" si="4"/>
        <v>0</v>
      </c>
      <c r="J130" s="71">
        <f t="shared" si="5"/>
        <v>27938.760000000002</v>
      </c>
    </row>
    <row r="131" spans="1:10" s="152" customFormat="1" ht="40.799999999999997" x14ac:dyDescent="0.3">
      <c r="A131" s="66" t="s">
        <v>305</v>
      </c>
      <c r="B131" s="67" t="s">
        <v>870</v>
      </c>
      <c r="C131" s="68" t="s">
        <v>873</v>
      </c>
      <c r="D131" s="69" t="s">
        <v>213</v>
      </c>
      <c r="E131" s="70">
        <v>12</v>
      </c>
      <c r="F131" s="71">
        <v>1078.3499999999999</v>
      </c>
      <c r="G131" s="71">
        <f t="shared" ref="G131:G194" si="6">E131*F131</f>
        <v>12940.199999999999</v>
      </c>
      <c r="H131" s="71"/>
      <c r="I131" s="71">
        <f t="shared" ref="I131:I194" si="7">E131*H131</f>
        <v>0</v>
      </c>
      <c r="J131" s="71">
        <f t="shared" ref="J131:J194" si="8">G131+I131</f>
        <v>12940.199999999999</v>
      </c>
    </row>
    <row r="132" spans="1:10" s="152" customFormat="1" ht="40.799999999999997" x14ac:dyDescent="0.3">
      <c r="A132" s="66" t="s">
        <v>862</v>
      </c>
      <c r="B132" s="67" t="s">
        <v>870</v>
      </c>
      <c r="C132" s="68" t="s">
        <v>1299</v>
      </c>
      <c r="D132" s="69" t="s">
        <v>213</v>
      </c>
      <c r="E132" s="70">
        <v>10</v>
      </c>
      <c r="F132" s="71">
        <v>919.89600000000007</v>
      </c>
      <c r="G132" s="71">
        <f t="shared" si="6"/>
        <v>9198.9600000000009</v>
      </c>
      <c r="H132" s="71"/>
      <c r="I132" s="71">
        <f t="shared" si="7"/>
        <v>0</v>
      </c>
      <c r="J132" s="71">
        <f t="shared" si="8"/>
        <v>9198.9600000000009</v>
      </c>
    </row>
    <row r="133" spans="1:10" s="78" customFormat="1" ht="20.399999999999999" x14ac:dyDescent="0.3">
      <c r="A133" s="72" t="s">
        <v>312</v>
      </c>
      <c r="B133" s="73" t="s">
        <v>806</v>
      </c>
      <c r="C133" s="74" t="s">
        <v>807</v>
      </c>
      <c r="D133" s="75" t="s">
        <v>69</v>
      </c>
      <c r="E133" s="80">
        <v>0.1</v>
      </c>
      <c r="F133" s="145"/>
      <c r="G133" s="77">
        <f t="shared" si="6"/>
        <v>0</v>
      </c>
      <c r="H133" s="77"/>
      <c r="I133" s="77">
        <f t="shared" si="7"/>
        <v>0</v>
      </c>
      <c r="J133" s="77">
        <f t="shared" si="8"/>
        <v>0</v>
      </c>
    </row>
    <row r="134" spans="1:10" s="152" customFormat="1" ht="40.799999999999997" x14ac:dyDescent="0.3">
      <c r="A134" s="66" t="s">
        <v>866</v>
      </c>
      <c r="B134" s="67" t="s">
        <v>808</v>
      </c>
      <c r="C134" s="68" t="s">
        <v>1300</v>
      </c>
      <c r="D134" s="69" t="s">
        <v>213</v>
      </c>
      <c r="E134" s="70">
        <v>10</v>
      </c>
      <c r="F134" s="71">
        <v>2493.5879999999997</v>
      </c>
      <c r="G134" s="71">
        <f t="shared" si="6"/>
        <v>24935.879999999997</v>
      </c>
      <c r="H134" s="71"/>
      <c r="I134" s="71">
        <f t="shared" si="7"/>
        <v>0</v>
      </c>
      <c r="J134" s="71">
        <f t="shared" si="8"/>
        <v>24935.879999999997</v>
      </c>
    </row>
    <row r="135" spans="1:10" s="152" customFormat="1" ht="40.799999999999997" x14ac:dyDescent="0.3">
      <c r="A135" s="66" t="s">
        <v>318</v>
      </c>
      <c r="B135" s="67" t="s">
        <v>859</v>
      </c>
      <c r="C135" s="68" t="s">
        <v>1301</v>
      </c>
      <c r="D135" s="69" t="s">
        <v>213</v>
      </c>
      <c r="E135" s="70">
        <v>20</v>
      </c>
      <c r="F135" s="98">
        <v>425.47515294723524</v>
      </c>
      <c r="G135" s="71">
        <f t="shared" si="6"/>
        <v>8509.5030589447051</v>
      </c>
      <c r="H135" s="71"/>
      <c r="I135" s="71">
        <f t="shared" si="7"/>
        <v>0</v>
      </c>
      <c r="J135" s="71">
        <f t="shared" si="8"/>
        <v>8509.5030589447051</v>
      </c>
    </row>
    <row r="136" spans="1:10" s="152" customFormat="1" ht="40.799999999999997" x14ac:dyDescent="0.3">
      <c r="A136" s="66" t="s">
        <v>869</v>
      </c>
      <c r="B136" s="67" t="s">
        <v>840</v>
      </c>
      <c r="C136" s="68" t="s">
        <v>1060</v>
      </c>
      <c r="D136" s="69" t="s">
        <v>213</v>
      </c>
      <c r="E136" s="70">
        <v>1120</v>
      </c>
      <c r="F136" s="98">
        <v>28.40599753032113</v>
      </c>
      <c r="G136" s="71">
        <f t="shared" si="6"/>
        <v>31814.717233959665</v>
      </c>
      <c r="H136" s="71"/>
      <c r="I136" s="71">
        <f t="shared" si="7"/>
        <v>0</v>
      </c>
      <c r="J136" s="71">
        <f t="shared" si="8"/>
        <v>31814.717233959665</v>
      </c>
    </row>
    <row r="137" spans="1:10" s="152" customFormat="1" ht="40.799999999999997" x14ac:dyDescent="0.3">
      <c r="A137" s="66" t="s">
        <v>324</v>
      </c>
      <c r="B137" s="67" t="s">
        <v>842</v>
      </c>
      <c r="C137" s="68" t="s">
        <v>1035</v>
      </c>
      <c r="D137" s="69" t="s">
        <v>213</v>
      </c>
      <c r="E137" s="70">
        <v>1120</v>
      </c>
      <c r="F137" s="98">
        <v>76.610126600557194</v>
      </c>
      <c r="G137" s="71">
        <f t="shared" si="6"/>
        <v>85803.341792624051</v>
      </c>
      <c r="H137" s="71"/>
      <c r="I137" s="71">
        <f t="shared" si="7"/>
        <v>0</v>
      </c>
      <c r="J137" s="71">
        <f t="shared" si="8"/>
        <v>85803.341792624051</v>
      </c>
    </row>
    <row r="138" spans="1:10" s="152" customFormat="1" ht="40.799999999999997" x14ac:dyDescent="0.3">
      <c r="A138" s="66" t="s">
        <v>874</v>
      </c>
      <c r="B138" s="67" t="s">
        <v>1302</v>
      </c>
      <c r="C138" s="68" t="s">
        <v>1303</v>
      </c>
      <c r="D138" s="69" t="s">
        <v>213</v>
      </c>
      <c r="E138" s="70">
        <v>280</v>
      </c>
      <c r="F138" s="98">
        <v>80.668131744793982</v>
      </c>
      <c r="G138" s="71">
        <f t="shared" si="6"/>
        <v>22587.076888542317</v>
      </c>
      <c r="H138" s="71"/>
      <c r="I138" s="71">
        <f t="shared" si="7"/>
        <v>0</v>
      </c>
      <c r="J138" s="71">
        <f t="shared" si="8"/>
        <v>22587.076888542317</v>
      </c>
    </row>
    <row r="139" spans="1:10" s="152" customFormat="1" ht="40.799999999999997" x14ac:dyDescent="0.3">
      <c r="A139" s="66" t="s">
        <v>330</v>
      </c>
      <c r="B139" s="67" t="s">
        <v>838</v>
      </c>
      <c r="C139" s="68" t="s">
        <v>914</v>
      </c>
      <c r="D139" s="69" t="s">
        <v>213</v>
      </c>
      <c r="E139" s="70">
        <v>20</v>
      </c>
      <c r="F139" s="98">
        <v>3911.9117258545143</v>
      </c>
      <c r="G139" s="71">
        <f t="shared" si="6"/>
        <v>78238.234517090284</v>
      </c>
      <c r="H139" s="71"/>
      <c r="I139" s="71">
        <f t="shared" si="7"/>
        <v>0</v>
      </c>
      <c r="J139" s="71">
        <f t="shared" si="8"/>
        <v>78238.234517090284</v>
      </c>
    </row>
    <row r="140" spans="1:10" s="152" customFormat="1" ht="40.799999999999997" x14ac:dyDescent="0.3">
      <c r="A140" s="66" t="s">
        <v>333</v>
      </c>
      <c r="B140" s="67" t="s">
        <v>840</v>
      </c>
      <c r="C140" s="68" t="s">
        <v>876</v>
      </c>
      <c r="D140" s="69" t="s">
        <v>213</v>
      </c>
      <c r="E140" s="70">
        <v>20</v>
      </c>
      <c r="F140" s="71">
        <v>65.92</v>
      </c>
      <c r="G140" s="71">
        <f t="shared" si="6"/>
        <v>1318.4</v>
      </c>
      <c r="H140" s="71"/>
      <c r="I140" s="71">
        <f t="shared" si="7"/>
        <v>0</v>
      </c>
      <c r="J140" s="71">
        <f t="shared" si="8"/>
        <v>1318.4</v>
      </c>
    </row>
    <row r="141" spans="1:10" s="152" customFormat="1" ht="40.799999999999997" x14ac:dyDescent="0.3">
      <c r="A141" s="66" t="s">
        <v>336</v>
      </c>
      <c r="B141" s="67" t="s">
        <v>815</v>
      </c>
      <c r="C141" s="68" t="s">
        <v>816</v>
      </c>
      <c r="D141" s="69" t="s">
        <v>213</v>
      </c>
      <c r="E141" s="70">
        <v>220</v>
      </c>
      <c r="F141" s="98">
        <v>1575.6107586952967</v>
      </c>
      <c r="G141" s="71">
        <f t="shared" si="6"/>
        <v>346634.36691296526</v>
      </c>
      <c r="H141" s="71"/>
      <c r="I141" s="71">
        <f t="shared" si="7"/>
        <v>0</v>
      </c>
      <c r="J141" s="71">
        <f t="shared" si="8"/>
        <v>346634.36691296526</v>
      </c>
    </row>
    <row r="142" spans="1:10" s="152" customFormat="1" ht="40.799999999999997" x14ac:dyDescent="0.3">
      <c r="A142" s="66" t="s">
        <v>339</v>
      </c>
      <c r="B142" s="67" t="s">
        <v>831</v>
      </c>
      <c r="C142" s="68" t="s">
        <v>832</v>
      </c>
      <c r="D142" s="69" t="s">
        <v>213</v>
      </c>
      <c r="E142" s="70">
        <v>80</v>
      </c>
      <c r="F142" s="98">
        <v>895.95725105091276</v>
      </c>
      <c r="G142" s="71">
        <f t="shared" si="6"/>
        <v>71676.580084073023</v>
      </c>
      <c r="H142" s="71"/>
      <c r="I142" s="71">
        <f t="shared" si="7"/>
        <v>0</v>
      </c>
      <c r="J142" s="71">
        <f t="shared" si="8"/>
        <v>71676.580084073023</v>
      </c>
    </row>
    <row r="143" spans="1:10" s="152" customFormat="1" ht="40.799999999999997" x14ac:dyDescent="0.3">
      <c r="A143" s="66" t="s">
        <v>341</v>
      </c>
      <c r="B143" s="67" t="s">
        <v>838</v>
      </c>
      <c r="C143" s="68" t="s">
        <v>911</v>
      </c>
      <c r="D143" s="69" t="s">
        <v>213</v>
      </c>
      <c r="E143" s="70">
        <v>2630</v>
      </c>
      <c r="F143" s="98">
        <v>51.032424414191496</v>
      </c>
      <c r="G143" s="71">
        <f t="shared" si="6"/>
        <v>134215.27620932364</v>
      </c>
      <c r="H143" s="71"/>
      <c r="I143" s="71">
        <f t="shared" si="7"/>
        <v>0</v>
      </c>
      <c r="J143" s="71">
        <f t="shared" si="8"/>
        <v>134215.27620932364</v>
      </c>
    </row>
    <row r="144" spans="1:10" s="152" customFormat="1" ht="40.799999999999997" x14ac:dyDescent="0.3">
      <c r="A144" s="66" t="s">
        <v>344</v>
      </c>
      <c r="B144" s="67" t="s">
        <v>840</v>
      </c>
      <c r="C144" s="68" t="s">
        <v>1059</v>
      </c>
      <c r="D144" s="69" t="s">
        <v>213</v>
      </c>
      <c r="E144" s="70">
        <v>2630</v>
      </c>
      <c r="F144" s="98">
        <v>14.387456778765493</v>
      </c>
      <c r="G144" s="71">
        <f t="shared" si="6"/>
        <v>37839.011328153247</v>
      </c>
      <c r="H144" s="71"/>
      <c r="I144" s="71">
        <f t="shared" si="7"/>
        <v>0</v>
      </c>
      <c r="J144" s="71">
        <f t="shared" si="8"/>
        <v>37839.011328153247</v>
      </c>
    </row>
    <row r="145" spans="1:10" s="152" customFormat="1" ht="40.799999999999997" x14ac:dyDescent="0.3">
      <c r="A145" s="66" t="s">
        <v>347</v>
      </c>
      <c r="B145" s="67" t="s">
        <v>842</v>
      </c>
      <c r="C145" s="68" t="s">
        <v>1304</v>
      </c>
      <c r="D145" s="69" t="s">
        <v>213</v>
      </c>
      <c r="E145" s="70">
        <v>2630</v>
      </c>
      <c r="F145" s="98">
        <v>4.1809686185996968</v>
      </c>
      <c r="G145" s="71">
        <f t="shared" si="6"/>
        <v>10995.947466917203</v>
      </c>
      <c r="H145" s="71"/>
      <c r="I145" s="71">
        <f t="shared" si="7"/>
        <v>0</v>
      </c>
      <c r="J145" s="71">
        <f t="shared" si="8"/>
        <v>10995.947466917203</v>
      </c>
    </row>
    <row r="146" spans="1:10" s="152" customFormat="1" ht="40.799999999999997" x14ac:dyDescent="0.3">
      <c r="A146" s="66" t="s">
        <v>348</v>
      </c>
      <c r="B146" s="67" t="s">
        <v>838</v>
      </c>
      <c r="C146" s="68" t="s">
        <v>1305</v>
      </c>
      <c r="D146" s="69" t="s">
        <v>213</v>
      </c>
      <c r="E146" s="70">
        <v>1000</v>
      </c>
      <c r="F146" s="98">
        <v>49.556788045588377</v>
      </c>
      <c r="G146" s="71">
        <f t="shared" si="6"/>
        <v>49556.788045588379</v>
      </c>
      <c r="H146" s="71"/>
      <c r="I146" s="71">
        <f t="shared" si="7"/>
        <v>0</v>
      </c>
      <c r="J146" s="71">
        <f t="shared" si="8"/>
        <v>49556.788045588379</v>
      </c>
    </row>
    <row r="147" spans="1:10" s="152" customFormat="1" ht="40.799999999999997" x14ac:dyDescent="0.3">
      <c r="A147" s="66" t="s">
        <v>351</v>
      </c>
      <c r="B147" s="67" t="s">
        <v>840</v>
      </c>
      <c r="C147" s="68" t="s">
        <v>852</v>
      </c>
      <c r="D147" s="69" t="s">
        <v>213</v>
      </c>
      <c r="E147" s="70">
        <v>1000</v>
      </c>
      <c r="F147" s="98">
        <v>33.570727385721156</v>
      </c>
      <c r="G147" s="71">
        <f t="shared" si="6"/>
        <v>33570.727385721155</v>
      </c>
      <c r="H147" s="71"/>
      <c r="I147" s="71">
        <f t="shared" si="7"/>
        <v>0</v>
      </c>
      <c r="J147" s="71">
        <f t="shared" si="8"/>
        <v>33570.727385721155</v>
      </c>
    </row>
    <row r="148" spans="1:10" s="152" customFormat="1" ht="40.799999999999997" x14ac:dyDescent="0.3">
      <c r="A148" s="66" t="s">
        <v>354</v>
      </c>
      <c r="B148" s="67" t="s">
        <v>829</v>
      </c>
      <c r="C148" s="68" t="s">
        <v>1306</v>
      </c>
      <c r="D148" s="69" t="s">
        <v>213</v>
      </c>
      <c r="E148" s="70">
        <v>115</v>
      </c>
      <c r="F148" s="98">
        <v>12024.222974546274</v>
      </c>
      <c r="G148" s="71">
        <f t="shared" si="6"/>
        <v>1382785.6420728215</v>
      </c>
      <c r="H148" s="71"/>
      <c r="I148" s="71">
        <f t="shared" si="7"/>
        <v>0</v>
      </c>
      <c r="J148" s="71">
        <f t="shared" si="8"/>
        <v>1382785.6420728215</v>
      </c>
    </row>
    <row r="149" spans="1:10" s="78" customFormat="1" ht="20.399999999999999" x14ac:dyDescent="0.3">
      <c r="A149" s="72" t="s">
        <v>358</v>
      </c>
      <c r="B149" s="73" t="s">
        <v>825</v>
      </c>
      <c r="C149" s="74" t="s">
        <v>826</v>
      </c>
      <c r="D149" s="75" t="s">
        <v>109</v>
      </c>
      <c r="E149" s="76">
        <v>13</v>
      </c>
      <c r="F149" s="145"/>
      <c r="G149" s="77">
        <f t="shared" si="6"/>
        <v>0</v>
      </c>
      <c r="H149" s="77"/>
      <c r="I149" s="77">
        <f t="shared" si="7"/>
        <v>0</v>
      </c>
      <c r="J149" s="77">
        <f t="shared" si="8"/>
        <v>0</v>
      </c>
    </row>
    <row r="150" spans="1:10" s="152" customFormat="1" ht="40.799999999999997" x14ac:dyDescent="0.3">
      <c r="A150" s="66" t="s">
        <v>361</v>
      </c>
      <c r="B150" s="67" t="s">
        <v>827</v>
      </c>
      <c r="C150" s="68" t="s">
        <v>1307</v>
      </c>
      <c r="D150" s="69" t="s">
        <v>116</v>
      </c>
      <c r="E150" s="70">
        <v>1339</v>
      </c>
      <c r="F150" s="98">
        <v>1498.3857583276458</v>
      </c>
      <c r="G150" s="71">
        <f t="shared" si="6"/>
        <v>2006338.5304007179</v>
      </c>
      <c r="H150" s="71"/>
      <c r="I150" s="71">
        <f t="shared" si="7"/>
        <v>0</v>
      </c>
      <c r="J150" s="71">
        <f t="shared" si="8"/>
        <v>2006338.5304007179</v>
      </c>
    </row>
    <row r="151" spans="1:10" s="152" customFormat="1" ht="40.799999999999997" x14ac:dyDescent="0.3">
      <c r="A151" s="66" t="s">
        <v>363</v>
      </c>
      <c r="B151" s="67" t="s">
        <v>835</v>
      </c>
      <c r="C151" s="68" t="s">
        <v>836</v>
      </c>
      <c r="D151" s="69" t="s">
        <v>213</v>
      </c>
      <c r="E151" s="70">
        <v>2200</v>
      </c>
      <c r="F151" s="98">
        <v>74.150727522307193</v>
      </c>
      <c r="G151" s="71">
        <f t="shared" si="6"/>
        <v>163131.60054907581</v>
      </c>
      <c r="H151" s="71"/>
      <c r="I151" s="71">
        <f t="shared" si="7"/>
        <v>0</v>
      </c>
      <c r="J151" s="71">
        <f t="shared" si="8"/>
        <v>163131.60054907581</v>
      </c>
    </row>
    <row r="152" spans="1:10" s="152" customFormat="1" ht="40.799999999999997" x14ac:dyDescent="0.3">
      <c r="A152" s="66" t="s">
        <v>367</v>
      </c>
      <c r="B152" s="67" t="s">
        <v>833</v>
      </c>
      <c r="C152" s="68" t="s">
        <v>1589</v>
      </c>
      <c r="D152" s="69" t="s">
        <v>213</v>
      </c>
      <c r="E152" s="70">
        <v>2600</v>
      </c>
      <c r="F152" s="98">
        <v>36.39903042554382</v>
      </c>
      <c r="G152" s="71">
        <f t="shared" si="6"/>
        <v>94637.479106413928</v>
      </c>
      <c r="H152" s="71"/>
      <c r="I152" s="71">
        <f t="shared" si="7"/>
        <v>0</v>
      </c>
      <c r="J152" s="71">
        <f t="shared" si="8"/>
        <v>94637.479106413928</v>
      </c>
    </row>
    <row r="153" spans="1:10" s="152" customFormat="1" ht="40.799999999999997" x14ac:dyDescent="0.3">
      <c r="A153" s="66" t="s">
        <v>369</v>
      </c>
      <c r="B153" s="67" t="s">
        <v>815</v>
      </c>
      <c r="C153" s="68" t="s">
        <v>1036</v>
      </c>
      <c r="D153" s="69" t="s">
        <v>213</v>
      </c>
      <c r="E153" s="70">
        <v>5200</v>
      </c>
      <c r="F153" s="98">
        <v>20.535939463060195</v>
      </c>
      <c r="G153" s="71">
        <f t="shared" si="6"/>
        <v>106786.88520791302</v>
      </c>
      <c r="H153" s="71"/>
      <c r="I153" s="71">
        <f t="shared" si="7"/>
        <v>0</v>
      </c>
      <c r="J153" s="71">
        <f t="shared" si="8"/>
        <v>106786.88520791302</v>
      </c>
    </row>
    <row r="154" spans="1:10" s="152" customFormat="1" ht="40.799999999999997" x14ac:dyDescent="0.3">
      <c r="A154" s="66" t="s">
        <v>371</v>
      </c>
      <c r="B154" s="67" t="s">
        <v>819</v>
      </c>
      <c r="C154" s="68" t="s">
        <v>820</v>
      </c>
      <c r="D154" s="69" t="s">
        <v>213</v>
      </c>
      <c r="E154" s="70">
        <v>20</v>
      </c>
      <c r="F154" s="98">
        <v>682.85101688347447</v>
      </c>
      <c r="G154" s="71">
        <f t="shared" si="6"/>
        <v>13657.02033766949</v>
      </c>
      <c r="H154" s="71"/>
      <c r="I154" s="71">
        <f t="shared" si="7"/>
        <v>0</v>
      </c>
      <c r="J154" s="71">
        <f t="shared" si="8"/>
        <v>13657.02033766949</v>
      </c>
    </row>
    <row r="155" spans="1:10" s="78" customFormat="1" ht="30.6" x14ac:dyDescent="0.3">
      <c r="A155" s="72" t="s">
        <v>374</v>
      </c>
      <c r="B155" s="73" t="s">
        <v>498</v>
      </c>
      <c r="C155" s="74" t="s">
        <v>499</v>
      </c>
      <c r="D155" s="75" t="s">
        <v>109</v>
      </c>
      <c r="E155" s="79">
        <v>0.09</v>
      </c>
      <c r="F155" s="145"/>
      <c r="G155" s="77">
        <f t="shared" si="6"/>
        <v>0</v>
      </c>
      <c r="H155" s="77"/>
      <c r="I155" s="77">
        <f t="shared" si="7"/>
        <v>0</v>
      </c>
      <c r="J155" s="77">
        <f t="shared" si="8"/>
        <v>0</v>
      </c>
    </row>
    <row r="156" spans="1:10" s="152" customFormat="1" ht="40.799999999999997" x14ac:dyDescent="0.3">
      <c r="A156" s="66" t="s">
        <v>376</v>
      </c>
      <c r="B156" s="67" t="s">
        <v>823</v>
      </c>
      <c r="C156" s="68" t="s">
        <v>1309</v>
      </c>
      <c r="D156" s="69" t="s">
        <v>116</v>
      </c>
      <c r="E156" s="88">
        <v>9.27</v>
      </c>
      <c r="F156" s="98"/>
      <c r="G156" s="71">
        <f t="shared" si="6"/>
        <v>0</v>
      </c>
      <c r="H156" s="71"/>
      <c r="I156" s="71">
        <f t="shared" si="7"/>
        <v>0</v>
      </c>
      <c r="J156" s="71">
        <f t="shared" si="8"/>
        <v>0</v>
      </c>
    </row>
    <row r="157" spans="1:10" s="152" customFormat="1" ht="14.4" x14ac:dyDescent="0.3">
      <c r="A157" s="62" t="s">
        <v>1310</v>
      </c>
      <c r="B157" s="63"/>
      <c r="C157" s="63"/>
      <c r="D157" s="63"/>
      <c r="E157" s="64"/>
      <c r="F157" s="71"/>
      <c r="G157" s="71">
        <f t="shared" si="6"/>
        <v>0</v>
      </c>
      <c r="H157" s="71"/>
      <c r="I157" s="71">
        <f t="shared" si="7"/>
        <v>0</v>
      </c>
      <c r="J157" s="71">
        <f t="shared" si="8"/>
        <v>0</v>
      </c>
    </row>
    <row r="158" spans="1:10" s="78" customFormat="1" ht="30.6" x14ac:dyDescent="0.3">
      <c r="A158" s="72" t="s">
        <v>379</v>
      </c>
      <c r="B158" s="73" t="s">
        <v>803</v>
      </c>
      <c r="C158" s="74" t="s">
        <v>804</v>
      </c>
      <c r="D158" s="75" t="s">
        <v>165</v>
      </c>
      <c r="E158" s="101">
        <v>1.1190629999999999</v>
      </c>
      <c r="F158" s="145"/>
      <c r="G158" s="77">
        <f t="shared" si="6"/>
        <v>0</v>
      </c>
      <c r="H158" s="77"/>
      <c r="I158" s="77">
        <f t="shared" si="7"/>
        <v>0</v>
      </c>
      <c r="J158" s="77">
        <f t="shared" si="8"/>
        <v>0</v>
      </c>
    </row>
    <row r="159" spans="1:10" s="152" customFormat="1" ht="40.799999999999997" x14ac:dyDescent="0.3">
      <c r="A159" s="66" t="s">
        <v>380</v>
      </c>
      <c r="B159" s="67" t="s">
        <v>793</v>
      </c>
      <c r="C159" s="68" t="s">
        <v>1311</v>
      </c>
      <c r="D159" s="69" t="s">
        <v>213</v>
      </c>
      <c r="E159" s="70">
        <v>67</v>
      </c>
      <c r="F159" s="103">
        <v>42577.919999999998</v>
      </c>
      <c r="G159" s="71">
        <f t="shared" si="6"/>
        <v>2852720.6399999997</v>
      </c>
      <c r="H159" s="71"/>
      <c r="I159" s="71">
        <f t="shared" si="7"/>
        <v>0</v>
      </c>
      <c r="J159" s="71">
        <f t="shared" si="8"/>
        <v>2852720.6399999997</v>
      </c>
    </row>
    <row r="160" spans="1:10" s="152" customFormat="1" ht="40.799999999999997" x14ac:dyDescent="0.3">
      <c r="A160" s="66" t="s">
        <v>381</v>
      </c>
      <c r="B160" s="67" t="s">
        <v>793</v>
      </c>
      <c r="C160" s="68" t="s">
        <v>1312</v>
      </c>
      <c r="D160" s="69" t="s">
        <v>213</v>
      </c>
      <c r="E160" s="70">
        <v>36</v>
      </c>
      <c r="F160" s="102">
        <f>31227.02124*1.2</f>
        <v>37472.425487999993</v>
      </c>
      <c r="G160" s="71">
        <f t="shared" si="6"/>
        <v>1349007.3175679997</v>
      </c>
      <c r="H160" s="71"/>
      <c r="I160" s="71">
        <f t="shared" si="7"/>
        <v>0</v>
      </c>
      <c r="J160" s="71">
        <f t="shared" si="8"/>
        <v>1349007.3175679997</v>
      </c>
    </row>
    <row r="161" spans="1:11" s="152" customFormat="1" ht="40.799999999999997" x14ac:dyDescent="0.3">
      <c r="A161" s="66" t="s">
        <v>384</v>
      </c>
      <c r="B161" s="67" t="s">
        <v>793</v>
      </c>
      <c r="C161" s="68" t="s">
        <v>1313</v>
      </c>
      <c r="D161" s="69" t="s">
        <v>213</v>
      </c>
      <c r="E161" s="70">
        <v>69</v>
      </c>
      <c r="F161" s="71">
        <v>18192.38</v>
      </c>
      <c r="G161" s="71">
        <f t="shared" si="6"/>
        <v>1255274.22</v>
      </c>
      <c r="H161" s="71"/>
      <c r="I161" s="71">
        <f t="shared" si="7"/>
        <v>0</v>
      </c>
      <c r="J161" s="71">
        <f t="shared" si="8"/>
        <v>1255274.22</v>
      </c>
    </row>
    <row r="162" spans="1:11" s="152" customFormat="1" ht="40.799999999999997" x14ac:dyDescent="0.3">
      <c r="A162" s="66" t="s">
        <v>386</v>
      </c>
      <c r="B162" s="67" t="s">
        <v>793</v>
      </c>
      <c r="C162" s="68" t="s">
        <v>1314</v>
      </c>
      <c r="D162" s="69" t="s">
        <v>213</v>
      </c>
      <c r="E162" s="70">
        <v>16</v>
      </c>
      <c r="F162" s="71">
        <v>17067.45</v>
      </c>
      <c r="G162" s="71">
        <f t="shared" si="6"/>
        <v>273079.2</v>
      </c>
      <c r="H162" s="71"/>
      <c r="I162" s="71">
        <f t="shared" si="7"/>
        <v>0</v>
      </c>
      <c r="J162" s="71">
        <f t="shared" si="8"/>
        <v>273079.2</v>
      </c>
    </row>
    <row r="163" spans="1:11" s="152" customFormat="1" ht="40.799999999999997" x14ac:dyDescent="0.3">
      <c r="A163" s="66" t="s">
        <v>388</v>
      </c>
      <c r="B163" s="67" t="s">
        <v>793</v>
      </c>
      <c r="C163" s="68" t="s">
        <v>1315</v>
      </c>
      <c r="D163" s="69" t="s">
        <v>213</v>
      </c>
      <c r="E163" s="70">
        <v>2</v>
      </c>
      <c r="F163" s="71">
        <v>29255.99</v>
      </c>
      <c r="G163" s="71">
        <f t="shared" si="6"/>
        <v>58511.98</v>
      </c>
      <c r="H163" s="71"/>
      <c r="I163" s="71">
        <f t="shared" si="7"/>
        <v>0</v>
      </c>
      <c r="J163" s="71">
        <f t="shared" si="8"/>
        <v>58511.98</v>
      </c>
    </row>
    <row r="164" spans="1:11" s="152" customFormat="1" ht="40.799999999999997" x14ac:dyDescent="0.3">
      <c r="A164" s="66" t="s">
        <v>390</v>
      </c>
      <c r="B164" s="67" t="s">
        <v>793</v>
      </c>
      <c r="C164" s="68" t="s">
        <v>1291</v>
      </c>
      <c r="D164" s="69" t="s">
        <v>213</v>
      </c>
      <c r="E164" s="70">
        <v>16</v>
      </c>
      <c r="F164" s="71">
        <v>11645.42</v>
      </c>
      <c r="G164" s="71">
        <f t="shared" si="6"/>
        <v>186326.72</v>
      </c>
      <c r="H164" s="71"/>
      <c r="I164" s="71">
        <f t="shared" si="7"/>
        <v>0</v>
      </c>
      <c r="J164" s="71">
        <f t="shared" si="8"/>
        <v>186326.72</v>
      </c>
    </row>
    <row r="165" spans="1:11" s="152" customFormat="1" ht="40.799999999999997" x14ac:dyDescent="0.3">
      <c r="A165" s="66" t="s">
        <v>392</v>
      </c>
      <c r="B165" s="67" t="s">
        <v>793</v>
      </c>
      <c r="C165" s="68" t="s">
        <v>1635</v>
      </c>
      <c r="D165" s="69" t="s">
        <v>213</v>
      </c>
      <c r="E165" s="70">
        <v>2</v>
      </c>
      <c r="F165" s="71">
        <v>11645.42</v>
      </c>
      <c r="G165" s="71">
        <f t="shared" si="6"/>
        <v>23290.84</v>
      </c>
      <c r="H165" s="71"/>
      <c r="I165" s="71">
        <f t="shared" si="7"/>
        <v>0</v>
      </c>
      <c r="J165" s="71">
        <f t="shared" si="8"/>
        <v>23290.84</v>
      </c>
    </row>
    <row r="166" spans="1:11" s="152" customFormat="1" ht="40.799999999999997" x14ac:dyDescent="0.3">
      <c r="A166" s="66" t="s">
        <v>395</v>
      </c>
      <c r="B166" s="67" t="s">
        <v>793</v>
      </c>
      <c r="C166" s="68" t="s">
        <v>1636</v>
      </c>
      <c r="D166" s="69" t="s">
        <v>213</v>
      </c>
      <c r="E166" s="70">
        <v>5</v>
      </c>
      <c r="F166" s="71">
        <v>30030</v>
      </c>
      <c r="G166" s="71">
        <f t="shared" si="6"/>
        <v>150150</v>
      </c>
      <c r="H166" s="71"/>
      <c r="I166" s="71">
        <f t="shared" si="7"/>
        <v>0</v>
      </c>
      <c r="J166" s="71">
        <f t="shared" si="8"/>
        <v>150150</v>
      </c>
    </row>
    <row r="167" spans="1:11" s="152" customFormat="1" ht="40.799999999999997" x14ac:dyDescent="0.3">
      <c r="A167" s="66" t="s">
        <v>398</v>
      </c>
      <c r="B167" s="67" t="s">
        <v>793</v>
      </c>
      <c r="C167" s="68" t="s">
        <v>1474</v>
      </c>
      <c r="D167" s="69" t="s">
        <v>213</v>
      </c>
      <c r="E167" s="70">
        <v>1</v>
      </c>
      <c r="F167" s="71">
        <v>30030</v>
      </c>
      <c r="G167" s="71">
        <f t="shared" si="6"/>
        <v>30030</v>
      </c>
      <c r="H167" s="71"/>
      <c r="I167" s="71">
        <f t="shared" si="7"/>
        <v>0</v>
      </c>
      <c r="J167" s="71">
        <f t="shared" si="8"/>
        <v>30030</v>
      </c>
    </row>
    <row r="168" spans="1:11" s="152" customFormat="1" ht="40.799999999999997" x14ac:dyDescent="0.3">
      <c r="A168" s="66" t="s">
        <v>900</v>
      </c>
      <c r="B168" s="67" t="s">
        <v>793</v>
      </c>
      <c r="C168" s="68" t="s">
        <v>1637</v>
      </c>
      <c r="D168" s="69" t="s">
        <v>213</v>
      </c>
      <c r="E168" s="70">
        <v>4</v>
      </c>
      <c r="F168" s="71">
        <v>10352.24</v>
      </c>
      <c r="G168" s="71">
        <f t="shared" si="6"/>
        <v>41408.959999999999</v>
      </c>
      <c r="H168" s="71"/>
      <c r="I168" s="71">
        <f t="shared" si="7"/>
        <v>0</v>
      </c>
      <c r="J168" s="71">
        <f t="shared" si="8"/>
        <v>41408.959999999999</v>
      </c>
    </row>
    <row r="169" spans="1:11" s="152" customFormat="1" ht="40.799999999999997" x14ac:dyDescent="0.3">
      <c r="A169" s="66" t="s">
        <v>404</v>
      </c>
      <c r="B169" s="67" t="s">
        <v>793</v>
      </c>
      <c r="C169" s="68" t="s">
        <v>1317</v>
      </c>
      <c r="D169" s="69" t="s">
        <v>213</v>
      </c>
      <c r="E169" s="70">
        <v>446</v>
      </c>
      <c r="F169" s="71">
        <v>241.32</v>
      </c>
      <c r="G169" s="71">
        <f t="shared" si="6"/>
        <v>107628.72</v>
      </c>
      <c r="H169" s="71"/>
      <c r="I169" s="71">
        <f t="shared" si="7"/>
        <v>0</v>
      </c>
      <c r="J169" s="71">
        <f t="shared" si="8"/>
        <v>107628.72</v>
      </c>
    </row>
    <row r="170" spans="1:11" s="152" customFormat="1" ht="40.799999999999997" x14ac:dyDescent="0.3">
      <c r="A170" s="66" t="s">
        <v>902</v>
      </c>
      <c r="B170" s="67" t="s">
        <v>793</v>
      </c>
      <c r="C170" s="68" t="s">
        <v>1294</v>
      </c>
      <c r="D170" s="69" t="s">
        <v>213</v>
      </c>
      <c r="E170" s="70">
        <v>100</v>
      </c>
      <c r="F170" s="71">
        <v>3507.84</v>
      </c>
      <c r="G170" s="71">
        <f t="shared" si="6"/>
        <v>350784</v>
      </c>
      <c r="H170" s="71"/>
      <c r="I170" s="71">
        <f t="shared" si="7"/>
        <v>0</v>
      </c>
      <c r="J170" s="71">
        <f t="shared" si="8"/>
        <v>350784</v>
      </c>
    </row>
    <row r="171" spans="1:11" s="78" customFormat="1" ht="20.399999999999999" x14ac:dyDescent="0.3">
      <c r="A171" s="72" t="s">
        <v>903</v>
      </c>
      <c r="B171" s="73" t="s">
        <v>203</v>
      </c>
      <c r="C171" s="74" t="s">
        <v>204</v>
      </c>
      <c r="D171" s="75" t="s">
        <v>69</v>
      </c>
      <c r="E171" s="80">
        <v>1.2</v>
      </c>
      <c r="F171" s="145"/>
      <c r="G171" s="77">
        <f t="shared" si="6"/>
        <v>0</v>
      </c>
      <c r="H171" s="77"/>
      <c r="I171" s="77">
        <f t="shared" si="7"/>
        <v>0</v>
      </c>
      <c r="J171" s="77">
        <f t="shared" si="8"/>
        <v>0</v>
      </c>
    </row>
    <row r="172" spans="1:11" s="152" customFormat="1" ht="40.799999999999997" x14ac:dyDescent="0.3">
      <c r="A172" s="66" t="s">
        <v>412</v>
      </c>
      <c r="B172" s="67" t="s">
        <v>1318</v>
      </c>
      <c r="C172" s="68" t="s">
        <v>1319</v>
      </c>
      <c r="D172" s="69" t="s">
        <v>213</v>
      </c>
      <c r="E172" s="70">
        <v>30</v>
      </c>
      <c r="F172" s="71">
        <v>3001.6259999999997</v>
      </c>
      <c r="G172" s="71">
        <f t="shared" si="6"/>
        <v>90048.78</v>
      </c>
      <c r="H172" s="71"/>
      <c r="I172" s="71">
        <f t="shared" si="7"/>
        <v>0</v>
      </c>
      <c r="J172" s="71">
        <f t="shared" si="8"/>
        <v>90048.78</v>
      </c>
    </row>
    <row r="173" spans="1:11" s="152" customFormat="1" ht="40.799999999999997" x14ac:dyDescent="0.3">
      <c r="A173" s="66" t="s">
        <v>416</v>
      </c>
      <c r="B173" s="67" t="s">
        <v>808</v>
      </c>
      <c r="C173" s="68" t="s">
        <v>1638</v>
      </c>
      <c r="D173" s="69" t="s">
        <v>213</v>
      </c>
      <c r="E173" s="70">
        <v>20</v>
      </c>
      <c r="F173" s="71">
        <v>2254.0920000000001</v>
      </c>
      <c r="G173" s="71">
        <f t="shared" si="6"/>
        <v>45081.840000000004</v>
      </c>
      <c r="H173" s="71"/>
      <c r="I173" s="71">
        <f t="shared" si="7"/>
        <v>0</v>
      </c>
      <c r="J173" s="71">
        <f t="shared" si="8"/>
        <v>45081.840000000004</v>
      </c>
    </row>
    <row r="174" spans="1:11" s="152" customFormat="1" ht="40.799999999999997" x14ac:dyDescent="0.3">
      <c r="A174" s="66" t="s">
        <v>906</v>
      </c>
      <c r="B174" s="67" t="s">
        <v>808</v>
      </c>
      <c r="C174" s="68" t="s">
        <v>810</v>
      </c>
      <c r="D174" s="69" t="s">
        <v>213</v>
      </c>
      <c r="E174" s="70">
        <v>70</v>
      </c>
      <c r="F174" s="71">
        <f>1250.9337*1.2</f>
        <v>1501.1204399999999</v>
      </c>
      <c r="G174" s="71">
        <f t="shared" si="6"/>
        <v>105078.43079999999</v>
      </c>
      <c r="H174" s="71"/>
      <c r="I174" s="71">
        <f t="shared" si="7"/>
        <v>0</v>
      </c>
      <c r="J174" s="71">
        <f t="shared" si="8"/>
        <v>105078.43079999999</v>
      </c>
    </row>
    <row r="175" spans="1:11" s="152" customFormat="1" ht="40.799999999999997" x14ac:dyDescent="0.3">
      <c r="A175" s="66" t="s">
        <v>422</v>
      </c>
      <c r="B175" s="67" t="s">
        <v>811</v>
      </c>
      <c r="C175" s="68" t="s">
        <v>812</v>
      </c>
      <c r="D175" s="69" t="s">
        <v>213</v>
      </c>
      <c r="E175" s="70">
        <v>340</v>
      </c>
      <c r="F175" s="71">
        <v>2516.56</v>
      </c>
      <c r="G175" s="71">
        <f t="shared" si="6"/>
        <v>855630.4</v>
      </c>
      <c r="H175" s="71"/>
      <c r="I175" s="71">
        <f t="shared" si="7"/>
        <v>0</v>
      </c>
      <c r="J175" s="71">
        <f t="shared" si="8"/>
        <v>855630.4</v>
      </c>
    </row>
    <row r="176" spans="1:11" s="152" customFormat="1" ht="40.799999999999997" x14ac:dyDescent="0.3">
      <c r="A176" s="66" t="s">
        <v>424</v>
      </c>
      <c r="B176" s="67" t="s">
        <v>898</v>
      </c>
      <c r="C176" s="68" t="s">
        <v>1320</v>
      </c>
      <c r="D176" s="69" t="s">
        <v>213</v>
      </c>
      <c r="E176" s="70">
        <v>15</v>
      </c>
      <c r="F176" s="71">
        <v>12442.549859999999</v>
      </c>
      <c r="G176" s="71">
        <f t="shared" si="6"/>
        <v>186638.24789999999</v>
      </c>
      <c r="H176" s="71"/>
      <c r="I176" s="71">
        <f t="shared" si="7"/>
        <v>0</v>
      </c>
      <c r="J176" s="71">
        <f t="shared" si="8"/>
        <v>186638.24789999999</v>
      </c>
      <c r="K176" s="152">
        <f>10368.79155*1.2</f>
        <v>12442.549859999999</v>
      </c>
    </row>
    <row r="177" spans="1:10" s="152" customFormat="1" ht="40.799999999999997" x14ac:dyDescent="0.3">
      <c r="A177" s="66" t="s">
        <v>427</v>
      </c>
      <c r="B177" s="67" t="s">
        <v>898</v>
      </c>
      <c r="C177" s="68" t="s">
        <v>1530</v>
      </c>
      <c r="D177" s="69" t="s">
        <v>213</v>
      </c>
      <c r="E177" s="70">
        <v>10</v>
      </c>
      <c r="F177" s="98">
        <v>10674.508125705011</v>
      </c>
      <c r="G177" s="71">
        <f t="shared" si="6"/>
        <v>106745.08125705011</v>
      </c>
      <c r="H177" s="71"/>
      <c r="I177" s="71">
        <f t="shared" si="7"/>
        <v>0</v>
      </c>
      <c r="J177" s="71">
        <f t="shared" si="8"/>
        <v>106745.08125705011</v>
      </c>
    </row>
    <row r="178" spans="1:10" s="78" customFormat="1" ht="20.399999999999999" x14ac:dyDescent="0.3">
      <c r="A178" s="72" t="s">
        <v>908</v>
      </c>
      <c r="B178" s="73" t="s">
        <v>287</v>
      </c>
      <c r="C178" s="74" t="s">
        <v>288</v>
      </c>
      <c r="D178" s="75" t="s">
        <v>69</v>
      </c>
      <c r="E178" s="79">
        <v>2.35</v>
      </c>
      <c r="F178" s="145"/>
      <c r="G178" s="77">
        <f t="shared" si="6"/>
        <v>0</v>
      </c>
      <c r="H178" s="77"/>
      <c r="I178" s="77">
        <f t="shared" si="7"/>
        <v>0</v>
      </c>
      <c r="J178" s="77">
        <f t="shared" si="8"/>
        <v>0</v>
      </c>
    </row>
    <row r="179" spans="1:10" s="152" customFormat="1" ht="40.799999999999997" x14ac:dyDescent="0.3">
      <c r="A179" s="66" t="s">
        <v>432</v>
      </c>
      <c r="B179" s="67" t="s">
        <v>801</v>
      </c>
      <c r="C179" s="68" t="s">
        <v>1516</v>
      </c>
      <c r="D179" s="69" t="s">
        <v>213</v>
      </c>
      <c r="E179" s="70">
        <v>30</v>
      </c>
      <c r="F179" s="71">
        <v>21000</v>
      </c>
      <c r="G179" s="71">
        <f t="shared" si="6"/>
        <v>630000</v>
      </c>
      <c r="H179" s="71"/>
      <c r="I179" s="71">
        <f t="shared" si="7"/>
        <v>0</v>
      </c>
      <c r="J179" s="71">
        <f t="shared" si="8"/>
        <v>630000</v>
      </c>
    </row>
    <row r="180" spans="1:10" s="152" customFormat="1" ht="40.799999999999997" x14ac:dyDescent="0.3">
      <c r="A180" s="66" t="s">
        <v>435</v>
      </c>
      <c r="B180" s="67" t="s">
        <v>801</v>
      </c>
      <c r="C180" s="68" t="s">
        <v>1321</v>
      </c>
      <c r="D180" s="69" t="s">
        <v>213</v>
      </c>
      <c r="E180" s="70">
        <v>170</v>
      </c>
      <c r="F180" s="71">
        <v>3926</v>
      </c>
      <c r="G180" s="71">
        <f t="shared" si="6"/>
        <v>667420</v>
      </c>
      <c r="H180" s="71"/>
      <c r="I180" s="71">
        <f t="shared" si="7"/>
        <v>0</v>
      </c>
      <c r="J180" s="71">
        <f t="shared" si="8"/>
        <v>667420</v>
      </c>
    </row>
    <row r="181" spans="1:10" s="152" customFormat="1" ht="40.799999999999997" x14ac:dyDescent="0.3">
      <c r="A181" s="66" t="s">
        <v>438</v>
      </c>
      <c r="B181" s="67" t="s">
        <v>801</v>
      </c>
      <c r="C181" s="68" t="s">
        <v>1296</v>
      </c>
      <c r="D181" s="69" t="s">
        <v>213</v>
      </c>
      <c r="E181" s="70">
        <v>35</v>
      </c>
      <c r="F181" s="71">
        <v>2196.4079999999999</v>
      </c>
      <c r="G181" s="71">
        <f t="shared" si="6"/>
        <v>76874.28</v>
      </c>
      <c r="H181" s="71"/>
      <c r="I181" s="71">
        <f t="shared" si="7"/>
        <v>0</v>
      </c>
      <c r="J181" s="71">
        <f t="shared" si="8"/>
        <v>76874.28</v>
      </c>
    </row>
    <row r="182" spans="1:10" s="152" customFormat="1" ht="40.799999999999997" x14ac:dyDescent="0.3">
      <c r="A182" s="66" t="s">
        <v>442</v>
      </c>
      <c r="B182" s="67" t="s">
        <v>853</v>
      </c>
      <c r="C182" s="68" t="s">
        <v>1446</v>
      </c>
      <c r="D182" s="69" t="s">
        <v>213</v>
      </c>
      <c r="E182" s="70">
        <v>650</v>
      </c>
      <c r="F182" s="71">
        <v>49.5</v>
      </c>
      <c r="G182" s="71">
        <f t="shared" si="6"/>
        <v>32175</v>
      </c>
      <c r="H182" s="71"/>
      <c r="I182" s="71">
        <f t="shared" si="7"/>
        <v>0</v>
      </c>
      <c r="J182" s="71">
        <f t="shared" si="8"/>
        <v>32175</v>
      </c>
    </row>
    <row r="183" spans="1:10" s="152" customFormat="1" ht="40.799999999999997" x14ac:dyDescent="0.3">
      <c r="A183" s="66" t="s">
        <v>445</v>
      </c>
      <c r="B183" s="67" t="s">
        <v>870</v>
      </c>
      <c r="C183" s="68" t="s">
        <v>1298</v>
      </c>
      <c r="D183" s="69" t="s">
        <v>213</v>
      </c>
      <c r="E183" s="70">
        <v>10</v>
      </c>
      <c r="F183" s="71">
        <v>4656.46</v>
      </c>
      <c r="G183" s="71">
        <f t="shared" si="6"/>
        <v>46564.6</v>
      </c>
      <c r="H183" s="71"/>
      <c r="I183" s="71">
        <f t="shared" si="7"/>
        <v>0</v>
      </c>
      <c r="J183" s="71">
        <f t="shared" si="8"/>
        <v>46564.6</v>
      </c>
    </row>
    <row r="184" spans="1:10" s="152" customFormat="1" ht="40.799999999999997" x14ac:dyDescent="0.3">
      <c r="A184" s="66" t="s">
        <v>448</v>
      </c>
      <c r="B184" s="67" t="s">
        <v>870</v>
      </c>
      <c r="C184" s="68" t="s">
        <v>873</v>
      </c>
      <c r="D184" s="69" t="s">
        <v>213</v>
      </c>
      <c r="E184" s="70">
        <v>20</v>
      </c>
      <c r="F184" s="71">
        <v>1078.3499999999999</v>
      </c>
      <c r="G184" s="71">
        <f t="shared" si="6"/>
        <v>21567</v>
      </c>
      <c r="H184" s="71"/>
      <c r="I184" s="71">
        <f t="shared" si="7"/>
        <v>0</v>
      </c>
      <c r="J184" s="71">
        <f t="shared" si="8"/>
        <v>21567</v>
      </c>
    </row>
    <row r="185" spans="1:10" s="152" customFormat="1" ht="40.799999999999997" x14ac:dyDescent="0.3">
      <c r="A185" s="66" t="s">
        <v>450</v>
      </c>
      <c r="B185" s="67" t="s">
        <v>870</v>
      </c>
      <c r="C185" s="68" t="s">
        <v>1322</v>
      </c>
      <c r="D185" s="69" t="s">
        <v>213</v>
      </c>
      <c r="E185" s="70">
        <v>15</v>
      </c>
      <c r="F185" s="71">
        <v>919.89600000000007</v>
      </c>
      <c r="G185" s="71">
        <f t="shared" si="6"/>
        <v>13798.44</v>
      </c>
      <c r="H185" s="71"/>
      <c r="I185" s="71">
        <f t="shared" si="7"/>
        <v>0</v>
      </c>
      <c r="J185" s="71">
        <f t="shared" si="8"/>
        <v>13798.44</v>
      </c>
    </row>
    <row r="186" spans="1:10" s="78" customFormat="1" ht="20.399999999999999" x14ac:dyDescent="0.3">
      <c r="A186" s="72" t="s">
        <v>452</v>
      </c>
      <c r="B186" s="73" t="s">
        <v>806</v>
      </c>
      <c r="C186" s="74" t="s">
        <v>807</v>
      </c>
      <c r="D186" s="75" t="s">
        <v>69</v>
      </c>
      <c r="E186" s="79">
        <v>0.15</v>
      </c>
      <c r="F186" s="145"/>
      <c r="G186" s="77">
        <f t="shared" si="6"/>
        <v>0</v>
      </c>
      <c r="H186" s="77"/>
      <c r="I186" s="77">
        <f t="shared" si="7"/>
        <v>0</v>
      </c>
      <c r="J186" s="77">
        <f t="shared" si="8"/>
        <v>0</v>
      </c>
    </row>
    <row r="187" spans="1:10" s="152" customFormat="1" ht="40.799999999999997" x14ac:dyDescent="0.3">
      <c r="A187" s="66" t="s">
        <v>454</v>
      </c>
      <c r="B187" s="67" t="s">
        <v>808</v>
      </c>
      <c r="C187" s="68" t="s">
        <v>1300</v>
      </c>
      <c r="D187" s="69" t="s">
        <v>213</v>
      </c>
      <c r="E187" s="70">
        <v>15</v>
      </c>
      <c r="F187" s="71">
        <v>2493.5879999999997</v>
      </c>
      <c r="G187" s="71">
        <f t="shared" si="6"/>
        <v>37403.819999999992</v>
      </c>
      <c r="H187" s="71"/>
      <c r="I187" s="71">
        <f t="shared" si="7"/>
        <v>0</v>
      </c>
      <c r="J187" s="71">
        <f t="shared" si="8"/>
        <v>37403.819999999992</v>
      </c>
    </row>
    <row r="188" spans="1:10" s="152" customFormat="1" ht="40.799999999999997" x14ac:dyDescent="0.3">
      <c r="A188" s="66" t="s">
        <v>456</v>
      </c>
      <c r="B188" s="67" t="s">
        <v>859</v>
      </c>
      <c r="C188" s="68" t="s">
        <v>1324</v>
      </c>
      <c r="D188" s="69" t="s">
        <v>213</v>
      </c>
      <c r="E188" s="70">
        <v>30</v>
      </c>
      <c r="F188" s="98">
        <v>425.47515294723524</v>
      </c>
      <c r="G188" s="71">
        <f t="shared" si="6"/>
        <v>12764.254588417058</v>
      </c>
      <c r="H188" s="71"/>
      <c r="I188" s="71">
        <f t="shared" si="7"/>
        <v>0</v>
      </c>
      <c r="J188" s="71">
        <f t="shared" si="8"/>
        <v>12764.254588417058</v>
      </c>
    </row>
    <row r="189" spans="1:10" s="152" customFormat="1" ht="40.799999999999997" x14ac:dyDescent="0.3">
      <c r="A189" s="66" t="s">
        <v>458</v>
      </c>
      <c r="B189" s="67" t="s">
        <v>840</v>
      </c>
      <c r="C189" s="68" t="s">
        <v>1060</v>
      </c>
      <c r="D189" s="69" t="s">
        <v>213</v>
      </c>
      <c r="E189" s="70">
        <v>1360</v>
      </c>
      <c r="F189" s="98">
        <v>28.406004320792228</v>
      </c>
      <c r="G189" s="71">
        <f t="shared" si="6"/>
        <v>38632.165876277431</v>
      </c>
      <c r="H189" s="71"/>
      <c r="I189" s="71">
        <f t="shared" si="7"/>
        <v>0</v>
      </c>
      <c r="J189" s="71">
        <f t="shared" si="8"/>
        <v>38632.165876277431</v>
      </c>
    </row>
    <row r="190" spans="1:10" s="152" customFormat="1" ht="40.799999999999997" x14ac:dyDescent="0.3">
      <c r="A190" s="66" t="s">
        <v>459</v>
      </c>
      <c r="B190" s="67" t="s">
        <v>842</v>
      </c>
      <c r="C190" s="68" t="s">
        <v>1035</v>
      </c>
      <c r="D190" s="69" t="s">
        <v>213</v>
      </c>
      <c r="E190" s="70">
        <v>1360</v>
      </c>
      <c r="F190" s="98">
        <v>76.610123582570068</v>
      </c>
      <c r="G190" s="71">
        <f t="shared" si="6"/>
        <v>104189.76807229529</v>
      </c>
      <c r="H190" s="71"/>
      <c r="I190" s="71">
        <f t="shared" si="7"/>
        <v>0</v>
      </c>
      <c r="J190" s="71">
        <f t="shared" si="8"/>
        <v>104189.76807229529</v>
      </c>
    </row>
    <row r="191" spans="1:10" s="152" customFormat="1" ht="40.799999999999997" x14ac:dyDescent="0.3">
      <c r="A191" s="66" t="s">
        <v>461</v>
      </c>
      <c r="B191" s="67" t="s">
        <v>815</v>
      </c>
      <c r="C191" s="68" t="s">
        <v>1303</v>
      </c>
      <c r="D191" s="69" t="s">
        <v>213</v>
      </c>
      <c r="E191" s="70">
        <v>340</v>
      </c>
      <c r="F191" s="98">
        <v>80.668104582909606</v>
      </c>
      <c r="G191" s="71">
        <f t="shared" si="6"/>
        <v>27427.155558189264</v>
      </c>
      <c r="H191" s="71"/>
      <c r="I191" s="71">
        <f t="shared" si="7"/>
        <v>0</v>
      </c>
      <c r="J191" s="71">
        <f t="shared" si="8"/>
        <v>27427.155558189264</v>
      </c>
    </row>
    <row r="192" spans="1:10" s="152" customFormat="1" ht="40.799999999999997" x14ac:dyDescent="0.3">
      <c r="A192" s="66" t="s">
        <v>463</v>
      </c>
      <c r="B192" s="67" t="s">
        <v>870</v>
      </c>
      <c r="C192" s="68" t="s">
        <v>914</v>
      </c>
      <c r="D192" s="69" t="s">
        <v>213</v>
      </c>
      <c r="E192" s="70">
        <v>30</v>
      </c>
      <c r="F192" s="98">
        <v>3911.912204708477</v>
      </c>
      <c r="G192" s="71">
        <f t="shared" si="6"/>
        <v>117357.36614125432</v>
      </c>
      <c r="H192" s="71"/>
      <c r="I192" s="71">
        <f t="shared" si="7"/>
        <v>0</v>
      </c>
      <c r="J192" s="71">
        <f t="shared" si="8"/>
        <v>117357.36614125432</v>
      </c>
    </row>
    <row r="193" spans="1:10" s="152" customFormat="1" ht="40.799999999999997" x14ac:dyDescent="0.3">
      <c r="A193" s="66" t="s">
        <v>466</v>
      </c>
      <c r="B193" s="67" t="s">
        <v>840</v>
      </c>
      <c r="C193" s="68" t="s">
        <v>876</v>
      </c>
      <c r="D193" s="69" t="s">
        <v>213</v>
      </c>
      <c r="E193" s="70">
        <v>30</v>
      </c>
      <c r="F193" s="71">
        <v>65.92</v>
      </c>
      <c r="G193" s="71">
        <f t="shared" si="6"/>
        <v>1977.6000000000001</v>
      </c>
      <c r="H193" s="71"/>
      <c r="I193" s="71">
        <f t="shared" si="7"/>
        <v>0</v>
      </c>
      <c r="J193" s="71">
        <f t="shared" si="8"/>
        <v>1977.6000000000001</v>
      </c>
    </row>
    <row r="194" spans="1:10" s="152" customFormat="1" ht="40.799999999999997" x14ac:dyDescent="0.3">
      <c r="A194" s="66" t="s">
        <v>916</v>
      </c>
      <c r="B194" s="67" t="s">
        <v>1031</v>
      </c>
      <c r="C194" s="68" t="s">
        <v>1325</v>
      </c>
      <c r="D194" s="69" t="s">
        <v>213</v>
      </c>
      <c r="E194" s="70">
        <v>130</v>
      </c>
      <c r="F194" s="98">
        <v>682.85068536919323</v>
      </c>
      <c r="G194" s="71">
        <f t="shared" si="6"/>
        <v>88770.589097995122</v>
      </c>
      <c r="H194" s="71"/>
      <c r="I194" s="71">
        <f t="shared" si="7"/>
        <v>0</v>
      </c>
      <c r="J194" s="71">
        <f t="shared" si="8"/>
        <v>88770.589097995122</v>
      </c>
    </row>
    <row r="195" spans="1:10" s="152" customFormat="1" ht="40.799999999999997" x14ac:dyDescent="0.3">
      <c r="A195" s="66" t="s">
        <v>471</v>
      </c>
      <c r="B195" s="67" t="s">
        <v>815</v>
      </c>
      <c r="C195" s="68" t="s">
        <v>816</v>
      </c>
      <c r="D195" s="69" t="s">
        <v>213</v>
      </c>
      <c r="E195" s="70">
        <v>730</v>
      </c>
      <c r="F195" s="98">
        <v>1575.6107247044179</v>
      </c>
      <c r="G195" s="71">
        <f t="shared" ref="G195:G213" si="9">E195*F195</f>
        <v>1150195.8290342251</v>
      </c>
      <c r="H195" s="71"/>
      <c r="I195" s="71">
        <f t="shared" ref="I195:I213" si="10">E195*H195</f>
        <v>0</v>
      </c>
      <c r="J195" s="71">
        <f t="shared" ref="J195:J213" si="11">G195+I195</f>
        <v>1150195.8290342251</v>
      </c>
    </row>
    <row r="196" spans="1:10" s="152" customFormat="1" ht="40.799999999999997" x14ac:dyDescent="0.3">
      <c r="A196" s="66" t="s">
        <v>473</v>
      </c>
      <c r="B196" s="67" t="s">
        <v>831</v>
      </c>
      <c r="C196" s="68" t="s">
        <v>832</v>
      </c>
      <c r="D196" s="69" t="s">
        <v>213</v>
      </c>
      <c r="E196" s="70">
        <v>80</v>
      </c>
      <c r="F196" s="98">
        <v>895.95725105091276</v>
      </c>
      <c r="G196" s="71">
        <f t="shared" si="9"/>
        <v>71676.580084073023</v>
      </c>
      <c r="H196" s="71"/>
      <c r="I196" s="71">
        <f t="shared" si="10"/>
        <v>0</v>
      </c>
      <c r="J196" s="71">
        <f t="shared" si="11"/>
        <v>71676.580084073023</v>
      </c>
    </row>
    <row r="197" spans="1:10" s="152" customFormat="1" ht="40.799999999999997" x14ac:dyDescent="0.3">
      <c r="A197" s="66" t="s">
        <v>474</v>
      </c>
      <c r="B197" s="67" t="s">
        <v>838</v>
      </c>
      <c r="C197" s="68" t="s">
        <v>911</v>
      </c>
      <c r="D197" s="69" t="s">
        <v>213</v>
      </c>
      <c r="E197" s="70">
        <v>5160</v>
      </c>
      <c r="F197" s="98">
        <v>51.032424414191496</v>
      </c>
      <c r="G197" s="71">
        <f t="shared" si="9"/>
        <v>263327.30997722811</v>
      </c>
      <c r="H197" s="71"/>
      <c r="I197" s="71">
        <f t="shared" si="10"/>
        <v>0</v>
      </c>
      <c r="J197" s="71">
        <f t="shared" si="11"/>
        <v>263327.30997722811</v>
      </c>
    </row>
    <row r="198" spans="1:10" s="152" customFormat="1" ht="40.799999999999997" x14ac:dyDescent="0.3">
      <c r="A198" s="66" t="s">
        <v>477</v>
      </c>
      <c r="B198" s="67" t="s">
        <v>840</v>
      </c>
      <c r="C198" s="68" t="s">
        <v>912</v>
      </c>
      <c r="D198" s="69" t="s">
        <v>213</v>
      </c>
      <c r="E198" s="70">
        <v>5160</v>
      </c>
      <c r="F198" s="98">
        <v>14.387454037073562</v>
      </c>
      <c r="G198" s="71">
        <f t="shared" si="9"/>
        <v>74239.26283129958</v>
      </c>
      <c r="H198" s="71"/>
      <c r="I198" s="71">
        <f t="shared" si="10"/>
        <v>0</v>
      </c>
      <c r="J198" s="71">
        <f t="shared" si="11"/>
        <v>74239.26283129958</v>
      </c>
    </row>
    <row r="199" spans="1:10" s="152" customFormat="1" ht="40.799999999999997" x14ac:dyDescent="0.3">
      <c r="A199" s="66" t="s">
        <v>479</v>
      </c>
      <c r="B199" s="67" t="s">
        <v>842</v>
      </c>
      <c r="C199" s="68" t="s">
        <v>913</v>
      </c>
      <c r="D199" s="69" t="s">
        <v>213</v>
      </c>
      <c r="E199" s="70">
        <v>5160</v>
      </c>
      <c r="F199" s="98">
        <v>4.1809685974283317</v>
      </c>
      <c r="G199" s="71">
        <f t="shared" si="9"/>
        <v>21573.79796273019</v>
      </c>
      <c r="H199" s="71"/>
      <c r="I199" s="71">
        <f t="shared" si="10"/>
        <v>0</v>
      </c>
      <c r="J199" s="71">
        <f t="shared" si="11"/>
        <v>21573.79796273019</v>
      </c>
    </row>
    <row r="200" spans="1:10" s="152" customFormat="1" ht="40.799999999999997" x14ac:dyDescent="0.3">
      <c r="A200" s="66" t="s">
        <v>482</v>
      </c>
      <c r="B200" s="67" t="s">
        <v>850</v>
      </c>
      <c r="C200" s="68" t="s">
        <v>851</v>
      </c>
      <c r="D200" s="69" t="s">
        <v>213</v>
      </c>
      <c r="E200" s="70">
        <v>1820</v>
      </c>
      <c r="F200" s="98">
        <v>49.556791202867252</v>
      </c>
      <c r="G200" s="71">
        <f t="shared" si="9"/>
        <v>90193.359989218399</v>
      </c>
      <c r="H200" s="71"/>
      <c r="I200" s="71">
        <f t="shared" si="10"/>
        <v>0</v>
      </c>
      <c r="J200" s="71">
        <f t="shared" si="11"/>
        <v>90193.359989218399</v>
      </c>
    </row>
    <row r="201" spans="1:10" s="152" customFormat="1" ht="40.799999999999997" x14ac:dyDescent="0.3">
      <c r="A201" s="66" t="s">
        <v>484</v>
      </c>
      <c r="B201" s="67" t="s">
        <v>840</v>
      </c>
      <c r="C201" s="68" t="s">
        <v>852</v>
      </c>
      <c r="D201" s="69" t="s">
        <v>213</v>
      </c>
      <c r="E201" s="70">
        <v>1820</v>
      </c>
      <c r="F201" s="98">
        <v>33.570730543000025</v>
      </c>
      <c r="G201" s="71">
        <f t="shared" si="9"/>
        <v>61098.729588260045</v>
      </c>
      <c r="H201" s="71"/>
      <c r="I201" s="71">
        <f t="shared" si="10"/>
        <v>0</v>
      </c>
      <c r="J201" s="71">
        <f t="shared" si="11"/>
        <v>61098.729588260045</v>
      </c>
    </row>
    <row r="202" spans="1:10" s="78" customFormat="1" ht="20.399999999999999" x14ac:dyDescent="0.3">
      <c r="A202" s="72" t="s">
        <v>487</v>
      </c>
      <c r="B202" s="73" t="s">
        <v>825</v>
      </c>
      <c r="C202" s="74" t="s">
        <v>826</v>
      </c>
      <c r="D202" s="75" t="s">
        <v>109</v>
      </c>
      <c r="E202" s="76">
        <v>15</v>
      </c>
      <c r="F202" s="145"/>
      <c r="G202" s="77">
        <f t="shared" si="9"/>
        <v>0</v>
      </c>
      <c r="H202" s="77"/>
      <c r="I202" s="77">
        <f t="shared" si="10"/>
        <v>0</v>
      </c>
      <c r="J202" s="77">
        <f t="shared" si="11"/>
        <v>0</v>
      </c>
    </row>
    <row r="203" spans="1:10" s="152" customFormat="1" ht="40.799999999999997" x14ac:dyDescent="0.3">
      <c r="A203" s="66" t="s">
        <v>490</v>
      </c>
      <c r="B203" s="67" t="s">
        <v>1066</v>
      </c>
      <c r="C203" s="68" t="s">
        <v>1326</v>
      </c>
      <c r="D203" s="69" t="s">
        <v>116</v>
      </c>
      <c r="E203" s="70">
        <v>1545</v>
      </c>
      <c r="F203" s="98">
        <v>3119.8641904595365</v>
      </c>
      <c r="G203" s="71">
        <f t="shared" si="9"/>
        <v>4820190.1742599839</v>
      </c>
      <c r="H203" s="71"/>
      <c r="I203" s="71">
        <f t="shared" si="10"/>
        <v>0</v>
      </c>
      <c r="J203" s="71">
        <f t="shared" si="11"/>
        <v>4820190.1742599839</v>
      </c>
    </row>
    <row r="204" spans="1:10" s="152" customFormat="1" ht="40.799999999999997" x14ac:dyDescent="0.3">
      <c r="A204" s="66" t="s">
        <v>493</v>
      </c>
      <c r="B204" s="67" t="s">
        <v>1070</v>
      </c>
      <c r="C204" s="68" t="s">
        <v>836</v>
      </c>
      <c r="D204" s="69" t="s">
        <v>213</v>
      </c>
      <c r="E204" s="70">
        <v>3500</v>
      </c>
      <c r="F204" s="98">
        <v>19.306242489224253</v>
      </c>
      <c r="G204" s="71">
        <f t="shared" si="9"/>
        <v>67571.848712284889</v>
      </c>
      <c r="H204" s="71"/>
      <c r="I204" s="71">
        <f t="shared" si="10"/>
        <v>0</v>
      </c>
      <c r="J204" s="71">
        <f t="shared" si="11"/>
        <v>67571.848712284889</v>
      </c>
    </row>
    <row r="205" spans="1:10" s="152" customFormat="1" ht="40.799999999999997" x14ac:dyDescent="0.3">
      <c r="A205" s="66" t="s">
        <v>497</v>
      </c>
      <c r="B205" s="67" t="s">
        <v>833</v>
      </c>
      <c r="C205" s="68" t="s">
        <v>1308</v>
      </c>
      <c r="D205" s="69" t="s">
        <v>213</v>
      </c>
      <c r="E205" s="70">
        <v>3000</v>
      </c>
      <c r="F205" s="98">
        <v>36.39903042554382</v>
      </c>
      <c r="G205" s="71">
        <f t="shared" si="9"/>
        <v>109197.09127663146</v>
      </c>
      <c r="H205" s="71"/>
      <c r="I205" s="71">
        <f t="shared" si="10"/>
        <v>0</v>
      </c>
      <c r="J205" s="71">
        <f t="shared" si="11"/>
        <v>109197.09127663146</v>
      </c>
    </row>
    <row r="206" spans="1:10" s="152" customFormat="1" ht="40.799999999999997" x14ac:dyDescent="0.3">
      <c r="A206" s="66" t="s">
        <v>921</v>
      </c>
      <c r="B206" s="67" t="s">
        <v>815</v>
      </c>
      <c r="C206" s="68" t="s">
        <v>846</v>
      </c>
      <c r="D206" s="69" t="s">
        <v>213</v>
      </c>
      <c r="E206" s="70">
        <v>6000</v>
      </c>
      <c r="F206" s="98">
        <v>20.535939463060199</v>
      </c>
      <c r="G206" s="71">
        <f t="shared" si="9"/>
        <v>123215.63677836119</v>
      </c>
      <c r="H206" s="71"/>
      <c r="I206" s="71">
        <f t="shared" si="10"/>
        <v>0</v>
      </c>
      <c r="J206" s="71">
        <f t="shared" si="11"/>
        <v>123215.63677836119</v>
      </c>
    </row>
    <row r="207" spans="1:10" s="78" customFormat="1" ht="30.6" x14ac:dyDescent="0.3">
      <c r="A207" s="72" t="s">
        <v>501</v>
      </c>
      <c r="B207" s="73" t="s">
        <v>498</v>
      </c>
      <c r="C207" s="74" t="s">
        <v>499</v>
      </c>
      <c r="D207" s="75" t="s">
        <v>109</v>
      </c>
      <c r="E207" s="79">
        <v>0.12</v>
      </c>
      <c r="F207" s="145"/>
      <c r="G207" s="77">
        <f t="shared" si="9"/>
        <v>0</v>
      </c>
      <c r="H207" s="77"/>
      <c r="I207" s="77">
        <f t="shared" si="10"/>
        <v>0</v>
      </c>
      <c r="J207" s="77">
        <f t="shared" si="11"/>
        <v>0</v>
      </c>
    </row>
    <row r="208" spans="1:10" s="152" customFormat="1" ht="40.799999999999997" x14ac:dyDescent="0.3">
      <c r="A208" s="66" t="s">
        <v>922</v>
      </c>
      <c r="B208" s="67" t="s">
        <v>823</v>
      </c>
      <c r="C208" s="68" t="s">
        <v>1309</v>
      </c>
      <c r="D208" s="69" t="s">
        <v>116</v>
      </c>
      <c r="E208" s="88">
        <v>12.36</v>
      </c>
      <c r="F208" s="98">
        <v>1837.2905907796528</v>
      </c>
      <c r="G208" s="71">
        <f t="shared" si="9"/>
        <v>22708.911702036508</v>
      </c>
      <c r="H208" s="71"/>
      <c r="I208" s="71">
        <f t="shared" si="10"/>
        <v>0</v>
      </c>
      <c r="J208" s="71">
        <f t="shared" si="11"/>
        <v>22708.911702036508</v>
      </c>
    </row>
    <row r="209" spans="1:10" s="152" customFormat="1" ht="40.799999999999997" x14ac:dyDescent="0.3">
      <c r="A209" s="66" t="s">
        <v>507</v>
      </c>
      <c r="B209" s="67" t="s">
        <v>817</v>
      </c>
      <c r="C209" s="68" t="s">
        <v>1330</v>
      </c>
      <c r="D209" s="69" t="s">
        <v>213</v>
      </c>
      <c r="E209" s="70">
        <v>50</v>
      </c>
      <c r="F209" s="98">
        <v>341.85575872639129</v>
      </c>
      <c r="G209" s="71">
        <f t="shared" si="9"/>
        <v>17092.787936319564</v>
      </c>
      <c r="H209" s="71"/>
      <c r="I209" s="71">
        <f t="shared" si="10"/>
        <v>0</v>
      </c>
      <c r="J209" s="71">
        <f t="shared" si="11"/>
        <v>17092.787936319564</v>
      </c>
    </row>
    <row r="210" spans="1:10" s="152" customFormat="1" ht="40.799999999999997" x14ac:dyDescent="0.3">
      <c r="A210" s="66" t="s">
        <v>510</v>
      </c>
      <c r="B210" s="67" t="s">
        <v>1331</v>
      </c>
      <c r="C210" s="68" t="s">
        <v>1332</v>
      </c>
      <c r="D210" s="69" t="s">
        <v>213</v>
      </c>
      <c r="E210" s="70">
        <v>50</v>
      </c>
      <c r="F210" s="98">
        <v>302.87436465579202</v>
      </c>
      <c r="G210" s="71">
        <f t="shared" si="9"/>
        <v>15143.718232789601</v>
      </c>
      <c r="H210" s="71"/>
      <c r="I210" s="71">
        <f t="shared" si="10"/>
        <v>0</v>
      </c>
      <c r="J210" s="71">
        <f t="shared" si="11"/>
        <v>15143.718232789601</v>
      </c>
    </row>
    <row r="211" spans="1:10" s="152" customFormat="1" ht="40.799999999999997" x14ac:dyDescent="0.3">
      <c r="A211" s="66" t="s">
        <v>925</v>
      </c>
      <c r="B211" s="67" t="s">
        <v>1331</v>
      </c>
      <c r="C211" s="68" t="s">
        <v>1333</v>
      </c>
      <c r="D211" s="69" t="s">
        <v>213</v>
      </c>
      <c r="E211" s="70">
        <v>100</v>
      </c>
      <c r="F211" s="98">
        <v>76.364182075211872</v>
      </c>
      <c r="G211" s="71">
        <f t="shared" si="9"/>
        <v>7636.4182075211875</v>
      </c>
      <c r="H211" s="71"/>
      <c r="I211" s="71">
        <f t="shared" si="10"/>
        <v>0</v>
      </c>
      <c r="J211" s="71">
        <f t="shared" si="11"/>
        <v>7636.4182075211875</v>
      </c>
    </row>
    <row r="212" spans="1:10" s="152" customFormat="1" ht="40.799999999999997" x14ac:dyDescent="0.3">
      <c r="A212" s="66" t="s">
        <v>516</v>
      </c>
      <c r="B212" s="67" t="s">
        <v>1331</v>
      </c>
      <c r="C212" s="68" t="s">
        <v>1334</v>
      </c>
      <c r="D212" s="69" t="s">
        <v>213</v>
      </c>
      <c r="E212" s="70">
        <v>100</v>
      </c>
      <c r="F212" s="98">
        <v>44.760969847628218</v>
      </c>
      <c r="G212" s="71">
        <f t="shared" si="9"/>
        <v>4476.0969847628221</v>
      </c>
      <c r="H212" s="71"/>
      <c r="I212" s="71">
        <f t="shared" si="10"/>
        <v>0</v>
      </c>
      <c r="J212" s="71">
        <f t="shared" si="11"/>
        <v>4476.0969847628221</v>
      </c>
    </row>
    <row r="213" spans="1:10" s="152" customFormat="1" ht="40.799999999999997" x14ac:dyDescent="0.3">
      <c r="A213" s="66" t="s">
        <v>927</v>
      </c>
      <c r="B213" s="67" t="s">
        <v>840</v>
      </c>
      <c r="C213" s="68" t="s">
        <v>912</v>
      </c>
      <c r="D213" s="69" t="s">
        <v>213</v>
      </c>
      <c r="E213" s="70">
        <v>150</v>
      </c>
      <c r="F213" s="98">
        <v>14.387454593880499</v>
      </c>
      <c r="G213" s="71">
        <f t="shared" si="9"/>
        <v>2158.1181890820749</v>
      </c>
      <c r="H213" s="71"/>
      <c r="I213" s="71">
        <f t="shared" si="10"/>
        <v>0</v>
      </c>
      <c r="J213" s="71">
        <f t="shared" si="11"/>
        <v>2158.1181890820749</v>
      </c>
    </row>
    <row r="214" spans="1:10" x14ac:dyDescent="0.3">
      <c r="G214" s="77">
        <f>SUM(G3:G213)</f>
        <v>43501852.000666507</v>
      </c>
      <c r="H214" s="77"/>
      <c r="I214" s="77">
        <f t="shared" ref="I214" si="12">SUM(I3:I213)</f>
        <v>0</v>
      </c>
      <c r="J214" s="77">
        <f>SUM(J3:J213)</f>
        <v>43501852.000666507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pageSetUpPr fitToPage="1"/>
  </sheetPr>
  <dimension ref="A1:J46"/>
  <sheetViews>
    <sheetView workbookViewId="0">
      <pane ySplit="1" topLeftCell="A2" activePane="bottomLeft" state="frozen"/>
      <selection pane="bottomLeft" activeCell="C19" sqref="C19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5</v>
      </c>
      <c r="B2" s="16"/>
      <c r="C2" s="16"/>
      <c r="D2" s="16"/>
      <c r="E2" s="15"/>
    </row>
    <row r="3" spans="1:10" s="32" customFormat="1" ht="30.6" x14ac:dyDescent="0.3">
      <c r="A3" s="41" t="s">
        <v>7</v>
      </c>
      <c r="B3" s="37" t="s">
        <v>537</v>
      </c>
      <c r="C3" s="38" t="s">
        <v>538</v>
      </c>
      <c r="D3" s="36" t="s">
        <v>38</v>
      </c>
      <c r="E3" s="43">
        <v>2</v>
      </c>
      <c r="F3" s="26"/>
      <c r="G3" s="26">
        <f t="shared" ref="G3:G45" si="0">E3*F3</f>
        <v>0</v>
      </c>
      <c r="H3" s="26"/>
      <c r="I3" s="26">
        <f t="shared" ref="I3:I45" si="1">E3*H3</f>
        <v>0</v>
      </c>
      <c r="J3" s="26">
        <f t="shared" ref="J3" si="2">G3+I3</f>
        <v>0</v>
      </c>
    </row>
    <row r="4" spans="1:10" s="32" customFormat="1" ht="30.6" x14ac:dyDescent="0.3">
      <c r="A4" s="41" t="s">
        <v>539</v>
      </c>
      <c r="B4" s="37" t="s">
        <v>540</v>
      </c>
      <c r="C4" s="38" t="s">
        <v>541</v>
      </c>
      <c r="D4" s="36" t="s">
        <v>38</v>
      </c>
      <c r="E4" s="43">
        <v>2</v>
      </c>
      <c r="F4" s="26"/>
      <c r="G4" s="26">
        <f t="shared" si="0"/>
        <v>0</v>
      </c>
      <c r="H4" s="26"/>
      <c r="I4" s="26">
        <f t="shared" si="1"/>
        <v>0</v>
      </c>
      <c r="J4" s="26">
        <f t="shared" ref="J4:J45" si="3">G4+I4</f>
        <v>0</v>
      </c>
    </row>
    <row r="5" spans="1:10" s="32" customFormat="1" ht="30.6" x14ac:dyDescent="0.3">
      <c r="A5" s="41" t="s">
        <v>15</v>
      </c>
      <c r="B5" s="37" t="s">
        <v>542</v>
      </c>
      <c r="C5" s="38" t="s">
        <v>543</v>
      </c>
      <c r="D5" s="36" t="s">
        <v>38</v>
      </c>
      <c r="E5" s="43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32" customFormat="1" ht="51" x14ac:dyDescent="0.3">
      <c r="A6" s="41" t="s">
        <v>19</v>
      </c>
      <c r="B6" s="37" t="s">
        <v>544</v>
      </c>
      <c r="C6" s="38" t="s">
        <v>545</v>
      </c>
      <c r="D6" s="36" t="s">
        <v>38</v>
      </c>
      <c r="E6" s="43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32" customFormat="1" ht="20.399999999999999" x14ac:dyDescent="0.3">
      <c r="A7" s="41" t="s">
        <v>22</v>
      </c>
      <c r="B7" s="37" t="s">
        <v>546</v>
      </c>
      <c r="C7" s="38" t="s">
        <v>547</v>
      </c>
      <c r="D7" s="36" t="s">
        <v>278</v>
      </c>
      <c r="E7" s="42">
        <v>4.2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14.4" x14ac:dyDescent="0.3">
      <c r="A8" s="19" t="s">
        <v>25</v>
      </c>
      <c r="B8" s="9" t="s">
        <v>548</v>
      </c>
      <c r="C8" s="10" t="s">
        <v>549</v>
      </c>
      <c r="D8" s="8" t="s">
        <v>134</v>
      </c>
      <c r="E8" s="29">
        <v>0.648648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2" customFormat="1" ht="20.399999999999999" x14ac:dyDescent="0.3">
      <c r="A9" s="41" t="s">
        <v>28</v>
      </c>
      <c r="B9" s="37" t="s">
        <v>550</v>
      </c>
      <c r="C9" s="38" t="s">
        <v>551</v>
      </c>
      <c r="D9" s="36" t="s">
        <v>109</v>
      </c>
      <c r="E9" s="44">
        <v>2.23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14.4" x14ac:dyDescent="0.3">
      <c r="A10" s="19" t="s">
        <v>552</v>
      </c>
      <c r="B10" s="9" t="s">
        <v>553</v>
      </c>
      <c r="C10" s="10" t="s">
        <v>554</v>
      </c>
      <c r="D10" s="8" t="s">
        <v>134</v>
      </c>
      <c r="E10" s="29">
        <v>0.393818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2" customFormat="1" ht="20.399999999999999" x14ac:dyDescent="0.3">
      <c r="A11" s="41" t="s">
        <v>34</v>
      </c>
      <c r="B11" s="37" t="s">
        <v>464</v>
      </c>
      <c r="C11" s="38" t="s">
        <v>465</v>
      </c>
      <c r="D11" s="36" t="s">
        <v>109</v>
      </c>
      <c r="E11" s="44">
        <v>1.37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14.4" x14ac:dyDescent="0.3">
      <c r="A12" s="19" t="s">
        <v>35</v>
      </c>
      <c r="B12" s="9" t="s">
        <v>555</v>
      </c>
      <c r="C12" s="10" t="s">
        <v>468</v>
      </c>
      <c r="D12" s="8" t="s">
        <v>116</v>
      </c>
      <c r="E12" s="22">
        <v>137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32" customFormat="1" ht="20.399999999999999" x14ac:dyDescent="0.3">
      <c r="A13" s="41" t="s">
        <v>556</v>
      </c>
      <c r="B13" s="37" t="s">
        <v>203</v>
      </c>
      <c r="C13" s="38" t="s">
        <v>204</v>
      </c>
      <c r="D13" s="36" t="s">
        <v>69</v>
      </c>
      <c r="E13" s="44">
        <v>1.34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0" s="17" customFormat="1" ht="14.4" x14ac:dyDescent="0.3">
      <c r="A14" s="19" t="s">
        <v>42</v>
      </c>
      <c r="B14" s="9" t="s">
        <v>555</v>
      </c>
      <c r="C14" s="10" t="s">
        <v>557</v>
      </c>
      <c r="D14" s="8" t="s">
        <v>213</v>
      </c>
      <c r="E14" s="22">
        <v>134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32" customFormat="1" ht="20.399999999999999" x14ac:dyDescent="0.3">
      <c r="A15" s="41" t="s">
        <v>558</v>
      </c>
      <c r="B15" s="37" t="s">
        <v>287</v>
      </c>
      <c r="C15" s="38" t="s">
        <v>288</v>
      </c>
      <c r="D15" s="36" t="s">
        <v>69</v>
      </c>
      <c r="E15" s="44">
        <v>5.52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17" customFormat="1" ht="20.399999999999999" x14ac:dyDescent="0.3">
      <c r="A16" s="19" t="s">
        <v>45</v>
      </c>
      <c r="B16" s="9" t="s">
        <v>559</v>
      </c>
      <c r="C16" s="10" t="s">
        <v>560</v>
      </c>
      <c r="D16" s="8" t="s">
        <v>213</v>
      </c>
      <c r="E16" s="22">
        <v>448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20.399999999999999" x14ac:dyDescent="0.3">
      <c r="A17" s="19" t="s">
        <v>46</v>
      </c>
      <c r="B17" s="9" t="s">
        <v>561</v>
      </c>
      <c r="C17" s="10" t="s">
        <v>562</v>
      </c>
      <c r="D17" s="8" t="s">
        <v>213</v>
      </c>
      <c r="E17" s="22">
        <v>104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2" customFormat="1" ht="30.6" x14ac:dyDescent="0.3">
      <c r="A18" s="41" t="s">
        <v>563</v>
      </c>
      <c r="B18" s="37" t="s">
        <v>163</v>
      </c>
      <c r="C18" s="38" t="s">
        <v>164</v>
      </c>
      <c r="D18" s="36" t="s">
        <v>165</v>
      </c>
      <c r="E18" s="49">
        <v>0.1928782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17" customFormat="1" ht="20.399999999999999" x14ac:dyDescent="0.3">
      <c r="A19" s="19" t="s">
        <v>51</v>
      </c>
      <c r="B19" s="9" t="s">
        <v>555</v>
      </c>
      <c r="C19" s="10" t="s">
        <v>564</v>
      </c>
      <c r="D19" s="8" t="s">
        <v>116</v>
      </c>
      <c r="E19" s="22">
        <v>71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20.399999999999999" x14ac:dyDescent="0.3">
      <c r="A20" s="19" t="s">
        <v>565</v>
      </c>
      <c r="B20" s="9" t="s">
        <v>555</v>
      </c>
      <c r="C20" s="10" t="s">
        <v>566</v>
      </c>
      <c r="D20" s="8" t="s">
        <v>213</v>
      </c>
      <c r="E20" s="22">
        <v>16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14.4" x14ac:dyDescent="0.3">
      <c r="A21" s="19" t="s">
        <v>567</v>
      </c>
      <c r="B21" s="9" t="s">
        <v>555</v>
      </c>
      <c r="C21" s="10" t="s">
        <v>568</v>
      </c>
      <c r="D21" s="8" t="s">
        <v>213</v>
      </c>
      <c r="E21" s="22">
        <v>204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14.4" x14ac:dyDescent="0.3">
      <c r="A22" s="14" t="s">
        <v>569</v>
      </c>
      <c r="B22" s="16"/>
      <c r="C22" s="16"/>
      <c r="D22" s="16"/>
      <c r="E22" s="15"/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32" customFormat="1" ht="30.6" x14ac:dyDescent="0.3">
      <c r="A23" s="41" t="s">
        <v>56</v>
      </c>
      <c r="B23" s="37" t="s">
        <v>570</v>
      </c>
      <c r="C23" s="38" t="s">
        <v>571</v>
      </c>
      <c r="D23" s="36" t="s">
        <v>572</v>
      </c>
      <c r="E23" s="45">
        <v>7.5999999999999998E-2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2" customFormat="1" ht="51" x14ac:dyDescent="0.3">
      <c r="A24" s="41" t="s">
        <v>57</v>
      </c>
      <c r="B24" s="37" t="s">
        <v>573</v>
      </c>
      <c r="C24" s="38" t="s">
        <v>574</v>
      </c>
      <c r="D24" s="36" t="s">
        <v>575</v>
      </c>
      <c r="E24" s="46">
        <v>2.0064000000000002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2" customFormat="1" ht="30.6" x14ac:dyDescent="0.3">
      <c r="A25" s="41" t="s">
        <v>576</v>
      </c>
      <c r="B25" s="37" t="s">
        <v>577</v>
      </c>
      <c r="C25" s="38" t="s">
        <v>578</v>
      </c>
      <c r="D25" s="36" t="s">
        <v>579</v>
      </c>
      <c r="E25" s="43">
        <v>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2" customFormat="1" ht="40.799999999999997" x14ac:dyDescent="0.3">
      <c r="A26" s="41" t="s">
        <v>580</v>
      </c>
      <c r="B26" s="37" t="s">
        <v>581</v>
      </c>
      <c r="C26" s="38" t="s">
        <v>582</v>
      </c>
      <c r="D26" s="36" t="s">
        <v>579</v>
      </c>
      <c r="E26" s="42">
        <v>2.6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32" customFormat="1" ht="20.399999999999999" x14ac:dyDescent="0.3">
      <c r="A27" s="41" t="s">
        <v>66</v>
      </c>
      <c r="B27" s="37" t="s">
        <v>583</v>
      </c>
      <c r="C27" s="38" t="s">
        <v>584</v>
      </c>
      <c r="D27" s="36" t="s">
        <v>69</v>
      </c>
      <c r="E27" s="44">
        <v>1.02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14.4" x14ac:dyDescent="0.3">
      <c r="A28" s="19" t="s">
        <v>70</v>
      </c>
      <c r="B28" s="9" t="s">
        <v>555</v>
      </c>
      <c r="C28" s="10" t="s">
        <v>585</v>
      </c>
      <c r="D28" s="8" t="s">
        <v>213</v>
      </c>
      <c r="E28" s="22">
        <v>102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14.4" x14ac:dyDescent="0.3">
      <c r="A29" s="19" t="s">
        <v>74</v>
      </c>
      <c r="B29" s="9" t="s">
        <v>555</v>
      </c>
      <c r="C29" s="10" t="s">
        <v>586</v>
      </c>
      <c r="D29" s="8" t="s">
        <v>213</v>
      </c>
      <c r="E29" s="22">
        <v>72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2" customFormat="1" ht="20.399999999999999" x14ac:dyDescent="0.3">
      <c r="A30" s="41" t="s">
        <v>76</v>
      </c>
      <c r="B30" s="37" t="s">
        <v>587</v>
      </c>
      <c r="C30" s="38" t="s">
        <v>588</v>
      </c>
      <c r="D30" s="36" t="s">
        <v>154</v>
      </c>
      <c r="E30" s="45">
        <v>0.32400000000000001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20.399999999999999" x14ac:dyDescent="0.3">
      <c r="A31" s="19" t="s">
        <v>79</v>
      </c>
      <c r="B31" s="9" t="s">
        <v>589</v>
      </c>
      <c r="C31" s="10" t="s">
        <v>590</v>
      </c>
      <c r="D31" s="8" t="s">
        <v>591</v>
      </c>
      <c r="E31" s="20">
        <v>32.4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2" customFormat="1" ht="51" x14ac:dyDescent="0.3">
      <c r="A32" s="41" t="s">
        <v>81</v>
      </c>
      <c r="B32" s="37" t="s">
        <v>592</v>
      </c>
      <c r="C32" s="38" t="s">
        <v>593</v>
      </c>
      <c r="D32" s="36" t="s">
        <v>594</v>
      </c>
      <c r="E32" s="49">
        <v>0.11665730000000001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20.399999999999999" x14ac:dyDescent="0.3">
      <c r="A33" s="19" t="s">
        <v>83</v>
      </c>
      <c r="B33" s="9" t="s">
        <v>555</v>
      </c>
      <c r="C33" s="10" t="s">
        <v>595</v>
      </c>
      <c r="D33" s="8" t="s">
        <v>138</v>
      </c>
      <c r="E33" s="23">
        <v>19.829999999999998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32" customFormat="1" ht="51" x14ac:dyDescent="0.3">
      <c r="A34" s="41" t="s">
        <v>85</v>
      </c>
      <c r="B34" s="37" t="s">
        <v>596</v>
      </c>
      <c r="C34" s="38" t="s">
        <v>597</v>
      </c>
      <c r="D34" s="36" t="s">
        <v>594</v>
      </c>
      <c r="E34" s="49">
        <v>8.3649600000000005E-2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17" customFormat="1" ht="30.6" x14ac:dyDescent="0.3">
      <c r="A35" s="19" t="s">
        <v>88</v>
      </c>
      <c r="B35" s="9" t="s">
        <v>555</v>
      </c>
      <c r="C35" s="10" t="s">
        <v>598</v>
      </c>
      <c r="D35" s="8" t="s">
        <v>138</v>
      </c>
      <c r="E35" s="23">
        <v>14.22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14.4" x14ac:dyDescent="0.3">
      <c r="A36" s="14" t="s">
        <v>599</v>
      </c>
      <c r="B36" s="16"/>
      <c r="C36" s="16"/>
      <c r="D36" s="16"/>
      <c r="E36" s="15"/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0.799999999999997" x14ac:dyDescent="0.3">
      <c r="A37" s="19" t="s">
        <v>600</v>
      </c>
      <c r="B37" s="9" t="s">
        <v>555</v>
      </c>
      <c r="C37" s="10" t="s">
        <v>601</v>
      </c>
      <c r="D37" s="8" t="s">
        <v>213</v>
      </c>
      <c r="E37" s="22">
        <v>1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14.4" x14ac:dyDescent="0.3">
      <c r="A38" s="14" t="s">
        <v>602</v>
      </c>
      <c r="B38" s="16"/>
      <c r="C38" s="16"/>
      <c r="D38" s="16"/>
      <c r="E38" s="15"/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14.4" x14ac:dyDescent="0.3">
      <c r="A39" s="19" t="s">
        <v>92</v>
      </c>
      <c r="B39" s="9"/>
      <c r="C39" s="10" t="s">
        <v>603</v>
      </c>
      <c r="D39" s="8"/>
      <c r="E39" s="30">
        <v>3.4049999999999997E-2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71.400000000000006" x14ac:dyDescent="0.3">
      <c r="A40" s="19" t="s">
        <v>94</v>
      </c>
      <c r="B40" s="9" t="s">
        <v>604</v>
      </c>
      <c r="C40" s="10" t="s">
        <v>605</v>
      </c>
      <c r="D40" s="8" t="s">
        <v>606</v>
      </c>
      <c r="E40" s="30">
        <v>3.4049999999999997E-2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30.6" x14ac:dyDescent="0.3">
      <c r="A41" s="19" t="s">
        <v>96</v>
      </c>
      <c r="B41" s="9" t="s">
        <v>607</v>
      </c>
      <c r="C41" s="10" t="s">
        <v>608</v>
      </c>
      <c r="D41" s="8" t="s">
        <v>606</v>
      </c>
      <c r="E41" s="30">
        <v>3.4049999999999997E-2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14.4" x14ac:dyDescent="0.3">
      <c r="A42" s="34" t="s">
        <v>609</v>
      </c>
      <c r="B42" s="33"/>
      <c r="C42" s="33"/>
      <c r="D42" s="33"/>
      <c r="E42" s="35"/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14.4" x14ac:dyDescent="0.3">
      <c r="A43" s="19" t="s">
        <v>98</v>
      </c>
      <c r="B43" s="9"/>
      <c r="C43" s="10" t="s">
        <v>610</v>
      </c>
      <c r="D43" s="8" t="s">
        <v>134</v>
      </c>
      <c r="E43" s="25">
        <v>0.91210000000000002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17" customFormat="1" ht="71.400000000000006" x14ac:dyDescent="0.3">
      <c r="A44" s="19" t="s">
        <v>101</v>
      </c>
      <c r="B44" s="9" t="s">
        <v>611</v>
      </c>
      <c r="C44" s="10" t="s">
        <v>612</v>
      </c>
      <c r="D44" s="8" t="s">
        <v>606</v>
      </c>
      <c r="E44" s="25">
        <v>0.91210000000000002</v>
      </c>
      <c r="F44" s="21"/>
      <c r="G44" s="21">
        <f t="shared" si="0"/>
        <v>0</v>
      </c>
      <c r="H44" s="21"/>
      <c r="I44" s="21">
        <f t="shared" si="1"/>
        <v>0</v>
      </c>
      <c r="J44" s="21">
        <f t="shared" si="3"/>
        <v>0</v>
      </c>
    </row>
    <row r="45" spans="1:10" s="17" customFormat="1" ht="20.399999999999999" x14ac:dyDescent="0.3">
      <c r="A45" s="19" t="s">
        <v>103</v>
      </c>
      <c r="B45" s="9" t="s">
        <v>613</v>
      </c>
      <c r="C45" s="10" t="s">
        <v>614</v>
      </c>
      <c r="D45" s="8" t="s">
        <v>606</v>
      </c>
      <c r="E45" s="25">
        <v>0.91210000000000002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x14ac:dyDescent="0.3">
      <c r="G46" s="26">
        <f t="shared" ref="G46:I46" si="4">SUM(G3:G45)</f>
        <v>0</v>
      </c>
      <c r="H46" s="26"/>
      <c r="I46" s="26">
        <f t="shared" si="4"/>
        <v>0</v>
      </c>
      <c r="J46" s="26">
        <f>SUM(J3:J45)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7">
    <tabColor theme="8" tint="0.39997558519241921"/>
    <pageSetUpPr fitToPage="1"/>
  </sheetPr>
  <dimension ref="A1:J124"/>
  <sheetViews>
    <sheetView workbookViewId="0">
      <pane ySplit="1" topLeftCell="A92" activePane="bottomLeft" state="frozen"/>
      <selection pane="bottomLeft" activeCell="L100" sqref="L100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0" s="78" customFormat="1" ht="24" x14ac:dyDescent="0.3">
      <c r="A1" s="155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</row>
    <row r="2" spans="1:10" s="152" customFormat="1" ht="14.4" x14ac:dyDescent="0.3">
      <c r="A2" s="62" t="s">
        <v>1639</v>
      </c>
      <c r="B2" s="63"/>
      <c r="C2" s="63"/>
      <c r="D2" s="63"/>
      <c r="E2" s="64"/>
    </row>
    <row r="3" spans="1:10" s="78" customFormat="1" ht="30.6" x14ac:dyDescent="0.3">
      <c r="A3" s="72" t="s">
        <v>7</v>
      </c>
      <c r="B3" s="73" t="s">
        <v>86</v>
      </c>
      <c r="C3" s="74" t="s">
        <v>87</v>
      </c>
      <c r="D3" s="75" t="s">
        <v>69</v>
      </c>
      <c r="E3" s="79">
        <v>0.31</v>
      </c>
      <c r="F3" s="145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0" s="152" customFormat="1" ht="40.799999999999997" x14ac:dyDescent="0.3">
      <c r="A4" s="66" t="s">
        <v>539</v>
      </c>
      <c r="B4" s="67" t="s">
        <v>978</v>
      </c>
      <c r="C4" s="68" t="s">
        <v>1640</v>
      </c>
      <c r="D4" s="69" t="s">
        <v>213</v>
      </c>
      <c r="E4" s="70">
        <v>27</v>
      </c>
      <c r="F4" s="71">
        <v>38200</v>
      </c>
      <c r="G4" s="71">
        <f t="shared" si="0"/>
        <v>1031400</v>
      </c>
      <c r="H4" s="71"/>
      <c r="I4" s="71">
        <f t="shared" si="1"/>
        <v>0</v>
      </c>
      <c r="J4" s="71">
        <f t="shared" si="2"/>
        <v>1031400</v>
      </c>
    </row>
    <row r="5" spans="1:10" s="152" customFormat="1" ht="40.799999999999997" x14ac:dyDescent="0.3">
      <c r="A5" s="66" t="s">
        <v>15</v>
      </c>
      <c r="B5" s="67" t="s">
        <v>978</v>
      </c>
      <c r="C5" s="68" t="s">
        <v>1569</v>
      </c>
      <c r="D5" s="69" t="s">
        <v>213</v>
      </c>
      <c r="E5" s="70">
        <v>4</v>
      </c>
      <c r="F5" s="71">
        <v>28850</v>
      </c>
      <c r="G5" s="71">
        <f t="shared" si="0"/>
        <v>115400</v>
      </c>
      <c r="H5" s="71"/>
      <c r="I5" s="71">
        <f t="shared" si="1"/>
        <v>0</v>
      </c>
      <c r="J5" s="71">
        <f t="shared" si="2"/>
        <v>115400</v>
      </c>
    </row>
    <row r="6" spans="1:10" s="152" customFormat="1" ht="30.6" x14ac:dyDescent="0.3">
      <c r="A6" s="66" t="s">
        <v>19</v>
      </c>
      <c r="B6" s="67" t="s">
        <v>1248</v>
      </c>
      <c r="C6" s="68" t="s">
        <v>1249</v>
      </c>
      <c r="D6" s="69" t="s">
        <v>69</v>
      </c>
      <c r="E6" s="88">
        <v>0.13</v>
      </c>
      <c r="F6" s="98">
        <v>32427.06941833999</v>
      </c>
      <c r="G6" s="71">
        <f t="shared" si="0"/>
        <v>4215.5190243841989</v>
      </c>
      <c r="H6" s="71"/>
      <c r="I6" s="71">
        <f t="shared" si="1"/>
        <v>0</v>
      </c>
      <c r="J6" s="71">
        <f t="shared" si="2"/>
        <v>4215.5190243841989</v>
      </c>
    </row>
    <row r="7" spans="1:10" s="78" customFormat="1" ht="40.799999999999997" x14ac:dyDescent="0.3">
      <c r="A7" s="72" t="s">
        <v>22</v>
      </c>
      <c r="B7" s="73" t="s">
        <v>114</v>
      </c>
      <c r="C7" s="74" t="s">
        <v>115</v>
      </c>
      <c r="D7" s="75" t="s">
        <v>109</v>
      </c>
      <c r="E7" s="79">
        <v>7.45</v>
      </c>
      <c r="F7" s="145"/>
      <c r="G7" s="77">
        <f t="shared" si="0"/>
        <v>0</v>
      </c>
      <c r="H7" s="77"/>
      <c r="I7" s="77">
        <f t="shared" si="1"/>
        <v>0</v>
      </c>
      <c r="J7" s="77">
        <f t="shared" si="2"/>
        <v>0</v>
      </c>
    </row>
    <row r="8" spans="1:10" s="78" customFormat="1" ht="40.799999999999997" x14ac:dyDescent="0.3">
      <c r="A8" s="72" t="s">
        <v>25</v>
      </c>
      <c r="B8" s="73" t="s">
        <v>111</v>
      </c>
      <c r="C8" s="74" t="s">
        <v>112</v>
      </c>
      <c r="D8" s="75" t="s">
        <v>109</v>
      </c>
      <c r="E8" s="80">
        <v>5.6</v>
      </c>
      <c r="F8" s="145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0" s="78" customFormat="1" ht="20.399999999999999" x14ac:dyDescent="0.3">
      <c r="A9" s="72" t="s">
        <v>28</v>
      </c>
      <c r="B9" s="73" t="s">
        <v>23</v>
      </c>
      <c r="C9" s="74" t="s">
        <v>24</v>
      </c>
      <c r="D9" s="75" t="s">
        <v>18</v>
      </c>
      <c r="E9" s="80">
        <v>0.8</v>
      </c>
      <c r="F9" s="145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0" s="78" customFormat="1" ht="20.399999999999999" x14ac:dyDescent="0.3">
      <c r="A10" s="72" t="s">
        <v>552</v>
      </c>
      <c r="B10" s="73" t="s">
        <v>20</v>
      </c>
      <c r="C10" s="74" t="s">
        <v>21</v>
      </c>
      <c r="D10" s="75" t="s">
        <v>18</v>
      </c>
      <c r="E10" s="80">
        <v>0.1</v>
      </c>
      <c r="F10" s="145"/>
      <c r="G10" s="77">
        <f t="shared" si="0"/>
        <v>0</v>
      </c>
      <c r="H10" s="77"/>
      <c r="I10" s="77">
        <f t="shared" si="1"/>
        <v>0</v>
      </c>
      <c r="J10" s="77">
        <f t="shared" si="2"/>
        <v>0</v>
      </c>
    </row>
    <row r="11" spans="1:10" s="78" customFormat="1" ht="20.399999999999999" x14ac:dyDescent="0.3">
      <c r="A11" s="72" t="s">
        <v>34</v>
      </c>
      <c r="B11" s="73" t="s">
        <v>16</v>
      </c>
      <c r="C11" s="74" t="s">
        <v>17</v>
      </c>
      <c r="D11" s="75" t="s">
        <v>18</v>
      </c>
      <c r="E11" s="79">
        <v>0.42</v>
      </c>
      <c r="F11" s="145"/>
      <c r="G11" s="77">
        <f t="shared" si="0"/>
        <v>0</v>
      </c>
      <c r="H11" s="77"/>
      <c r="I11" s="77">
        <f t="shared" si="1"/>
        <v>0</v>
      </c>
      <c r="J11" s="77">
        <f t="shared" si="2"/>
        <v>0</v>
      </c>
    </row>
    <row r="12" spans="1:10" s="152" customFormat="1" ht="51" x14ac:dyDescent="0.3">
      <c r="A12" s="66" t="s">
        <v>35</v>
      </c>
      <c r="B12" s="67" t="s">
        <v>1667</v>
      </c>
      <c r="C12" s="68" t="s">
        <v>1251</v>
      </c>
      <c r="D12" s="69" t="s">
        <v>116</v>
      </c>
      <c r="E12" s="81">
        <v>550.79999999999995</v>
      </c>
      <c r="F12" s="71">
        <v>1579.11</v>
      </c>
      <c r="G12" s="71">
        <f t="shared" si="0"/>
        <v>869773.78799999983</v>
      </c>
      <c r="H12" s="71"/>
      <c r="I12" s="71">
        <f t="shared" si="1"/>
        <v>0</v>
      </c>
      <c r="J12" s="71">
        <f t="shared" si="2"/>
        <v>869773.78799999983</v>
      </c>
    </row>
    <row r="13" spans="1:10" s="152" customFormat="1" ht="51" x14ac:dyDescent="0.3">
      <c r="A13" s="66" t="s">
        <v>556</v>
      </c>
      <c r="B13" s="67" t="s">
        <v>1668</v>
      </c>
      <c r="C13" s="68" t="s">
        <v>1253</v>
      </c>
      <c r="D13" s="69" t="s">
        <v>116</v>
      </c>
      <c r="E13" s="81">
        <v>147.9</v>
      </c>
      <c r="F13" s="71">
        <v>1155.51</v>
      </c>
      <c r="G13" s="71">
        <f t="shared" si="0"/>
        <v>170899.929</v>
      </c>
      <c r="H13" s="71"/>
      <c r="I13" s="71">
        <f t="shared" si="1"/>
        <v>0</v>
      </c>
      <c r="J13" s="71">
        <f t="shared" si="2"/>
        <v>170899.929</v>
      </c>
    </row>
    <row r="14" spans="1:10" s="152" customFormat="1" ht="51" x14ac:dyDescent="0.3">
      <c r="A14" s="66" t="s">
        <v>42</v>
      </c>
      <c r="B14" s="67" t="s">
        <v>728</v>
      </c>
      <c r="C14" s="68" t="s">
        <v>1254</v>
      </c>
      <c r="D14" s="69" t="s">
        <v>116</v>
      </c>
      <c r="E14" s="81">
        <v>5.0999999999999996</v>
      </c>
      <c r="F14" s="71">
        <v>760.35</v>
      </c>
      <c r="G14" s="71">
        <f t="shared" si="0"/>
        <v>3877.7849999999999</v>
      </c>
      <c r="H14" s="71"/>
      <c r="I14" s="71">
        <f t="shared" si="1"/>
        <v>0</v>
      </c>
      <c r="J14" s="71">
        <f t="shared" si="2"/>
        <v>3877.7849999999999</v>
      </c>
    </row>
    <row r="15" spans="1:10" s="152" customFormat="1" ht="51" x14ac:dyDescent="0.3">
      <c r="A15" s="66" t="s">
        <v>558</v>
      </c>
      <c r="B15" s="67" t="s">
        <v>1669</v>
      </c>
      <c r="C15" s="68" t="s">
        <v>1256</v>
      </c>
      <c r="D15" s="69" t="s">
        <v>116</v>
      </c>
      <c r="E15" s="81">
        <v>40.799999999999997</v>
      </c>
      <c r="F15" s="71">
        <v>495.42</v>
      </c>
      <c r="G15" s="71">
        <f t="shared" si="0"/>
        <v>20213.135999999999</v>
      </c>
      <c r="H15" s="71"/>
      <c r="I15" s="71">
        <f t="shared" si="1"/>
        <v>0</v>
      </c>
      <c r="J15" s="71">
        <f t="shared" si="2"/>
        <v>20213.135999999999</v>
      </c>
    </row>
    <row r="16" spans="1:10" s="152" customFormat="1" ht="51" x14ac:dyDescent="0.3">
      <c r="A16" s="66" t="s">
        <v>45</v>
      </c>
      <c r="B16" s="67" t="s">
        <v>1353</v>
      </c>
      <c r="C16" s="68" t="s">
        <v>1257</v>
      </c>
      <c r="D16" s="69" t="s">
        <v>116</v>
      </c>
      <c r="E16" s="81">
        <v>234.6</v>
      </c>
      <c r="F16" s="71">
        <v>380.34</v>
      </c>
      <c r="G16" s="71">
        <f t="shared" si="0"/>
        <v>89227.763999999996</v>
      </c>
      <c r="H16" s="71"/>
      <c r="I16" s="71">
        <f t="shared" si="1"/>
        <v>0</v>
      </c>
      <c r="J16" s="71">
        <f t="shared" si="2"/>
        <v>89227.763999999996</v>
      </c>
    </row>
    <row r="17" spans="1:10" s="152" customFormat="1" ht="40.799999999999997" x14ac:dyDescent="0.3">
      <c r="A17" s="66" t="s">
        <v>46</v>
      </c>
      <c r="B17" s="67" t="s">
        <v>733</v>
      </c>
      <c r="C17" s="68" t="s">
        <v>1502</v>
      </c>
      <c r="D17" s="69" t="s">
        <v>116</v>
      </c>
      <c r="E17" s="70">
        <v>153</v>
      </c>
      <c r="F17" s="71">
        <v>1394.14</v>
      </c>
      <c r="G17" s="71">
        <f t="shared" si="0"/>
        <v>213303.42</v>
      </c>
      <c r="H17" s="71"/>
      <c r="I17" s="71">
        <f t="shared" si="1"/>
        <v>0</v>
      </c>
      <c r="J17" s="71">
        <f t="shared" si="2"/>
        <v>213303.42</v>
      </c>
    </row>
    <row r="18" spans="1:10" s="152" customFormat="1" ht="51" x14ac:dyDescent="0.3">
      <c r="A18" s="66" t="s">
        <v>563</v>
      </c>
      <c r="B18" s="67" t="s">
        <v>1353</v>
      </c>
      <c r="C18" s="68" t="s">
        <v>1671</v>
      </c>
      <c r="D18" s="69" t="s">
        <v>116</v>
      </c>
      <c r="E18" s="81">
        <v>198.9</v>
      </c>
      <c r="F18" s="71">
        <v>466.17</v>
      </c>
      <c r="G18" s="71">
        <f t="shared" si="0"/>
        <v>92721.213000000003</v>
      </c>
      <c r="H18" s="71"/>
      <c r="I18" s="71">
        <f t="shared" si="1"/>
        <v>0</v>
      </c>
      <c r="J18" s="71">
        <f t="shared" si="2"/>
        <v>92721.213000000003</v>
      </c>
    </row>
    <row r="19" spans="1:10" s="78" customFormat="1" ht="30.6" x14ac:dyDescent="0.3">
      <c r="A19" s="72" t="s">
        <v>51</v>
      </c>
      <c r="B19" s="73" t="s">
        <v>124</v>
      </c>
      <c r="C19" s="74" t="s">
        <v>125</v>
      </c>
      <c r="D19" s="75" t="s">
        <v>109</v>
      </c>
      <c r="E19" s="79">
        <v>0.65</v>
      </c>
      <c r="F19" s="145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152" customFormat="1" ht="40.799999999999997" x14ac:dyDescent="0.3">
      <c r="A20" s="66" t="s">
        <v>565</v>
      </c>
      <c r="B20" s="67" t="s">
        <v>1361</v>
      </c>
      <c r="C20" s="68" t="s">
        <v>744</v>
      </c>
      <c r="D20" s="69" t="s">
        <v>116</v>
      </c>
      <c r="E20" s="88">
        <v>15.45</v>
      </c>
      <c r="F20" s="98">
        <v>366.44973539565086</v>
      </c>
      <c r="G20" s="71">
        <f t="shared" si="0"/>
        <v>5661.6484118628059</v>
      </c>
      <c r="H20" s="71"/>
      <c r="I20" s="71">
        <f t="shared" si="1"/>
        <v>0</v>
      </c>
      <c r="J20" s="71">
        <f t="shared" si="2"/>
        <v>5661.6484118628059</v>
      </c>
    </row>
    <row r="21" spans="1:10" s="152" customFormat="1" ht="40.799999999999997" x14ac:dyDescent="0.3">
      <c r="A21" s="66" t="s">
        <v>567</v>
      </c>
      <c r="B21" s="67" t="s">
        <v>1362</v>
      </c>
      <c r="C21" s="68" t="s">
        <v>746</v>
      </c>
      <c r="D21" s="69" t="s">
        <v>116</v>
      </c>
      <c r="E21" s="70">
        <v>51</v>
      </c>
      <c r="F21" s="98">
        <v>91.120557028395197</v>
      </c>
      <c r="G21" s="71">
        <f t="shared" si="0"/>
        <v>4647.1484084481554</v>
      </c>
      <c r="H21" s="71"/>
      <c r="I21" s="71">
        <f t="shared" si="1"/>
        <v>0</v>
      </c>
      <c r="J21" s="71">
        <f t="shared" si="2"/>
        <v>4647.1484084481554</v>
      </c>
    </row>
    <row r="22" spans="1:10" s="78" customFormat="1" ht="30.6" x14ac:dyDescent="0.3">
      <c r="A22" s="72" t="s">
        <v>56</v>
      </c>
      <c r="B22" s="73" t="s">
        <v>758</v>
      </c>
      <c r="C22" s="74" t="s">
        <v>759</v>
      </c>
      <c r="D22" s="75" t="s">
        <v>38</v>
      </c>
      <c r="E22" s="76">
        <v>16</v>
      </c>
      <c r="F22" s="145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152" customFormat="1" ht="30.6" x14ac:dyDescent="0.3">
      <c r="A23" s="66" t="s">
        <v>1682</v>
      </c>
      <c r="B23" s="67" t="s">
        <v>1366</v>
      </c>
      <c r="C23" s="68" t="s">
        <v>760</v>
      </c>
      <c r="D23" s="69" t="s">
        <v>213</v>
      </c>
      <c r="E23" s="70">
        <v>16</v>
      </c>
      <c r="F23" s="98">
        <v>17651.120557499999</v>
      </c>
      <c r="G23" s="71">
        <f t="shared" si="0"/>
        <v>282417.92891999998</v>
      </c>
      <c r="H23" s="71"/>
      <c r="I23" s="71">
        <f t="shared" si="1"/>
        <v>0</v>
      </c>
      <c r="J23" s="71">
        <f t="shared" si="2"/>
        <v>282417.92891999998</v>
      </c>
    </row>
    <row r="24" spans="1:10" s="78" customFormat="1" ht="20.399999999999999" x14ac:dyDescent="0.3">
      <c r="A24" s="72" t="s">
        <v>576</v>
      </c>
      <c r="B24" s="73" t="s">
        <v>47</v>
      </c>
      <c r="C24" s="74" t="s">
        <v>48</v>
      </c>
      <c r="D24" s="75" t="s">
        <v>38</v>
      </c>
      <c r="E24" s="76">
        <v>3</v>
      </c>
      <c r="F24" s="145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152" customFormat="1" ht="20.399999999999999" x14ac:dyDescent="0.3">
      <c r="A25" s="66" t="s">
        <v>63</v>
      </c>
      <c r="B25" s="67" t="s">
        <v>1644</v>
      </c>
      <c r="C25" s="68" t="s">
        <v>776</v>
      </c>
      <c r="D25" s="69" t="s">
        <v>213</v>
      </c>
      <c r="E25" s="70">
        <v>3</v>
      </c>
      <c r="F25" s="98">
        <v>25233.125400000001</v>
      </c>
      <c r="G25" s="71">
        <f t="shared" si="0"/>
        <v>75699.376199999999</v>
      </c>
      <c r="H25" s="71"/>
      <c r="I25" s="71">
        <f t="shared" si="1"/>
        <v>0</v>
      </c>
      <c r="J25" s="71">
        <f t="shared" si="2"/>
        <v>75699.376199999999</v>
      </c>
    </row>
    <row r="26" spans="1:10" s="78" customFormat="1" ht="20.399999999999999" x14ac:dyDescent="0.3">
      <c r="A26" s="72" t="s">
        <v>66</v>
      </c>
      <c r="B26" s="73" t="s">
        <v>208</v>
      </c>
      <c r="C26" s="74" t="s">
        <v>209</v>
      </c>
      <c r="D26" s="75" t="s">
        <v>38</v>
      </c>
      <c r="E26" s="76">
        <v>28</v>
      </c>
      <c r="F26" s="145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152" customFormat="1" ht="40.799999999999997" x14ac:dyDescent="0.3">
      <c r="A27" s="66" t="s">
        <v>70</v>
      </c>
      <c r="B27" s="67" t="s">
        <v>1683</v>
      </c>
      <c r="C27" s="68" t="s">
        <v>1002</v>
      </c>
      <c r="D27" s="69" t="s">
        <v>213</v>
      </c>
      <c r="E27" s="70">
        <v>28</v>
      </c>
      <c r="F27" s="98">
        <v>31497.704452973969</v>
      </c>
      <c r="G27" s="71">
        <f t="shared" si="0"/>
        <v>881935.72468327114</v>
      </c>
      <c r="H27" s="71"/>
      <c r="I27" s="71">
        <f t="shared" si="1"/>
        <v>0</v>
      </c>
      <c r="J27" s="71">
        <f t="shared" si="2"/>
        <v>881935.72468327114</v>
      </c>
    </row>
    <row r="28" spans="1:10" s="78" customFormat="1" ht="20.399999999999999" x14ac:dyDescent="0.3">
      <c r="A28" s="72" t="s">
        <v>74</v>
      </c>
      <c r="B28" s="73" t="s">
        <v>928</v>
      </c>
      <c r="C28" s="74" t="s">
        <v>929</v>
      </c>
      <c r="D28" s="75" t="s">
        <v>930</v>
      </c>
      <c r="E28" s="89">
        <v>0.41249999999999998</v>
      </c>
      <c r="F28" s="145"/>
      <c r="G28" s="77">
        <f t="shared" si="0"/>
        <v>0</v>
      </c>
      <c r="H28" s="77"/>
      <c r="I28" s="77">
        <f t="shared" si="1"/>
        <v>0</v>
      </c>
      <c r="J28" s="77">
        <f t="shared" si="2"/>
        <v>0</v>
      </c>
    </row>
    <row r="29" spans="1:10" s="78" customFormat="1" ht="20.399999999999999" x14ac:dyDescent="0.3">
      <c r="A29" s="72" t="s">
        <v>76</v>
      </c>
      <c r="B29" s="73" t="s">
        <v>931</v>
      </c>
      <c r="C29" s="74" t="s">
        <v>932</v>
      </c>
      <c r="D29" s="75" t="s">
        <v>930</v>
      </c>
      <c r="E29" s="89">
        <v>0.41249999999999998</v>
      </c>
      <c r="F29" s="145"/>
      <c r="G29" s="77">
        <f t="shared" si="0"/>
        <v>0</v>
      </c>
      <c r="H29" s="77"/>
      <c r="I29" s="77">
        <f t="shared" si="1"/>
        <v>0</v>
      </c>
      <c r="J29" s="77">
        <f t="shared" si="2"/>
        <v>0</v>
      </c>
    </row>
    <row r="30" spans="1:10" s="78" customFormat="1" ht="20.399999999999999" x14ac:dyDescent="0.3">
      <c r="A30" s="72" t="s">
        <v>79</v>
      </c>
      <c r="B30" s="73" t="s">
        <v>550</v>
      </c>
      <c r="C30" s="74" t="s">
        <v>934</v>
      </c>
      <c r="D30" s="75" t="s">
        <v>109</v>
      </c>
      <c r="E30" s="79">
        <v>1.65</v>
      </c>
      <c r="F30" s="145"/>
      <c r="G30" s="77">
        <f t="shared" si="0"/>
        <v>0</v>
      </c>
      <c r="H30" s="77"/>
      <c r="I30" s="77">
        <f t="shared" si="1"/>
        <v>0</v>
      </c>
      <c r="J30" s="77">
        <f t="shared" si="2"/>
        <v>0</v>
      </c>
    </row>
    <row r="31" spans="1:10" s="78" customFormat="1" ht="20.399999999999999" x14ac:dyDescent="0.3">
      <c r="A31" s="72" t="s">
        <v>81</v>
      </c>
      <c r="B31" s="73" t="s">
        <v>464</v>
      </c>
      <c r="C31" s="74" t="s">
        <v>465</v>
      </c>
      <c r="D31" s="75" t="s">
        <v>109</v>
      </c>
      <c r="E31" s="80">
        <v>2.5</v>
      </c>
      <c r="F31" s="145"/>
      <c r="G31" s="77">
        <f t="shared" si="0"/>
        <v>0</v>
      </c>
      <c r="H31" s="77"/>
      <c r="I31" s="77">
        <f t="shared" si="1"/>
        <v>0</v>
      </c>
      <c r="J31" s="77">
        <f t="shared" si="2"/>
        <v>0</v>
      </c>
    </row>
    <row r="32" spans="1:10" s="152" customFormat="1" ht="40.799999999999997" x14ac:dyDescent="0.3">
      <c r="A32" s="66" t="s">
        <v>83</v>
      </c>
      <c r="B32" s="67" t="s">
        <v>1368</v>
      </c>
      <c r="C32" s="68" t="s">
        <v>468</v>
      </c>
      <c r="D32" s="69" t="s">
        <v>116</v>
      </c>
      <c r="E32" s="70">
        <v>415</v>
      </c>
      <c r="F32" s="71">
        <v>340.49</v>
      </c>
      <c r="G32" s="71">
        <f t="shared" si="0"/>
        <v>141303.35</v>
      </c>
      <c r="H32" s="71"/>
      <c r="I32" s="71">
        <f t="shared" si="1"/>
        <v>0</v>
      </c>
      <c r="J32" s="71">
        <f t="shared" si="2"/>
        <v>141303.35</v>
      </c>
    </row>
    <row r="33" spans="1:10" s="152" customFormat="1" ht="40.799999999999997" x14ac:dyDescent="0.3">
      <c r="A33" s="66" t="s">
        <v>85</v>
      </c>
      <c r="B33" s="67" t="s">
        <v>1369</v>
      </c>
      <c r="C33" s="68" t="s">
        <v>470</v>
      </c>
      <c r="D33" s="69" t="s">
        <v>213</v>
      </c>
      <c r="E33" s="70">
        <v>593</v>
      </c>
      <c r="F33" s="71">
        <v>463.56</v>
      </c>
      <c r="G33" s="71">
        <f t="shared" si="0"/>
        <v>274891.08</v>
      </c>
      <c r="H33" s="71"/>
      <c r="I33" s="71">
        <f t="shared" si="1"/>
        <v>0</v>
      </c>
      <c r="J33" s="71">
        <f t="shared" si="2"/>
        <v>274891.08</v>
      </c>
    </row>
    <row r="34" spans="1:10" s="152" customFormat="1" ht="40.799999999999997" x14ac:dyDescent="0.3">
      <c r="A34" s="66" t="s">
        <v>88</v>
      </c>
      <c r="B34" s="67" t="s">
        <v>1072</v>
      </c>
      <c r="C34" s="68" t="s">
        <v>952</v>
      </c>
      <c r="D34" s="69" t="s">
        <v>213</v>
      </c>
      <c r="E34" s="70">
        <v>7</v>
      </c>
      <c r="F34" s="98">
        <v>4787.8247571839793</v>
      </c>
      <c r="G34" s="71">
        <f t="shared" si="0"/>
        <v>33514.773300287852</v>
      </c>
      <c r="H34" s="71"/>
      <c r="I34" s="71">
        <f t="shared" si="1"/>
        <v>0</v>
      </c>
      <c r="J34" s="71">
        <f t="shared" si="2"/>
        <v>33514.773300287852</v>
      </c>
    </row>
    <row r="35" spans="1:10" s="78" customFormat="1" ht="20.399999999999999" x14ac:dyDescent="0.3">
      <c r="A35" s="72" t="s">
        <v>90</v>
      </c>
      <c r="B35" s="73" t="s">
        <v>485</v>
      </c>
      <c r="C35" s="74" t="s">
        <v>486</v>
      </c>
      <c r="D35" s="75" t="s">
        <v>278</v>
      </c>
      <c r="E35" s="80">
        <v>0.8</v>
      </c>
      <c r="F35" s="145"/>
      <c r="G35" s="77">
        <f t="shared" si="0"/>
        <v>0</v>
      </c>
      <c r="H35" s="77"/>
      <c r="I35" s="77">
        <f t="shared" si="1"/>
        <v>0</v>
      </c>
      <c r="J35" s="77">
        <f t="shared" si="2"/>
        <v>0</v>
      </c>
    </row>
    <row r="36" spans="1:10" s="152" customFormat="1" ht="40.799999999999997" x14ac:dyDescent="0.3">
      <c r="A36" s="66" t="s">
        <v>92</v>
      </c>
      <c r="B36" s="67" t="s">
        <v>1370</v>
      </c>
      <c r="C36" s="68" t="s">
        <v>965</v>
      </c>
      <c r="D36" s="69" t="s">
        <v>213</v>
      </c>
      <c r="E36" s="70">
        <v>8</v>
      </c>
      <c r="F36" s="98">
        <v>1831.6343608095756</v>
      </c>
      <c r="G36" s="71">
        <f t="shared" si="0"/>
        <v>14653.074886476605</v>
      </c>
      <c r="H36" s="71"/>
      <c r="I36" s="71">
        <f t="shared" si="1"/>
        <v>0</v>
      </c>
      <c r="J36" s="71">
        <f t="shared" si="2"/>
        <v>14653.074886476605</v>
      </c>
    </row>
    <row r="37" spans="1:10" s="78" customFormat="1" ht="30.6" x14ac:dyDescent="0.3">
      <c r="A37" s="72" t="s">
        <v>94</v>
      </c>
      <c r="B37" s="73" t="s">
        <v>957</v>
      </c>
      <c r="C37" s="74" t="s">
        <v>958</v>
      </c>
      <c r="D37" s="75" t="s">
        <v>959</v>
      </c>
      <c r="E37" s="76">
        <v>8</v>
      </c>
      <c r="F37" s="145"/>
      <c r="G37" s="77">
        <f t="shared" si="0"/>
        <v>0</v>
      </c>
      <c r="H37" s="77"/>
      <c r="I37" s="77">
        <f t="shared" si="1"/>
        <v>0</v>
      </c>
      <c r="J37" s="77">
        <f t="shared" si="2"/>
        <v>0</v>
      </c>
    </row>
    <row r="38" spans="1:10" s="78" customFormat="1" ht="20.399999999999999" x14ac:dyDescent="0.3">
      <c r="A38" s="72" t="s">
        <v>96</v>
      </c>
      <c r="B38" s="73" t="s">
        <v>128</v>
      </c>
      <c r="C38" s="74" t="s">
        <v>129</v>
      </c>
      <c r="D38" s="75" t="s">
        <v>130</v>
      </c>
      <c r="E38" s="76">
        <v>10</v>
      </c>
      <c r="F38" s="145"/>
      <c r="G38" s="77">
        <f t="shared" si="0"/>
        <v>0</v>
      </c>
      <c r="H38" s="77"/>
      <c r="I38" s="77">
        <f t="shared" si="1"/>
        <v>0</v>
      </c>
      <c r="J38" s="77">
        <f t="shared" si="2"/>
        <v>0</v>
      </c>
    </row>
    <row r="39" spans="1:10" s="152" customFormat="1" ht="40.799999999999997" x14ac:dyDescent="0.3">
      <c r="A39" s="66" t="s">
        <v>98</v>
      </c>
      <c r="B39" s="67" t="s">
        <v>1363</v>
      </c>
      <c r="C39" s="68" t="s">
        <v>783</v>
      </c>
      <c r="D39" s="69" t="s">
        <v>213</v>
      </c>
      <c r="E39" s="70">
        <v>1</v>
      </c>
      <c r="F39" s="98">
        <v>10012.807609459143</v>
      </c>
      <c r="G39" s="71">
        <f t="shared" si="0"/>
        <v>10012.807609459143</v>
      </c>
      <c r="H39" s="71"/>
      <c r="I39" s="71">
        <f t="shared" si="1"/>
        <v>0</v>
      </c>
      <c r="J39" s="71">
        <f t="shared" si="2"/>
        <v>10012.807609459143</v>
      </c>
    </row>
    <row r="40" spans="1:10" s="152" customFormat="1" ht="40.799999999999997" x14ac:dyDescent="0.3">
      <c r="A40" s="66" t="s">
        <v>101</v>
      </c>
      <c r="B40" s="67" t="s">
        <v>1364</v>
      </c>
      <c r="C40" s="68" t="s">
        <v>785</v>
      </c>
      <c r="D40" s="69" t="s">
        <v>213</v>
      </c>
      <c r="E40" s="70">
        <v>1</v>
      </c>
      <c r="F40" s="98">
        <v>2233.3796662541131</v>
      </c>
      <c r="G40" s="71">
        <f t="shared" si="0"/>
        <v>2233.3796662541131</v>
      </c>
      <c r="H40" s="71"/>
      <c r="I40" s="71">
        <f t="shared" si="1"/>
        <v>0</v>
      </c>
      <c r="J40" s="71">
        <f t="shared" si="2"/>
        <v>2233.3796662541131</v>
      </c>
    </row>
    <row r="41" spans="1:10" s="152" customFormat="1" ht="40.799999999999997" x14ac:dyDescent="0.3">
      <c r="A41" s="66" t="s">
        <v>103</v>
      </c>
      <c r="B41" s="67" t="s">
        <v>1365</v>
      </c>
      <c r="C41" s="68" t="s">
        <v>787</v>
      </c>
      <c r="D41" s="69" t="s">
        <v>213</v>
      </c>
      <c r="E41" s="70">
        <v>1</v>
      </c>
      <c r="F41" s="98">
        <v>27232.501422728081</v>
      </c>
      <c r="G41" s="71">
        <f t="shared" si="0"/>
        <v>27232.501422728081</v>
      </c>
      <c r="H41" s="71"/>
      <c r="I41" s="71">
        <f t="shared" si="1"/>
        <v>0</v>
      </c>
      <c r="J41" s="71">
        <f t="shared" si="2"/>
        <v>27232.501422728081</v>
      </c>
    </row>
    <row r="42" spans="1:10" s="78" customFormat="1" ht="20.399999999999999" x14ac:dyDescent="0.3">
      <c r="A42" s="72" t="s">
        <v>106</v>
      </c>
      <c r="B42" s="73" t="s">
        <v>413</v>
      </c>
      <c r="C42" s="74" t="s">
        <v>414</v>
      </c>
      <c r="D42" s="75" t="s">
        <v>415</v>
      </c>
      <c r="E42" s="79">
        <v>3.25</v>
      </c>
      <c r="F42" s="145"/>
      <c r="G42" s="77">
        <f t="shared" si="0"/>
        <v>0</v>
      </c>
      <c r="H42" s="77"/>
      <c r="I42" s="77">
        <f t="shared" si="1"/>
        <v>0</v>
      </c>
      <c r="J42" s="77">
        <f t="shared" si="2"/>
        <v>0</v>
      </c>
    </row>
    <row r="43" spans="1:10" s="152" customFormat="1" ht="40.799999999999997" x14ac:dyDescent="0.3">
      <c r="A43" s="66" t="s">
        <v>110</v>
      </c>
      <c r="B43" s="67" t="s">
        <v>1373</v>
      </c>
      <c r="C43" s="68" t="s">
        <v>1079</v>
      </c>
      <c r="D43" s="69" t="s">
        <v>116</v>
      </c>
      <c r="E43" s="81">
        <v>586.5</v>
      </c>
      <c r="F43" s="98">
        <v>283.32218865031462</v>
      </c>
      <c r="G43" s="71">
        <f t="shared" si="0"/>
        <v>166168.46364340952</v>
      </c>
      <c r="H43" s="71"/>
      <c r="I43" s="71">
        <f t="shared" si="1"/>
        <v>0</v>
      </c>
      <c r="J43" s="71">
        <f t="shared" si="2"/>
        <v>166168.46364340952</v>
      </c>
    </row>
    <row r="44" spans="1:10" s="152" customFormat="1" ht="40.799999999999997" x14ac:dyDescent="0.3">
      <c r="A44" s="66" t="s">
        <v>113</v>
      </c>
      <c r="B44" s="67" t="s">
        <v>1582</v>
      </c>
      <c r="C44" s="68" t="s">
        <v>1103</v>
      </c>
      <c r="D44" s="69" t="s">
        <v>213</v>
      </c>
      <c r="E44" s="70">
        <v>8</v>
      </c>
      <c r="F44" s="98">
        <v>41197.800758178324</v>
      </c>
      <c r="G44" s="71">
        <f t="shared" si="0"/>
        <v>329582.40606542659</v>
      </c>
      <c r="H44" s="71"/>
      <c r="I44" s="71">
        <f t="shared" si="1"/>
        <v>0</v>
      </c>
      <c r="J44" s="71">
        <f t="shared" si="2"/>
        <v>329582.40606542659</v>
      </c>
    </row>
    <row r="45" spans="1:10" s="152" customFormat="1" ht="40.799999999999997" x14ac:dyDescent="0.3">
      <c r="A45" s="66" t="s">
        <v>117</v>
      </c>
      <c r="B45" s="67" t="s">
        <v>1582</v>
      </c>
      <c r="C45" s="68" t="s">
        <v>1109</v>
      </c>
      <c r="D45" s="69" t="s">
        <v>213</v>
      </c>
      <c r="E45" s="70">
        <v>11</v>
      </c>
      <c r="F45" s="98">
        <v>209.54083448917027</v>
      </c>
      <c r="G45" s="71">
        <f t="shared" si="0"/>
        <v>2304.9491793808729</v>
      </c>
      <c r="H45" s="71"/>
      <c r="I45" s="71">
        <f t="shared" si="1"/>
        <v>0</v>
      </c>
      <c r="J45" s="71">
        <f t="shared" si="2"/>
        <v>2304.9491793808729</v>
      </c>
    </row>
    <row r="46" spans="1:10" s="152" customFormat="1" ht="40.799999999999997" x14ac:dyDescent="0.3">
      <c r="A46" s="66" t="s">
        <v>120</v>
      </c>
      <c r="B46" s="67" t="s">
        <v>1582</v>
      </c>
      <c r="C46" s="68" t="s">
        <v>1111</v>
      </c>
      <c r="D46" s="69" t="s">
        <v>213</v>
      </c>
      <c r="E46" s="70">
        <v>11</v>
      </c>
      <c r="F46" s="98">
        <v>830.29097882511462</v>
      </c>
      <c r="G46" s="71">
        <f t="shared" si="0"/>
        <v>9133.2007670762614</v>
      </c>
      <c r="H46" s="71"/>
      <c r="I46" s="71">
        <f t="shared" si="1"/>
        <v>0</v>
      </c>
      <c r="J46" s="71">
        <f t="shared" si="2"/>
        <v>9133.2007670762614</v>
      </c>
    </row>
    <row r="47" spans="1:10" s="78" customFormat="1" ht="20.399999999999999" x14ac:dyDescent="0.3">
      <c r="A47" s="72" t="s">
        <v>123</v>
      </c>
      <c r="B47" s="73" t="s">
        <v>1161</v>
      </c>
      <c r="C47" s="74" t="s">
        <v>1162</v>
      </c>
      <c r="D47" s="75" t="s">
        <v>415</v>
      </c>
      <c r="E47" s="80">
        <v>2.5</v>
      </c>
      <c r="F47" s="145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0" s="152" customFormat="1" ht="40.799999999999997" x14ac:dyDescent="0.3">
      <c r="A48" s="66" t="s">
        <v>127</v>
      </c>
      <c r="B48" s="67" t="s">
        <v>1374</v>
      </c>
      <c r="C48" s="68" t="s">
        <v>1375</v>
      </c>
      <c r="D48" s="69" t="s">
        <v>116</v>
      </c>
      <c r="E48" s="70">
        <v>250</v>
      </c>
      <c r="F48" s="98">
        <v>29.020848582528181</v>
      </c>
      <c r="G48" s="71">
        <f t="shared" si="0"/>
        <v>7255.2121456320456</v>
      </c>
      <c r="H48" s="71"/>
      <c r="I48" s="71">
        <f t="shared" si="1"/>
        <v>0</v>
      </c>
      <c r="J48" s="71">
        <f t="shared" si="2"/>
        <v>7255.2121456320456</v>
      </c>
    </row>
    <row r="49" spans="1:10" s="152" customFormat="1" ht="40.799999999999997" x14ac:dyDescent="0.3">
      <c r="A49" s="66" t="s">
        <v>131</v>
      </c>
      <c r="B49" s="67" t="s">
        <v>1376</v>
      </c>
      <c r="C49" s="68" t="s">
        <v>1168</v>
      </c>
      <c r="D49" s="69" t="s">
        <v>213</v>
      </c>
      <c r="E49" s="70">
        <v>20</v>
      </c>
      <c r="F49" s="98">
        <v>5.0416139365388197</v>
      </c>
      <c r="G49" s="71">
        <f t="shared" si="0"/>
        <v>100.83227873077639</v>
      </c>
      <c r="H49" s="71"/>
      <c r="I49" s="71">
        <f t="shared" si="1"/>
        <v>0</v>
      </c>
      <c r="J49" s="71">
        <f t="shared" si="2"/>
        <v>100.83227873077639</v>
      </c>
    </row>
    <row r="50" spans="1:10" s="152" customFormat="1" ht="40.799999999999997" x14ac:dyDescent="0.3">
      <c r="A50" s="66" t="s">
        <v>135</v>
      </c>
      <c r="B50" s="67" t="s">
        <v>1376</v>
      </c>
      <c r="C50" s="68" t="s">
        <v>1170</v>
      </c>
      <c r="D50" s="69" t="s">
        <v>213</v>
      </c>
      <c r="E50" s="70">
        <v>20</v>
      </c>
      <c r="F50" s="98">
        <v>10.821620682133336</v>
      </c>
      <c r="G50" s="71">
        <f t="shared" si="0"/>
        <v>216.43241364266672</v>
      </c>
      <c r="H50" s="71"/>
      <c r="I50" s="71">
        <f t="shared" si="1"/>
        <v>0</v>
      </c>
      <c r="J50" s="71">
        <f t="shared" si="2"/>
        <v>216.43241364266672</v>
      </c>
    </row>
    <row r="51" spans="1:10" s="152" customFormat="1" ht="40.799999999999997" x14ac:dyDescent="0.3">
      <c r="A51" s="66" t="s">
        <v>139</v>
      </c>
      <c r="B51" s="67" t="s">
        <v>1377</v>
      </c>
      <c r="C51" s="68" t="s">
        <v>1142</v>
      </c>
      <c r="D51" s="69" t="s">
        <v>213</v>
      </c>
      <c r="E51" s="70">
        <v>500</v>
      </c>
      <c r="F51" s="98">
        <v>33.693697083104752</v>
      </c>
      <c r="G51" s="71">
        <f t="shared" si="0"/>
        <v>16846.848541552376</v>
      </c>
      <c r="H51" s="71"/>
      <c r="I51" s="71">
        <f t="shared" si="1"/>
        <v>0</v>
      </c>
      <c r="J51" s="71">
        <f t="shared" si="2"/>
        <v>16846.848541552376</v>
      </c>
    </row>
    <row r="52" spans="1:10" s="152" customFormat="1" ht="40.799999999999997" x14ac:dyDescent="0.3">
      <c r="A52" s="66" t="s">
        <v>142</v>
      </c>
      <c r="B52" s="67" t="s">
        <v>1377</v>
      </c>
      <c r="C52" s="68" t="s">
        <v>1144</v>
      </c>
      <c r="D52" s="69" t="s">
        <v>213</v>
      </c>
      <c r="E52" s="70">
        <v>22</v>
      </c>
      <c r="F52" s="98">
        <v>43.285568552788135</v>
      </c>
      <c r="G52" s="71">
        <f t="shared" si="0"/>
        <v>952.28250816133891</v>
      </c>
      <c r="H52" s="71"/>
      <c r="I52" s="71">
        <f t="shared" si="1"/>
        <v>0</v>
      </c>
      <c r="J52" s="71">
        <f t="shared" si="2"/>
        <v>952.28250816133891</v>
      </c>
    </row>
    <row r="53" spans="1:10" s="152" customFormat="1" ht="40.799999999999997" x14ac:dyDescent="0.3">
      <c r="A53" s="66" t="s">
        <v>146</v>
      </c>
      <c r="B53" s="67" t="s">
        <v>1378</v>
      </c>
      <c r="C53" s="68" t="s">
        <v>1155</v>
      </c>
      <c r="D53" s="69" t="s">
        <v>116</v>
      </c>
      <c r="E53" s="70">
        <v>475</v>
      </c>
      <c r="F53" s="98">
        <v>313.81866772293188</v>
      </c>
      <c r="G53" s="71">
        <f t="shared" si="0"/>
        <v>149063.86716839264</v>
      </c>
      <c r="H53" s="71"/>
      <c r="I53" s="71">
        <f t="shared" si="1"/>
        <v>0</v>
      </c>
      <c r="J53" s="71">
        <f t="shared" si="2"/>
        <v>149063.86716839264</v>
      </c>
    </row>
    <row r="54" spans="1:10" s="152" customFormat="1" ht="40.799999999999997" x14ac:dyDescent="0.3">
      <c r="A54" s="66" t="s">
        <v>149</v>
      </c>
      <c r="B54" s="67" t="s">
        <v>1379</v>
      </c>
      <c r="C54" s="68" t="s">
        <v>1152</v>
      </c>
      <c r="D54" s="69" t="s">
        <v>213</v>
      </c>
      <c r="E54" s="70">
        <v>950</v>
      </c>
      <c r="F54" s="98">
        <v>0.98375757906875183</v>
      </c>
      <c r="G54" s="71">
        <f t="shared" si="0"/>
        <v>934.56970011531428</v>
      </c>
      <c r="H54" s="71"/>
      <c r="I54" s="71">
        <f t="shared" si="1"/>
        <v>0</v>
      </c>
      <c r="J54" s="71">
        <f t="shared" si="2"/>
        <v>934.56970011531428</v>
      </c>
    </row>
    <row r="55" spans="1:10" s="78" customFormat="1" ht="20.399999999999999" x14ac:dyDescent="0.3">
      <c r="A55" s="72" t="s">
        <v>151</v>
      </c>
      <c r="B55" s="73" t="s">
        <v>128</v>
      </c>
      <c r="C55" s="74" t="s">
        <v>129</v>
      </c>
      <c r="D55" s="75" t="s">
        <v>130</v>
      </c>
      <c r="E55" s="76">
        <v>5</v>
      </c>
      <c r="F55" s="145"/>
      <c r="G55" s="77">
        <f t="shared" si="0"/>
        <v>0</v>
      </c>
      <c r="H55" s="77"/>
      <c r="I55" s="77">
        <f t="shared" si="1"/>
        <v>0</v>
      </c>
      <c r="J55" s="77">
        <f t="shared" si="2"/>
        <v>0</v>
      </c>
    </row>
    <row r="56" spans="1:10" s="152" customFormat="1" ht="40.799999999999997" x14ac:dyDescent="0.3">
      <c r="A56" s="66" t="s">
        <v>155</v>
      </c>
      <c r="B56" s="67" t="s">
        <v>1380</v>
      </c>
      <c r="C56" s="68" t="s">
        <v>1381</v>
      </c>
      <c r="D56" s="69" t="s">
        <v>213</v>
      </c>
      <c r="E56" s="70">
        <v>5</v>
      </c>
      <c r="F56" s="98">
        <v>696.00848719114197</v>
      </c>
      <c r="G56" s="71">
        <f t="shared" si="0"/>
        <v>3480.0424359557101</v>
      </c>
      <c r="H56" s="71"/>
      <c r="I56" s="71">
        <f t="shared" si="1"/>
        <v>0</v>
      </c>
      <c r="J56" s="71">
        <f t="shared" si="2"/>
        <v>3480.0424359557101</v>
      </c>
    </row>
    <row r="57" spans="1:10" s="78" customFormat="1" ht="20.399999999999999" x14ac:dyDescent="0.3">
      <c r="A57" s="72" t="s">
        <v>678</v>
      </c>
      <c r="B57" s="73" t="s">
        <v>825</v>
      </c>
      <c r="C57" s="74" t="s">
        <v>826</v>
      </c>
      <c r="D57" s="75" t="s">
        <v>109</v>
      </c>
      <c r="E57" s="80">
        <v>3.6</v>
      </c>
      <c r="F57" s="145"/>
      <c r="G57" s="77">
        <f t="shared" si="0"/>
        <v>0</v>
      </c>
      <c r="H57" s="77"/>
      <c r="I57" s="77">
        <f t="shared" si="1"/>
        <v>0</v>
      </c>
      <c r="J57" s="77">
        <f t="shared" si="2"/>
        <v>0</v>
      </c>
    </row>
    <row r="58" spans="1:10" s="152" customFormat="1" ht="40.799999999999997" x14ac:dyDescent="0.3">
      <c r="A58" s="66" t="s">
        <v>162</v>
      </c>
      <c r="B58" s="67" t="s">
        <v>1066</v>
      </c>
      <c r="C58" s="68" t="s">
        <v>1382</v>
      </c>
      <c r="D58" s="69" t="s">
        <v>116</v>
      </c>
      <c r="E58" s="70">
        <v>360</v>
      </c>
      <c r="F58" s="98">
        <v>5815.9748234162607</v>
      </c>
      <c r="G58" s="71">
        <f t="shared" si="0"/>
        <v>2093750.9364298538</v>
      </c>
      <c r="H58" s="71"/>
      <c r="I58" s="71">
        <f t="shared" si="1"/>
        <v>0</v>
      </c>
      <c r="J58" s="71">
        <f t="shared" si="2"/>
        <v>2093750.9364298538</v>
      </c>
    </row>
    <row r="59" spans="1:10" s="78" customFormat="1" ht="30.6" x14ac:dyDescent="0.3">
      <c r="A59" s="72" t="s">
        <v>166</v>
      </c>
      <c r="B59" s="73" t="s">
        <v>163</v>
      </c>
      <c r="C59" s="74" t="s">
        <v>164</v>
      </c>
      <c r="D59" s="75" t="s">
        <v>165</v>
      </c>
      <c r="E59" s="101">
        <v>1.323062</v>
      </c>
      <c r="F59" s="145"/>
      <c r="G59" s="77">
        <f t="shared" si="0"/>
        <v>0</v>
      </c>
      <c r="H59" s="77"/>
      <c r="I59" s="77">
        <f t="shared" si="1"/>
        <v>0</v>
      </c>
      <c r="J59" s="77">
        <f t="shared" si="2"/>
        <v>0</v>
      </c>
    </row>
    <row r="60" spans="1:10" s="152" customFormat="1" ht="40.799999999999997" x14ac:dyDescent="0.3">
      <c r="A60" s="66" t="s">
        <v>169</v>
      </c>
      <c r="B60" s="67" t="s">
        <v>1383</v>
      </c>
      <c r="C60" s="68" t="s">
        <v>795</v>
      </c>
      <c r="D60" s="69" t="s">
        <v>213</v>
      </c>
      <c r="E60" s="105">
        <v>31.666667</v>
      </c>
      <c r="F60" s="71">
        <v>18192.38</v>
      </c>
      <c r="G60" s="71">
        <f t="shared" si="0"/>
        <v>576092.03939746006</v>
      </c>
      <c r="H60" s="71"/>
      <c r="I60" s="71">
        <f t="shared" si="1"/>
        <v>0</v>
      </c>
      <c r="J60" s="71">
        <f t="shared" si="2"/>
        <v>576092.03939746006</v>
      </c>
    </row>
    <row r="61" spans="1:10" s="152" customFormat="1" ht="40.799999999999997" x14ac:dyDescent="0.3">
      <c r="A61" s="66" t="s">
        <v>171</v>
      </c>
      <c r="B61" s="67" t="s">
        <v>1383</v>
      </c>
      <c r="C61" s="68" t="s">
        <v>1384</v>
      </c>
      <c r="D61" s="69" t="s">
        <v>213</v>
      </c>
      <c r="E61" s="70">
        <v>65</v>
      </c>
      <c r="F61" s="71">
        <v>241.32</v>
      </c>
      <c r="G61" s="71">
        <f t="shared" si="0"/>
        <v>15685.8</v>
      </c>
      <c r="H61" s="71"/>
      <c r="I61" s="71">
        <f t="shared" si="1"/>
        <v>0</v>
      </c>
      <c r="J61" s="71">
        <f t="shared" si="2"/>
        <v>15685.8</v>
      </c>
    </row>
    <row r="62" spans="1:10" s="152" customFormat="1" ht="40.799999999999997" x14ac:dyDescent="0.3">
      <c r="A62" s="66" t="s">
        <v>173</v>
      </c>
      <c r="B62" s="67" t="s">
        <v>1383</v>
      </c>
      <c r="C62" s="68" t="s">
        <v>800</v>
      </c>
      <c r="D62" s="69" t="s">
        <v>213</v>
      </c>
      <c r="E62" s="70">
        <v>5</v>
      </c>
      <c r="F62" s="71">
        <v>3507.84</v>
      </c>
      <c r="G62" s="71">
        <f t="shared" si="0"/>
        <v>17539.2</v>
      </c>
      <c r="H62" s="71"/>
      <c r="I62" s="71">
        <f t="shared" si="1"/>
        <v>0</v>
      </c>
      <c r="J62" s="71">
        <f t="shared" si="2"/>
        <v>17539.2</v>
      </c>
    </row>
    <row r="63" spans="1:10" s="152" customFormat="1" ht="40.799999999999997" x14ac:dyDescent="0.3">
      <c r="A63" s="66" t="s">
        <v>176</v>
      </c>
      <c r="B63" s="67" t="s">
        <v>793</v>
      </c>
      <c r="C63" s="68" t="s">
        <v>1675</v>
      </c>
      <c r="D63" s="69" t="s">
        <v>213</v>
      </c>
      <c r="E63" s="70">
        <v>5</v>
      </c>
      <c r="F63" s="71">
        <v>212.89</v>
      </c>
      <c r="G63" s="71">
        <f t="shared" si="0"/>
        <v>1064.4499999999998</v>
      </c>
      <c r="H63" s="71"/>
      <c r="I63" s="71">
        <f t="shared" si="1"/>
        <v>0</v>
      </c>
      <c r="J63" s="71">
        <f t="shared" si="2"/>
        <v>1064.4499999999998</v>
      </c>
    </row>
    <row r="64" spans="1:10" s="152" customFormat="1" ht="40.799999999999997" x14ac:dyDescent="0.3">
      <c r="A64" s="66" t="s">
        <v>178</v>
      </c>
      <c r="B64" s="67" t="s">
        <v>801</v>
      </c>
      <c r="C64" s="68" t="s">
        <v>1676</v>
      </c>
      <c r="D64" s="69" t="s">
        <v>213</v>
      </c>
      <c r="E64" s="70">
        <v>64</v>
      </c>
      <c r="F64" s="71">
        <v>2196.4</v>
      </c>
      <c r="G64" s="71">
        <f t="shared" si="0"/>
        <v>140569.60000000001</v>
      </c>
      <c r="H64" s="71"/>
      <c r="I64" s="71">
        <f t="shared" si="1"/>
        <v>0</v>
      </c>
      <c r="J64" s="71">
        <f t="shared" si="2"/>
        <v>140569.60000000001</v>
      </c>
    </row>
    <row r="65" spans="1:10" s="152" customFormat="1" ht="40.799999999999997" x14ac:dyDescent="0.3">
      <c r="A65" s="66" t="s">
        <v>180</v>
      </c>
      <c r="B65" s="67" t="s">
        <v>853</v>
      </c>
      <c r="C65" s="68" t="s">
        <v>1385</v>
      </c>
      <c r="D65" s="69" t="s">
        <v>213</v>
      </c>
      <c r="E65" s="70">
        <v>128</v>
      </c>
      <c r="F65" s="71">
        <v>49.59</v>
      </c>
      <c r="G65" s="71">
        <f t="shared" si="0"/>
        <v>6347.52</v>
      </c>
      <c r="H65" s="71"/>
      <c r="I65" s="71">
        <f t="shared" si="1"/>
        <v>0</v>
      </c>
      <c r="J65" s="71">
        <f t="shared" si="2"/>
        <v>6347.52</v>
      </c>
    </row>
    <row r="66" spans="1:10" s="152" customFormat="1" ht="40.799999999999997" x14ac:dyDescent="0.3">
      <c r="A66" s="66" t="s">
        <v>182</v>
      </c>
      <c r="B66" s="67" t="s">
        <v>838</v>
      </c>
      <c r="C66" s="68" t="s">
        <v>1677</v>
      </c>
      <c r="D66" s="69" t="s">
        <v>73</v>
      </c>
      <c r="E66" s="70">
        <v>900</v>
      </c>
      <c r="F66" s="71">
        <v>97.98</v>
      </c>
      <c r="G66" s="71">
        <f t="shared" si="0"/>
        <v>88182</v>
      </c>
      <c r="H66" s="71"/>
      <c r="I66" s="71">
        <f t="shared" si="1"/>
        <v>0</v>
      </c>
      <c r="J66" s="71">
        <f t="shared" si="2"/>
        <v>88182</v>
      </c>
    </row>
    <row r="67" spans="1:10" s="152" customFormat="1" ht="40.799999999999997" x14ac:dyDescent="0.3">
      <c r="A67" s="66" t="s">
        <v>184</v>
      </c>
      <c r="B67" s="67" t="s">
        <v>840</v>
      </c>
      <c r="C67" s="68" t="s">
        <v>1678</v>
      </c>
      <c r="D67" s="69" t="s">
        <v>73</v>
      </c>
      <c r="E67" s="70">
        <v>900</v>
      </c>
      <c r="F67" s="71">
        <v>15.12</v>
      </c>
      <c r="G67" s="71">
        <f t="shared" ref="G67:G122" si="3">E67*F67</f>
        <v>13608</v>
      </c>
      <c r="H67" s="71"/>
      <c r="I67" s="71">
        <f t="shared" ref="I67:I122" si="4">E67*H67</f>
        <v>0</v>
      </c>
      <c r="J67" s="71">
        <f t="shared" ref="J67:J122" si="5">G67+I67</f>
        <v>13608</v>
      </c>
    </row>
    <row r="68" spans="1:10" s="152" customFormat="1" ht="40.799999999999997" x14ac:dyDescent="0.3">
      <c r="A68" s="66" t="s">
        <v>186</v>
      </c>
      <c r="B68" s="67" t="s">
        <v>842</v>
      </c>
      <c r="C68" s="68" t="s">
        <v>843</v>
      </c>
      <c r="D68" s="69" t="s">
        <v>73</v>
      </c>
      <c r="E68" s="70">
        <v>900</v>
      </c>
      <c r="F68" s="71">
        <v>12.69</v>
      </c>
      <c r="G68" s="71">
        <f t="shared" si="3"/>
        <v>11421</v>
      </c>
      <c r="H68" s="71"/>
      <c r="I68" s="71">
        <f t="shared" si="4"/>
        <v>0</v>
      </c>
      <c r="J68" s="71">
        <f t="shared" si="5"/>
        <v>11421</v>
      </c>
    </row>
    <row r="69" spans="1:10" s="152" customFormat="1" ht="40.799999999999997" x14ac:dyDescent="0.3">
      <c r="A69" s="66" t="s">
        <v>188</v>
      </c>
      <c r="B69" s="67" t="s">
        <v>838</v>
      </c>
      <c r="C69" s="68" t="s">
        <v>1679</v>
      </c>
      <c r="D69" s="69" t="s">
        <v>73</v>
      </c>
      <c r="E69" s="70">
        <v>128</v>
      </c>
      <c r="F69" s="71">
        <v>3902.77</v>
      </c>
      <c r="G69" s="71">
        <f t="shared" si="3"/>
        <v>499554.56</v>
      </c>
      <c r="H69" s="71"/>
      <c r="I69" s="71">
        <f t="shared" si="4"/>
        <v>0</v>
      </c>
      <c r="J69" s="71">
        <f t="shared" si="5"/>
        <v>499554.56</v>
      </c>
    </row>
    <row r="70" spans="1:10" s="152" customFormat="1" ht="40.799999999999997" x14ac:dyDescent="0.3">
      <c r="A70" s="66" t="s">
        <v>190</v>
      </c>
      <c r="B70" s="67" t="s">
        <v>840</v>
      </c>
      <c r="C70" s="68" t="s">
        <v>1680</v>
      </c>
      <c r="D70" s="69" t="s">
        <v>73</v>
      </c>
      <c r="E70" s="70">
        <v>128</v>
      </c>
      <c r="F70" s="71">
        <v>65.92</v>
      </c>
      <c r="G70" s="71">
        <f t="shared" si="3"/>
        <v>8437.76</v>
      </c>
      <c r="H70" s="71"/>
      <c r="I70" s="71">
        <f t="shared" si="4"/>
        <v>0</v>
      </c>
      <c r="J70" s="71">
        <f t="shared" si="5"/>
        <v>8437.76</v>
      </c>
    </row>
    <row r="71" spans="1:10" s="78" customFormat="1" ht="20.399999999999999" x14ac:dyDescent="0.3">
      <c r="A71" s="72" t="s">
        <v>192</v>
      </c>
      <c r="B71" s="73" t="s">
        <v>806</v>
      </c>
      <c r="C71" s="74" t="s">
        <v>807</v>
      </c>
      <c r="D71" s="75" t="s">
        <v>69</v>
      </c>
      <c r="E71" s="79">
        <v>0.09</v>
      </c>
      <c r="F71" s="145"/>
      <c r="G71" s="77">
        <f t="shared" si="3"/>
        <v>0</v>
      </c>
      <c r="H71" s="77"/>
      <c r="I71" s="77">
        <f t="shared" si="4"/>
        <v>0</v>
      </c>
      <c r="J71" s="77">
        <f t="shared" si="5"/>
        <v>0</v>
      </c>
    </row>
    <row r="72" spans="1:10" s="152" customFormat="1" ht="40.799999999999997" x14ac:dyDescent="0.3">
      <c r="A72" s="66" t="s">
        <v>194</v>
      </c>
      <c r="B72" s="67" t="s">
        <v>1397</v>
      </c>
      <c r="C72" s="68" t="s">
        <v>1684</v>
      </c>
      <c r="D72" s="69" t="s">
        <v>213</v>
      </c>
      <c r="E72" s="70">
        <v>9</v>
      </c>
      <c r="F72" s="71">
        <v>3001.62</v>
      </c>
      <c r="G72" s="71">
        <f t="shared" si="3"/>
        <v>27014.579999999998</v>
      </c>
      <c r="H72" s="71"/>
      <c r="I72" s="71">
        <f t="shared" si="4"/>
        <v>0</v>
      </c>
      <c r="J72" s="71">
        <f t="shared" si="5"/>
        <v>27014.579999999998</v>
      </c>
    </row>
    <row r="73" spans="1:10" s="152" customFormat="1" ht="40.799999999999997" x14ac:dyDescent="0.3">
      <c r="A73" s="66" t="s">
        <v>196</v>
      </c>
      <c r="B73" s="67" t="s">
        <v>831</v>
      </c>
      <c r="C73" s="68" t="s">
        <v>1457</v>
      </c>
      <c r="D73" s="69" t="s">
        <v>213</v>
      </c>
      <c r="E73" s="70">
        <v>18</v>
      </c>
      <c r="F73" s="71">
        <v>407.64</v>
      </c>
      <c r="G73" s="71">
        <f t="shared" si="3"/>
        <v>7337.5199999999995</v>
      </c>
      <c r="H73" s="71"/>
      <c r="I73" s="71">
        <f t="shared" si="4"/>
        <v>0</v>
      </c>
      <c r="J73" s="71">
        <f t="shared" si="5"/>
        <v>7337.5199999999995</v>
      </c>
    </row>
    <row r="74" spans="1:10" s="152" customFormat="1" ht="40.799999999999997" x14ac:dyDescent="0.3">
      <c r="A74" s="66" t="s">
        <v>198</v>
      </c>
      <c r="B74" s="67" t="s">
        <v>840</v>
      </c>
      <c r="C74" s="68" t="s">
        <v>1458</v>
      </c>
      <c r="D74" s="69" t="s">
        <v>73</v>
      </c>
      <c r="E74" s="70">
        <v>18</v>
      </c>
      <c r="F74" s="71">
        <v>1123.3499999999999</v>
      </c>
      <c r="G74" s="71">
        <f t="shared" si="3"/>
        <v>20220.3</v>
      </c>
      <c r="H74" s="71"/>
      <c r="I74" s="71">
        <f t="shared" si="4"/>
        <v>0</v>
      </c>
      <c r="J74" s="71">
        <f t="shared" si="5"/>
        <v>20220.3</v>
      </c>
    </row>
    <row r="75" spans="1:10" s="152" customFormat="1" ht="40.799999999999997" x14ac:dyDescent="0.3">
      <c r="A75" s="66" t="s">
        <v>200</v>
      </c>
      <c r="B75" s="67" t="s">
        <v>859</v>
      </c>
      <c r="C75" s="68" t="s">
        <v>1459</v>
      </c>
      <c r="D75" s="69" t="s">
        <v>73</v>
      </c>
      <c r="E75" s="70">
        <v>18</v>
      </c>
      <c r="F75" s="71">
        <v>396.14</v>
      </c>
      <c r="G75" s="71">
        <f t="shared" si="3"/>
        <v>7130.5199999999995</v>
      </c>
      <c r="H75" s="71"/>
      <c r="I75" s="71">
        <f t="shared" si="4"/>
        <v>0</v>
      </c>
      <c r="J75" s="71">
        <f t="shared" si="5"/>
        <v>7130.5199999999995</v>
      </c>
    </row>
    <row r="76" spans="1:10" s="152" customFormat="1" ht="40.799999999999997" x14ac:dyDescent="0.3">
      <c r="A76" s="66" t="s">
        <v>202</v>
      </c>
      <c r="B76" s="67" t="s">
        <v>840</v>
      </c>
      <c r="C76" s="68" t="s">
        <v>876</v>
      </c>
      <c r="D76" s="69" t="s">
        <v>73</v>
      </c>
      <c r="E76" s="70">
        <v>18</v>
      </c>
      <c r="F76" s="71">
        <v>65.92</v>
      </c>
      <c r="G76" s="71">
        <f t="shared" si="3"/>
        <v>1186.56</v>
      </c>
      <c r="H76" s="71"/>
      <c r="I76" s="71">
        <f t="shared" si="4"/>
        <v>0</v>
      </c>
      <c r="J76" s="71">
        <f t="shared" si="5"/>
        <v>1186.56</v>
      </c>
    </row>
    <row r="77" spans="1:10" s="152" customFormat="1" ht="40.799999999999997" x14ac:dyDescent="0.3">
      <c r="A77" s="66" t="s">
        <v>205</v>
      </c>
      <c r="B77" s="67" t="s">
        <v>829</v>
      </c>
      <c r="C77" s="68" t="s">
        <v>830</v>
      </c>
      <c r="D77" s="69" t="s">
        <v>213</v>
      </c>
      <c r="E77" s="70">
        <v>17</v>
      </c>
      <c r="F77" s="71">
        <v>7004.58</v>
      </c>
      <c r="G77" s="71">
        <f t="shared" si="3"/>
        <v>119077.86</v>
      </c>
      <c r="H77" s="71"/>
      <c r="I77" s="71">
        <f t="shared" si="4"/>
        <v>0</v>
      </c>
      <c r="J77" s="71">
        <f t="shared" si="5"/>
        <v>119077.86</v>
      </c>
    </row>
    <row r="78" spans="1:10" s="78" customFormat="1" ht="20.399999999999999" x14ac:dyDescent="0.3">
      <c r="A78" s="72" t="s">
        <v>207</v>
      </c>
      <c r="B78" s="73" t="s">
        <v>825</v>
      </c>
      <c r="C78" s="74" t="s">
        <v>826</v>
      </c>
      <c r="D78" s="75" t="s">
        <v>109</v>
      </c>
      <c r="E78" s="79">
        <v>0.95</v>
      </c>
      <c r="F78" s="145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152" customFormat="1" ht="40.799999999999997" x14ac:dyDescent="0.3">
      <c r="A79" s="66" t="s">
        <v>210</v>
      </c>
      <c r="B79" s="67" t="s">
        <v>827</v>
      </c>
      <c r="C79" s="68" t="s">
        <v>1655</v>
      </c>
      <c r="D79" s="69" t="s">
        <v>116</v>
      </c>
      <c r="E79" s="70">
        <v>95</v>
      </c>
      <c r="F79" s="98">
        <v>6411.8859004885426</v>
      </c>
      <c r="G79" s="71">
        <f t="shared" si="3"/>
        <v>609129.16054641153</v>
      </c>
      <c r="H79" s="71"/>
      <c r="I79" s="71">
        <f t="shared" si="4"/>
        <v>0</v>
      </c>
      <c r="J79" s="71">
        <f t="shared" si="5"/>
        <v>609129.16054641153</v>
      </c>
    </row>
    <row r="80" spans="1:10" s="152" customFormat="1" ht="40.799999999999997" x14ac:dyDescent="0.3">
      <c r="A80" s="66" t="s">
        <v>214</v>
      </c>
      <c r="B80" s="67" t="s">
        <v>835</v>
      </c>
      <c r="C80" s="68" t="s">
        <v>836</v>
      </c>
      <c r="D80" s="69" t="s">
        <v>837</v>
      </c>
      <c r="E80" s="70">
        <v>10</v>
      </c>
      <c r="F80" s="71">
        <v>2100</v>
      </c>
      <c r="G80" s="71">
        <f t="shared" si="3"/>
        <v>21000</v>
      </c>
      <c r="H80" s="71"/>
      <c r="I80" s="71">
        <f t="shared" si="4"/>
        <v>0</v>
      </c>
      <c r="J80" s="71">
        <f t="shared" si="5"/>
        <v>21000</v>
      </c>
    </row>
    <row r="81" spans="1:10" s="152" customFormat="1" ht="40.799999999999997" x14ac:dyDescent="0.3">
      <c r="A81" s="66" t="s">
        <v>698</v>
      </c>
      <c r="B81" s="67" t="s">
        <v>833</v>
      </c>
      <c r="C81" s="68" t="s">
        <v>1308</v>
      </c>
      <c r="D81" s="69" t="s">
        <v>213</v>
      </c>
      <c r="E81" s="70">
        <v>80</v>
      </c>
      <c r="F81" s="71">
        <v>16.32</v>
      </c>
      <c r="G81" s="71">
        <f t="shared" si="3"/>
        <v>1305.5999999999999</v>
      </c>
      <c r="H81" s="71"/>
      <c r="I81" s="71">
        <f t="shared" si="4"/>
        <v>0</v>
      </c>
      <c r="J81" s="71">
        <f t="shared" si="5"/>
        <v>1305.5999999999999</v>
      </c>
    </row>
    <row r="82" spans="1:10" s="152" customFormat="1" ht="40.799999999999997" x14ac:dyDescent="0.3">
      <c r="A82" s="66" t="s">
        <v>220</v>
      </c>
      <c r="B82" s="67" t="s">
        <v>815</v>
      </c>
      <c r="C82" s="68" t="s">
        <v>846</v>
      </c>
      <c r="D82" s="69" t="s">
        <v>213</v>
      </c>
      <c r="E82" s="70">
        <v>80</v>
      </c>
      <c r="F82" s="71">
        <v>150</v>
      </c>
      <c r="G82" s="71">
        <f t="shared" si="3"/>
        <v>12000</v>
      </c>
      <c r="H82" s="71"/>
      <c r="I82" s="71">
        <f t="shared" si="4"/>
        <v>0</v>
      </c>
      <c r="J82" s="71">
        <f t="shared" si="5"/>
        <v>12000</v>
      </c>
    </row>
    <row r="83" spans="1:10" s="152" customFormat="1" ht="40.799999999999997" x14ac:dyDescent="0.3">
      <c r="A83" s="66" t="s">
        <v>798</v>
      </c>
      <c r="B83" s="67" t="s">
        <v>817</v>
      </c>
      <c r="C83" s="68" t="s">
        <v>1464</v>
      </c>
      <c r="D83" s="69" t="s">
        <v>213</v>
      </c>
      <c r="E83" s="70">
        <v>35</v>
      </c>
      <c r="F83" s="71">
        <v>908.41</v>
      </c>
      <c r="G83" s="71">
        <f t="shared" si="3"/>
        <v>31794.35</v>
      </c>
      <c r="H83" s="71"/>
      <c r="I83" s="71">
        <f t="shared" si="4"/>
        <v>0</v>
      </c>
      <c r="J83" s="71">
        <f t="shared" si="5"/>
        <v>31794.35</v>
      </c>
    </row>
    <row r="84" spans="1:10" s="152" customFormat="1" ht="40.799999999999997" x14ac:dyDescent="0.3">
      <c r="A84" s="66" t="s">
        <v>227</v>
      </c>
      <c r="B84" s="67" t="s">
        <v>811</v>
      </c>
      <c r="C84" s="68" t="s">
        <v>1465</v>
      </c>
      <c r="D84" s="69" t="s">
        <v>213</v>
      </c>
      <c r="E84" s="70">
        <v>35</v>
      </c>
      <c r="F84" s="71">
        <v>2143.41</v>
      </c>
      <c r="G84" s="71">
        <f t="shared" si="3"/>
        <v>75019.349999999991</v>
      </c>
      <c r="H84" s="71"/>
      <c r="I84" s="71">
        <f t="shared" si="4"/>
        <v>0</v>
      </c>
      <c r="J84" s="71">
        <f t="shared" si="5"/>
        <v>75019.349999999991</v>
      </c>
    </row>
    <row r="85" spans="1:10" s="152" customFormat="1" ht="40.799999999999997" x14ac:dyDescent="0.3">
      <c r="A85" s="66" t="s">
        <v>229</v>
      </c>
      <c r="B85" s="67" t="s">
        <v>1403</v>
      </c>
      <c r="C85" s="68" t="s">
        <v>1332</v>
      </c>
      <c r="D85" s="69" t="s">
        <v>73</v>
      </c>
      <c r="E85" s="70">
        <v>35</v>
      </c>
      <c r="F85" s="71">
        <v>637.71</v>
      </c>
      <c r="G85" s="71">
        <f t="shared" si="3"/>
        <v>22319.850000000002</v>
      </c>
      <c r="H85" s="71"/>
      <c r="I85" s="71">
        <f t="shared" si="4"/>
        <v>0</v>
      </c>
      <c r="J85" s="71">
        <f t="shared" si="5"/>
        <v>22319.850000000002</v>
      </c>
    </row>
    <row r="86" spans="1:10" s="152" customFormat="1" ht="40.799999999999997" x14ac:dyDescent="0.3">
      <c r="A86" s="66" t="s">
        <v>231</v>
      </c>
      <c r="B86" s="67" t="s">
        <v>1403</v>
      </c>
      <c r="C86" s="68" t="s">
        <v>1404</v>
      </c>
      <c r="D86" s="69" t="s">
        <v>73</v>
      </c>
      <c r="E86" s="70">
        <v>70</v>
      </c>
      <c r="F86" s="71">
        <v>103.68</v>
      </c>
      <c r="G86" s="71">
        <f t="shared" si="3"/>
        <v>7257.6</v>
      </c>
      <c r="H86" s="71"/>
      <c r="I86" s="71">
        <f t="shared" si="4"/>
        <v>0</v>
      </c>
      <c r="J86" s="71">
        <f t="shared" si="5"/>
        <v>7257.6</v>
      </c>
    </row>
    <row r="87" spans="1:10" s="152" customFormat="1" ht="40.799999999999997" x14ac:dyDescent="0.3">
      <c r="A87" s="66" t="s">
        <v>234</v>
      </c>
      <c r="B87" s="67" t="s">
        <v>1403</v>
      </c>
      <c r="C87" s="68" t="s">
        <v>1405</v>
      </c>
      <c r="D87" s="69" t="s">
        <v>73</v>
      </c>
      <c r="E87" s="70">
        <v>70</v>
      </c>
      <c r="F87" s="71">
        <v>103.68</v>
      </c>
      <c r="G87" s="71">
        <f t="shared" si="3"/>
        <v>7257.6</v>
      </c>
      <c r="H87" s="71"/>
      <c r="I87" s="71">
        <f t="shared" si="4"/>
        <v>0</v>
      </c>
      <c r="J87" s="71">
        <f t="shared" si="5"/>
        <v>7257.6</v>
      </c>
    </row>
    <row r="88" spans="1:10" s="152" customFormat="1" ht="40.799999999999997" x14ac:dyDescent="0.3">
      <c r="A88" s="66" t="s">
        <v>237</v>
      </c>
      <c r="B88" s="67" t="s">
        <v>840</v>
      </c>
      <c r="C88" s="68" t="s">
        <v>912</v>
      </c>
      <c r="D88" s="69" t="s">
        <v>73</v>
      </c>
      <c r="E88" s="70">
        <v>70</v>
      </c>
      <c r="F88" s="71">
        <v>15.12</v>
      </c>
      <c r="G88" s="71">
        <f t="shared" si="3"/>
        <v>1058.3999999999999</v>
      </c>
      <c r="H88" s="71"/>
      <c r="I88" s="71">
        <f t="shared" si="4"/>
        <v>0</v>
      </c>
      <c r="J88" s="71">
        <f t="shared" si="5"/>
        <v>1058.3999999999999</v>
      </c>
    </row>
    <row r="89" spans="1:10" s="78" customFormat="1" ht="30.6" x14ac:dyDescent="0.3">
      <c r="A89" s="72" t="s">
        <v>239</v>
      </c>
      <c r="B89" s="73" t="s">
        <v>163</v>
      </c>
      <c r="C89" s="74" t="s">
        <v>164</v>
      </c>
      <c r="D89" s="75" t="s">
        <v>165</v>
      </c>
      <c r="E89" s="101">
        <v>1.1987019999999999</v>
      </c>
      <c r="F89" s="145"/>
      <c r="G89" s="77">
        <f t="shared" si="3"/>
        <v>0</v>
      </c>
      <c r="H89" s="77"/>
      <c r="I89" s="77">
        <f t="shared" si="4"/>
        <v>0</v>
      </c>
      <c r="J89" s="77">
        <f t="shared" si="5"/>
        <v>0</v>
      </c>
    </row>
    <row r="90" spans="1:10" s="152" customFormat="1" ht="40.799999999999997" x14ac:dyDescent="0.3">
      <c r="A90" s="66" t="s">
        <v>241</v>
      </c>
      <c r="B90" s="67" t="s">
        <v>1383</v>
      </c>
      <c r="C90" s="68" t="s">
        <v>1604</v>
      </c>
      <c r="D90" s="69" t="s">
        <v>73</v>
      </c>
      <c r="E90" s="105">
        <v>31.666667</v>
      </c>
      <c r="F90" s="71">
        <v>12148</v>
      </c>
      <c r="G90" s="71">
        <f t="shared" si="3"/>
        <v>384686.67071600002</v>
      </c>
      <c r="H90" s="71"/>
      <c r="I90" s="71">
        <f t="shared" si="4"/>
        <v>0</v>
      </c>
      <c r="J90" s="71">
        <f t="shared" si="5"/>
        <v>384686.67071600002</v>
      </c>
    </row>
    <row r="91" spans="1:10" s="152" customFormat="1" ht="40.799999999999997" x14ac:dyDescent="0.3">
      <c r="A91" s="66" t="s">
        <v>243</v>
      </c>
      <c r="B91" s="67" t="s">
        <v>1383</v>
      </c>
      <c r="C91" s="68" t="s">
        <v>1393</v>
      </c>
      <c r="D91" s="69" t="s">
        <v>73</v>
      </c>
      <c r="E91" s="70">
        <v>65</v>
      </c>
      <c r="F91" s="71">
        <v>241.32</v>
      </c>
      <c r="G91" s="71">
        <f t="shared" si="3"/>
        <v>15685.8</v>
      </c>
      <c r="H91" s="71"/>
      <c r="I91" s="71">
        <f t="shared" si="4"/>
        <v>0</v>
      </c>
      <c r="J91" s="71">
        <f t="shared" si="5"/>
        <v>15685.8</v>
      </c>
    </row>
    <row r="92" spans="1:10" s="152" customFormat="1" ht="40.799999999999997" x14ac:dyDescent="0.3">
      <c r="A92" s="66" t="s">
        <v>245</v>
      </c>
      <c r="B92" s="67" t="s">
        <v>1383</v>
      </c>
      <c r="C92" s="68" t="s">
        <v>1681</v>
      </c>
      <c r="D92" s="69" t="s">
        <v>73</v>
      </c>
      <c r="E92" s="70">
        <v>5</v>
      </c>
      <c r="F92" s="71">
        <v>963.44</v>
      </c>
      <c r="G92" s="71">
        <f t="shared" si="3"/>
        <v>4817.2000000000007</v>
      </c>
      <c r="H92" s="71"/>
      <c r="I92" s="71">
        <f t="shared" si="4"/>
        <v>0</v>
      </c>
      <c r="J92" s="71">
        <f t="shared" si="5"/>
        <v>4817.2000000000007</v>
      </c>
    </row>
    <row r="93" spans="1:10" s="152" customFormat="1" ht="40.799999999999997" x14ac:dyDescent="0.3">
      <c r="A93" s="66" t="s">
        <v>246</v>
      </c>
      <c r="B93" s="67" t="s">
        <v>793</v>
      </c>
      <c r="C93" s="68" t="s">
        <v>1675</v>
      </c>
      <c r="D93" s="69" t="s">
        <v>213</v>
      </c>
      <c r="E93" s="70">
        <v>5</v>
      </c>
      <c r="F93" s="71">
        <v>212.89</v>
      </c>
      <c r="G93" s="71">
        <f t="shared" si="3"/>
        <v>1064.4499999999998</v>
      </c>
      <c r="H93" s="71"/>
      <c r="I93" s="71">
        <f t="shared" si="4"/>
        <v>0</v>
      </c>
      <c r="J93" s="71">
        <f t="shared" si="5"/>
        <v>1064.4499999999998</v>
      </c>
    </row>
    <row r="94" spans="1:10" s="152" customFormat="1" ht="40.799999999999997" x14ac:dyDescent="0.3">
      <c r="A94" s="66" t="s">
        <v>247</v>
      </c>
      <c r="B94" s="67" t="s">
        <v>801</v>
      </c>
      <c r="C94" s="68" t="s">
        <v>1587</v>
      </c>
      <c r="D94" s="69" t="s">
        <v>213</v>
      </c>
      <c r="E94" s="70">
        <v>64</v>
      </c>
      <c r="F94" s="71">
        <v>2196.4</v>
      </c>
      <c r="G94" s="71">
        <f t="shared" si="3"/>
        <v>140569.60000000001</v>
      </c>
      <c r="H94" s="71"/>
      <c r="I94" s="71">
        <f t="shared" si="4"/>
        <v>0</v>
      </c>
      <c r="J94" s="71">
        <f t="shared" si="5"/>
        <v>140569.60000000001</v>
      </c>
    </row>
    <row r="95" spans="1:10" s="152" customFormat="1" ht="40.799999999999997" x14ac:dyDescent="0.3">
      <c r="A95" s="66" t="s">
        <v>249</v>
      </c>
      <c r="B95" s="67" t="s">
        <v>853</v>
      </c>
      <c r="C95" s="68" t="s">
        <v>1385</v>
      </c>
      <c r="D95" s="69" t="s">
        <v>213</v>
      </c>
      <c r="E95" s="70">
        <v>128</v>
      </c>
      <c r="F95" s="71">
        <v>49.59</v>
      </c>
      <c r="G95" s="71">
        <f t="shared" si="3"/>
        <v>6347.52</v>
      </c>
      <c r="H95" s="71"/>
      <c r="I95" s="71">
        <f t="shared" si="4"/>
        <v>0</v>
      </c>
      <c r="J95" s="71">
        <f t="shared" si="5"/>
        <v>6347.52</v>
      </c>
    </row>
    <row r="96" spans="1:10" s="152" customFormat="1" ht="40.799999999999997" x14ac:dyDescent="0.3">
      <c r="A96" s="66" t="s">
        <v>251</v>
      </c>
      <c r="B96" s="67" t="s">
        <v>838</v>
      </c>
      <c r="C96" s="68" t="s">
        <v>1677</v>
      </c>
      <c r="D96" s="69" t="s">
        <v>73</v>
      </c>
      <c r="E96" s="70">
        <v>900</v>
      </c>
      <c r="F96" s="71">
        <v>97.98</v>
      </c>
      <c r="G96" s="71">
        <f t="shared" si="3"/>
        <v>88182</v>
      </c>
      <c r="H96" s="71"/>
      <c r="I96" s="71">
        <f t="shared" si="4"/>
        <v>0</v>
      </c>
      <c r="J96" s="71">
        <f t="shared" si="5"/>
        <v>88182</v>
      </c>
    </row>
    <row r="97" spans="1:10" s="152" customFormat="1" ht="40.799999999999997" x14ac:dyDescent="0.3">
      <c r="A97" s="66" t="s">
        <v>252</v>
      </c>
      <c r="B97" s="67" t="s">
        <v>840</v>
      </c>
      <c r="C97" s="68" t="s">
        <v>1678</v>
      </c>
      <c r="D97" s="69" t="s">
        <v>73</v>
      </c>
      <c r="E97" s="70">
        <v>900</v>
      </c>
      <c r="F97" s="71">
        <v>15.12</v>
      </c>
      <c r="G97" s="71">
        <f t="shared" si="3"/>
        <v>13608</v>
      </c>
      <c r="H97" s="71"/>
      <c r="I97" s="71">
        <f t="shared" si="4"/>
        <v>0</v>
      </c>
      <c r="J97" s="71">
        <f t="shared" si="5"/>
        <v>13608</v>
      </c>
    </row>
    <row r="98" spans="1:10" s="152" customFormat="1" ht="40.799999999999997" x14ac:dyDescent="0.3">
      <c r="A98" s="66" t="s">
        <v>253</v>
      </c>
      <c r="B98" s="67" t="s">
        <v>842</v>
      </c>
      <c r="C98" s="68" t="s">
        <v>843</v>
      </c>
      <c r="D98" s="69" t="s">
        <v>73</v>
      </c>
      <c r="E98" s="70">
        <v>900</v>
      </c>
      <c r="F98" s="71">
        <v>12.69</v>
      </c>
      <c r="G98" s="71">
        <f t="shared" si="3"/>
        <v>11421</v>
      </c>
      <c r="H98" s="71"/>
      <c r="I98" s="71">
        <f t="shared" si="4"/>
        <v>0</v>
      </c>
      <c r="J98" s="71">
        <f t="shared" si="5"/>
        <v>11421</v>
      </c>
    </row>
    <row r="99" spans="1:10" s="78" customFormat="1" ht="20.399999999999999" x14ac:dyDescent="0.3">
      <c r="A99" s="72" t="s">
        <v>254</v>
      </c>
      <c r="B99" s="73" t="s">
        <v>806</v>
      </c>
      <c r="C99" s="74" t="s">
        <v>807</v>
      </c>
      <c r="D99" s="75" t="s">
        <v>69</v>
      </c>
      <c r="E99" s="79">
        <v>0.64</v>
      </c>
      <c r="F99" s="145"/>
      <c r="G99" s="77">
        <f t="shared" si="3"/>
        <v>0</v>
      </c>
      <c r="H99" s="77"/>
      <c r="I99" s="77">
        <f t="shared" si="4"/>
        <v>0</v>
      </c>
      <c r="J99" s="77">
        <f t="shared" si="5"/>
        <v>0</v>
      </c>
    </row>
    <row r="100" spans="1:10" s="152" customFormat="1" ht="40.799999999999997" x14ac:dyDescent="0.3">
      <c r="A100" s="66" t="s">
        <v>255</v>
      </c>
      <c r="B100" s="67" t="s">
        <v>1397</v>
      </c>
      <c r="C100" s="68" t="s">
        <v>1588</v>
      </c>
      <c r="D100" s="69" t="s">
        <v>73</v>
      </c>
      <c r="E100" s="70">
        <v>64</v>
      </c>
      <c r="F100" s="71">
        <v>5288.37</v>
      </c>
      <c r="G100" s="71">
        <f t="shared" si="3"/>
        <v>338455.68</v>
      </c>
      <c r="H100" s="71"/>
      <c r="I100" s="71">
        <f t="shared" si="4"/>
        <v>0</v>
      </c>
      <c r="J100" s="71">
        <f t="shared" si="5"/>
        <v>338455.68</v>
      </c>
    </row>
    <row r="101" spans="1:10" s="152" customFormat="1" ht="40.799999999999997" x14ac:dyDescent="0.3">
      <c r="A101" s="66" t="s">
        <v>257</v>
      </c>
      <c r="B101" s="67" t="s">
        <v>870</v>
      </c>
      <c r="C101" s="68" t="s">
        <v>1486</v>
      </c>
      <c r="D101" s="69" t="s">
        <v>73</v>
      </c>
      <c r="E101" s="70">
        <v>128</v>
      </c>
      <c r="F101" s="71">
        <v>919.89</v>
      </c>
      <c r="G101" s="71">
        <f t="shared" si="3"/>
        <v>117745.92</v>
      </c>
      <c r="H101" s="71"/>
      <c r="I101" s="71">
        <f t="shared" si="4"/>
        <v>0</v>
      </c>
      <c r="J101" s="71">
        <f t="shared" si="5"/>
        <v>117745.92</v>
      </c>
    </row>
    <row r="102" spans="1:10" s="152" customFormat="1" ht="40.799999999999997" x14ac:dyDescent="0.3">
      <c r="A102" s="66" t="s">
        <v>259</v>
      </c>
      <c r="B102" s="67" t="s">
        <v>840</v>
      </c>
      <c r="C102" s="68" t="s">
        <v>914</v>
      </c>
      <c r="D102" s="69" t="s">
        <v>73</v>
      </c>
      <c r="E102" s="70">
        <v>256</v>
      </c>
      <c r="F102" s="71">
        <v>3902.77</v>
      </c>
      <c r="G102" s="71">
        <f t="shared" si="3"/>
        <v>999109.12</v>
      </c>
      <c r="H102" s="71"/>
      <c r="I102" s="71">
        <f t="shared" si="4"/>
        <v>0</v>
      </c>
      <c r="J102" s="71">
        <f t="shared" si="5"/>
        <v>999109.12</v>
      </c>
    </row>
    <row r="103" spans="1:10" s="152" customFormat="1" ht="40.799999999999997" x14ac:dyDescent="0.3">
      <c r="A103" s="66" t="s">
        <v>261</v>
      </c>
      <c r="B103" s="67" t="s">
        <v>859</v>
      </c>
      <c r="C103" s="68" t="s">
        <v>1487</v>
      </c>
      <c r="D103" s="69" t="s">
        <v>73</v>
      </c>
      <c r="E103" s="70">
        <v>256</v>
      </c>
      <c r="F103" s="71">
        <v>330.82</v>
      </c>
      <c r="G103" s="71">
        <f t="shared" si="3"/>
        <v>84689.919999999998</v>
      </c>
      <c r="H103" s="71"/>
      <c r="I103" s="71">
        <f t="shared" si="4"/>
        <v>0</v>
      </c>
      <c r="J103" s="71">
        <f t="shared" si="5"/>
        <v>84689.919999999998</v>
      </c>
    </row>
    <row r="104" spans="1:10" s="152" customFormat="1" ht="40.799999999999997" x14ac:dyDescent="0.3">
      <c r="A104" s="66" t="s">
        <v>263</v>
      </c>
      <c r="B104" s="67" t="s">
        <v>840</v>
      </c>
      <c r="C104" s="68" t="s">
        <v>876</v>
      </c>
      <c r="D104" s="69" t="s">
        <v>73</v>
      </c>
      <c r="E104" s="70">
        <v>512</v>
      </c>
      <c r="F104" s="71">
        <v>65.92</v>
      </c>
      <c r="G104" s="71">
        <f t="shared" si="3"/>
        <v>33751.040000000001</v>
      </c>
      <c r="H104" s="71"/>
      <c r="I104" s="71">
        <f t="shared" si="4"/>
        <v>0</v>
      </c>
      <c r="J104" s="71">
        <f t="shared" si="5"/>
        <v>33751.040000000001</v>
      </c>
    </row>
    <row r="105" spans="1:10" s="152" customFormat="1" ht="40.799999999999997" x14ac:dyDescent="0.3">
      <c r="A105" s="66" t="s">
        <v>265</v>
      </c>
      <c r="B105" s="67" t="s">
        <v>842</v>
      </c>
      <c r="C105" s="68" t="s">
        <v>1401</v>
      </c>
      <c r="D105" s="69" t="s">
        <v>73</v>
      </c>
      <c r="E105" s="70">
        <v>256</v>
      </c>
      <c r="F105" s="71">
        <v>15.72</v>
      </c>
      <c r="G105" s="71">
        <f t="shared" si="3"/>
        <v>4024.32</v>
      </c>
      <c r="H105" s="71"/>
      <c r="I105" s="71">
        <f t="shared" si="4"/>
        <v>0</v>
      </c>
      <c r="J105" s="71">
        <f t="shared" si="5"/>
        <v>4024.32</v>
      </c>
    </row>
    <row r="106" spans="1:10" s="78" customFormat="1" ht="20.399999999999999" x14ac:dyDescent="0.3">
      <c r="A106" s="72" t="s">
        <v>267</v>
      </c>
      <c r="B106" s="73" t="s">
        <v>806</v>
      </c>
      <c r="C106" s="74" t="s">
        <v>807</v>
      </c>
      <c r="D106" s="75" t="s">
        <v>69</v>
      </c>
      <c r="E106" s="79">
        <v>0.17</v>
      </c>
      <c r="F106" s="145"/>
      <c r="G106" s="77">
        <f t="shared" si="3"/>
        <v>0</v>
      </c>
      <c r="H106" s="77"/>
      <c r="I106" s="77">
        <f t="shared" si="4"/>
        <v>0</v>
      </c>
      <c r="J106" s="77">
        <f t="shared" si="5"/>
        <v>0</v>
      </c>
    </row>
    <row r="107" spans="1:10" s="152" customFormat="1" ht="40.799999999999997" x14ac:dyDescent="0.3">
      <c r="A107" s="66" t="s">
        <v>269</v>
      </c>
      <c r="B107" s="67" t="s">
        <v>1397</v>
      </c>
      <c r="C107" s="68" t="s">
        <v>1455</v>
      </c>
      <c r="D107" s="69" t="s">
        <v>213</v>
      </c>
      <c r="E107" s="70">
        <v>17</v>
      </c>
      <c r="F107" s="71">
        <v>3377.2</v>
      </c>
      <c r="G107" s="71">
        <f t="shared" si="3"/>
        <v>57412.399999999994</v>
      </c>
      <c r="H107" s="71"/>
      <c r="I107" s="71">
        <f t="shared" si="4"/>
        <v>0</v>
      </c>
      <c r="J107" s="71">
        <f t="shared" si="5"/>
        <v>57412.399999999994</v>
      </c>
    </row>
    <row r="108" spans="1:10" s="152" customFormat="1" ht="40.799999999999997" x14ac:dyDescent="0.3">
      <c r="A108" s="66" t="s">
        <v>270</v>
      </c>
      <c r="B108" s="67" t="s">
        <v>831</v>
      </c>
      <c r="C108" s="68" t="s">
        <v>1457</v>
      </c>
      <c r="D108" s="69" t="s">
        <v>213</v>
      </c>
      <c r="E108" s="70">
        <v>34</v>
      </c>
      <c r="F108" s="71">
        <v>407.64</v>
      </c>
      <c r="G108" s="71">
        <f t="shared" si="3"/>
        <v>13859.76</v>
      </c>
      <c r="H108" s="71"/>
      <c r="I108" s="71">
        <f t="shared" si="4"/>
        <v>0</v>
      </c>
      <c r="J108" s="71">
        <f t="shared" si="5"/>
        <v>13859.76</v>
      </c>
    </row>
    <row r="109" spans="1:10" s="152" customFormat="1" ht="40.799999999999997" x14ac:dyDescent="0.3">
      <c r="A109" s="66" t="s">
        <v>273</v>
      </c>
      <c r="B109" s="67" t="s">
        <v>840</v>
      </c>
      <c r="C109" s="68" t="s">
        <v>1458</v>
      </c>
      <c r="D109" s="69" t="s">
        <v>73</v>
      </c>
      <c r="E109" s="70">
        <v>34</v>
      </c>
      <c r="F109" s="71">
        <v>1123.3499999999999</v>
      </c>
      <c r="G109" s="71">
        <f t="shared" si="3"/>
        <v>38193.899999999994</v>
      </c>
      <c r="H109" s="71"/>
      <c r="I109" s="71">
        <f t="shared" si="4"/>
        <v>0</v>
      </c>
      <c r="J109" s="71">
        <f t="shared" si="5"/>
        <v>38193.899999999994</v>
      </c>
    </row>
    <row r="110" spans="1:10" s="152" customFormat="1" ht="40.799999999999997" x14ac:dyDescent="0.3">
      <c r="A110" s="66" t="s">
        <v>275</v>
      </c>
      <c r="B110" s="67" t="s">
        <v>859</v>
      </c>
      <c r="C110" s="68" t="s">
        <v>1459</v>
      </c>
      <c r="D110" s="69" t="s">
        <v>73</v>
      </c>
      <c r="E110" s="70">
        <v>34</v>
      </c>
      <c r="F110" s="71">
        <v>396.14</v>
      </c>
      <c r="G110" s="71">
        <f t="shared" si="3"/>
        <v>13468.76</v>
      </c>
      <c r="H110" s="71"/>
      <c r="I110" s="71">
        <f t="shared" si="4"/>
        <v>0</v>
      </c>
      <c r="J110" s="71">
        <f t="shared" si="5"/>
        <v>13468.76</v>
      </c>
    </row>
    <row r="111" spans="1:10" s="152" customFormat="1" ht="40.799999999999997" x14ac:dyDescent="0.3">
      <c r="A111" s="66" t="s">
        <v>279</v>
      </c>
      <c r="B111" s="67" t="s">
        <v>840</v>
      </c>
      <c r="C111" s="68" t="s">
        <v>876</v>
      </c>
      <c r="D111" s="69" t="s">
        <v>73</v>
      </c>
      <c r="E111" s="70">
        <v>34</v>
      </c>
      <c r="F111" s="71">
        <v>65.92</v>
      </c>
      <c r="G111" s="71">
        <f t="shared" si="3"/>
        <v>2241.2800000000002</v>
      </c>
      <c r="H111" s="71"/>
      <c r="I111" s="71">
        <f t="shared" si="4"/>
        <v>0</v>
      </c>
      <c r="J111" s="71">
        <f t="shared" si="5"/>
        <v>2241.2800000000002</v>
      </c>
    </row>
    <row r="112" spans="1:10" s="78" customFormat="1" ht="20.399999999999999" x14ac:dyDescent="0.3">
      <c r="A112" s="72" t="s">
        <v>847</v>
      </c>
      <c r="B112" s="73" t="s">
        <v>825</v>
      </c>
      <c r="C112" s="74" t="s">
        <v>826</v>
      </c>
      <c r="D112" s="75" t="s">
        <v>109</v>
      </c>
      <c r="E112" s="79">
        <v>1.05</v>
      </c>
      <c r="F112" s="145"/>
      <c r="G112" s="77">
        <f t="shared" si="3"/>
        <v>0</v>
      </c>
      <c r="H112" s="77"/>
      <c r="I112" s="77">
        <f t="shared" si="4"/>
        <v>0</v>
      </c>
      <c r="J112" s="77">
        <f t="shared" si="5"/>
        <v>0</v>
      </c>
    </row>
    <row r="113" spans="1:10" s="152" customFormat="1" ht="40.799999999999997" x14ac:dyDescent="0.3">
      <c r="A113" s="66" t="s">
        <v>282</v>
      </c>
      <c r="B113" s="67" t="s">
        <v>1066</v>
      </c>
      <c r="C113" s="68" t="s">
        <v>1664</v>
      </c>
      <c r="D113" s="69" t="s">
        <v>116</v>
      </c>
      <c r="E113" s="70">
        <v>105</v>
      </c>
      <c r="F113" s="71">
        <v>4801.72</v>
      </c>
      <c r="G113" s="71">
        <f t="shared" si="3"/>
        <v>504180.60000000003</v>
      </c>
      <c r="H113" s="71"/>
      <c r="I113" s="71">
        <f t="shared" si="4"/>
        <v>0</v>
      </c>
      <c r="J113" s="71">
        <f t="shared" si="5"/>
        <v>504180.60000000003</v>
      </c>
    </row>
    <row r="114" spans="1:10" s="152" customFormat="1" ht="40.799999999999997" x14ac:dyDescent="0.3">
      <c r="A114" s="66" t="s">
        <v>284</v>
      </c>
      <c r="B114" s="67" t="s">
        <v>835</v>
      </c>
      <c r="C114" s="68" t="s">
        <v>836</v>
      </c>
      <c r="D114" s="69" t="s">
        <v>837</v>
      </c>
      <c r="E114" s="70">
        <v>10</v>
      </c>
      <c r="F114" s="71">
        <v>2100</v>
      </c>
      <c r="G114" s="71">
        <f t="shared" si="3"/>
        <v>21000</v>
      </c>
      <c r="H114" s="71"/>
      <c r="I114" s="71">
        <f t="shared" si="4"/>
        <v>0</v>
      </c>
      <c r="J114" s="71">
        <f t="shared" si="5"/>
        <v>21000</v>
      </c>
    </row>
    <row r="115" spans="1:10" s="152" customFormat="1" ht="40.799999999999997" x14ac:dyDescent="0.3">
      <c r="A115" s="66" t="s">
        <v>286</v>
      </c>
      <c r="B115" s="67" t="s">
        <v>833</v>
      </c>
      <c r="C115" s="68" t="s">
        <v>1308</v>
      </c>
      <c r="D115" s="69" t="s">
        <v>213</v>
      </c>
      <c r="E115" s="70">
        <v>80</v>
      </c>
      <c r="F115" s="71">
        <v>16.32</v>
      </c>
      <c r="G115" s="71">
        <f t="shared" si="3"/>
        <v>1305.5999999999999</v>
      </c>
      <c r="H115" s="71"/>
      <c r="I115" s="71">
        <f t="shared" si="4"/>
        <v>0</v>
      </c>
      <c r="J115" s="71">
        <f t="shared" si="5"/>
        <v>1305.5999999999999</v>
      </c>
    </row>
    <row r="116" spans="1:10" s="152" customFormat="1" ht="40.799999999999997" x14ac:dyDescent="0.3">
      <c r="A116" s="66" t="s">
        <v>289</v>
      </c>
      <c r="B116" s="67" t="s">
        <v>815</v>
      </c>
      <c r="C116" s="68" t="s">
        <v>846</v>
      </c>
      <c r="D116" s="69" t="s">
        <v>213</v>
      </c>
      <c r="E116" s="70">
        <v>80</v>
      </c>
      <c r="F116" s="71">
        <v>150</v>
      </c>
      <c r="G116" s="71">
        <f t="shared" si="3"/>
        <v>12000</v>
      </c>
      <c r="H116" s="71"/>
      <c r="I116" s="71">
        <f t="shared" si="4"/>
        <v>0</v>
      </c>
      <c r="J116" s="71">
        <f t="shared" si="5"/>
        <v>12000</v>
      </c>
    </row>
    <row r="117" spans="1:10" s="152" customFormat="1" ht="40.799999999999997" x14ac:dyDescent="0.3">
      <c r="A117" s="66" t="s">
        <v>291</v>
      </c>
      <c r="B117" s="67" t="s">
        <v>817</v>
      </c>
      <c r="C117" s="68" t="s">
        <v>1464</v>
      </c>
      <c r="D117" s="69" t="s">
        <v>213</v>
      </c>
      <c r="E117" s="70">
        <v>65</v>
      </c>
      <c r="F117" s="71">
        <v>908.41</v>
      </c>
      <c r="G117" s="71">
        <f t="shared" si="3"/>
        <v>59046.65</v>
      </c>
      <c r="H117" s="71"/>
      <c r="I117" s="71">
        <f t="shared" si="4"/>
        <v>0</v>
      </c>
      <c r="J117" s="71">
        <f t="shared" si="5"/>
        <v>59046.65</v>
      </c>
    </row>
    <row r="118" spans="1:10" s="152" customFormat="1" ht="40.799999999999997" x14ac:dyDescent="0.3">
      <c r="A118" s="66" t="s">
        <v>293</v>
      </c>
      <c r="B118" s="67" t="s">
        <v>811</v>
      </c>
      <c r="C118" s="68" t="s">
        <v>1465</v>
      </c>
      <c r="D118" s="69" t="s">
        <v>213</v>
      </c>
      <c r="E118" s="70">
        <v>65</v>
      </c>
      <c r="F118" s="71">
        <v>2143.41</v>
      </c>
      <c r="G118" s="71">
        <f t="shared" si="3"/>
        <v>139321.65</v>
      </c>
      <c r="H118" s="71"/>
      <c r="I118" s="71">
        <f t="shared" si="4"/>
        <v>0</v>
      </c>
      <c r="J118" s="71">
        <f t="shared" si="5"/>
        <v>139321.65</v>
      </c>
    </row>
    <row r="119" spans="1:10" s="152" customFormat="1" ht="40.799999999999997" x14ac:dyDescent="0.3">
      <c r="A119" s="66" t="s">
        <v>296</v>
      </c>
      <c r="B119" s="67" t="s">
        <v>1403</v>
      </c>
      <c r="C119" s="68" t="s">
        <v>1332</v>
      </c>
      <c r="D119" s="69" t="s">
        <v>73</v>
      </c>
      <c r="E119" s="70">
        <v>65</v>
      </c>
      <c r="F119" s="71">
        <v>637.71</v>
      </c>
      <c r="G119" s="71">
        <f t="shared" si="3"/>
        <v>41451.15</v>
      </c>
      <c r="H119" s="71"/>
      <c r="I119" s="71">
        <f t="shared" si="4"/>
        <v>0</v>
      </c>
      <c r="J119" s="71">
        <f t="shared" si="5"/>
        <v>41451.15</v>
      </c>
    </row>
    <row r="120" spans="1:10" s="152" customFormat="1" ht="40.799999999999997" x14ac:dyDescent="0.3">
      <c r="A120" s="66" t="s">
        <v>298</v>
      </c>
      <c r="B120" s="67" t="s">
        <v>1403</v>
      </c>
      <c r="C120" s="68" t="s">
        <v>1404</v>
      </c>
      <c r="D120" s="69" t="s">
        <v>73</v>
      </c>
      <c r="E120" s="70">
        <v>130</v>
      </c>
      <c r="F120" s="71">
        <v>103.68</v>
      </c>
      <c r="G120" s="71">
        <f t="shared" si="3"/>
        <v>13478.400000000001</v>
      </c>
      <c r="H120" s="71"/>
      <c r="I120" s="71">
        <f t="shared" si="4"/>
        <v>0</v>
      </c>
      <c r="J120" s="71">
        <f t="shared" si="5"/>
        <v>13478.400000000001</v>
      </c>
    </row>
    <row r="121" spans="1:10" s="152" customFormat="1" ht="40.799999999999997" x14ac:dyDescent="0.3">
      <c r="A121" s="66" t="s">
        <v>300</v>
      </c>
      <c r="B121" s="67" t="s">
        <v>1403</v>
      </c>
      <c r="C121" s="68" t="s">
        <v>1405</v>
      </c>
      <c r="D121" s="69" t="s">
        <v>73</v>
      </c>
      <c r="E121" s="70">
        <v>130</v>
      </c>
      <c r="F121" s="71">
        <v>103.68</v>
      </c>
      <c r="G121" s="71">
        <f t="shared" si="3"/>
        <v>13478.400000000001</v>
      </c>
      <c r="H121" s="71"/>
      <c r="I121" s="71">
        <f t="shared" si="4"/>
        <v>0</v>
      </c>
      <c r="J121" s="71">
        <f t="shared" si="5"/>
        <v>13478.400000000001</v>
      </c>
    </row>
    <row r="122" spans="1:10" s="152" customFormat="1" ht="40.799999999999997" x14ac:dyDescent="0.3">
      <c r="A122" s="66" t="s">
        <v>303</v>
      </c>
      <c r="B122" s="67" t="s">
        <v>840</v>
      </c>
      <c r="C122" s="68" t="s">
        <v>912</v>
      </c>
      <c r="D122" s="69" t="s">
        <v>73</v>
      </c>
      <c r="E122" s="70">
        <v>130</v>
      </c>
      <c r="F122" s="71">
        <v>15.12</v>
      </c>
      <c r="G122" s="71">
        <f t="shared" si="3"/>
        <v>1965.6</v>
      </c>
      <c r="H122" s="71"/>
      <c r="I122" s="71">
        <f t="shared" si="4"/>
        <v>0</v>
      </c>
      <c r="J122" s="71">
        <f t="shared" si="5"/>
        <v>1965.6</v>
      </c>
    </row>
    <row r="123" spans="1:10" s="158" customFormat="1" x14ac:dyDescent="0.3">
      <c r="A123" s="156"/>
      <c r="B123" s="157"/>
      <c r="C123" s="157"/>
      <c r="D123" s="157"/>
      <c r="E123" s="156"/>
      <c r="G123" s="77">
        <f t="shared" ref="G123:I123" si="6">SUM(G3:G122)</f>
        <v>12670198.961470367</v>
      </c>
      <c r="H123" s="77"/>
      <c r="I123" s="77">
        <f t="shared" si="6"/>
        <v>0</v>
      </c>
      <c r="J123" s="77">
        <f>SUM(J3:J122)</f>
        <v>12670198.961470367</v>
      </c>
    </row>
    <row r="124" spans="1:10" s="152" customFormat="1" ht="14.4" x14ac:dyDescent="0.3">
      <c r="A124" s="159"/>
      <c r="B124" s="160"/>
      <c r="C124" s="160"/>
      <c r="D124" s="160"/>
      <c r="E124" s="159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8">
    <tabColor theme="8" tint="0.39997558519241921"/>
    <pageSetUpPr fitToPage="1"/>
  </sheetPr>
  <dimension ref="A1:L124"/>
  <sheetViews>
    <sheetView workbookViewId="0">
      <pane ySplit="1" topLeftCell="A2" activePane="bottomLeft" state="frozen"/>
      <selection pane="bottomLeft" activeCell="O14" sqref="O14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0" s="61" customFormat="1" ht="24" x14ac:dyDescent="0.3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</row>
    <row r="2" spans="1:10" s="152" customFormat="1" ht="14.4" x14ac:dyDescent="0.3">
      <c r="A2" s="62" t="s">
        <v>1639</v>
      </c>
      <c r="B2" s="63"/>
      <c r="C2" s="63"/>
      <c r="D2" s="63"/>
      <c r="E2" s="64"/>
    </row>
    <row r="3" spans="1:10" s="78" customFormat="1" ht="30.6" x14ac:dyDescent="0.3">
      <c r="A3" s="72" t="s">
        <v>7</v>
      </c>
      <c r="B3" s="73" t="s">
        <v>86</v>
      </c>
      <c r="C3" s="74" t="s">
        <v>87</v>
      </c>
      <c r="D3" s="75" t="s">
        <v>69</v>
      </c>
      <c r="E3" s="79">
        <v>0.31</v>
      </c>
      <c r="F3" s="145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0" s="152" customFormat="1" ht="40.799999999999997" x14ac:dyDescent="0.3">
      <c r="A4" s="66" t="s">
        <v>539</v>
      </c>
      <c r="B4" s="67" t="s">
        <v>978</v>
      </c>
      <c r="C4" s="68" t="s">
        <v>1640</v>
      </c>
      <c r="D4" s="69" t="s">
        <v>213</v>
      </c>
      <c r="E4" s="70">
        <v>27</v>
      </c>
      <c r="F4" s="71">
        <v>38200</v>
      </c>
      <c r="G4" s="71">
        <f t="shared" si="0"/>
        <v>1031400</v>
      </c>
      <c r="H4" s="71"/>
      <c r="I4" s="71">
        <f t="shared" si="1"/>
        <v>0</v>
      </c>
      <c r="J4" s="71">
        <f t="shared" si="2"/>
        <v>1031400</v>
      </c>
    </row>
    <row r="5" spans="1:10" s="152" customFormat="1" ht="40.799999999999997" x14ac:dyDescent="0.3">
      <c r="A5" s="66" t="s">
        <v>15</v>
      </c>
      <c r="B5" s="67" t="s">
        <v>978</v>
      </c>
      <c r="C5" s="68" t="s">
        <v>1569</v>
      </c>
      <c r="D5" s="69" t="s">
        <v>213</v>
      </c>
      <c r="E5" s="70">
        <v>4</v>
      </c>
      <c r="F5" s="71">
        <v>28850</v>
      </c>
      <c r="G5" s="71">
        <f t="shared" si="0"/>
        <v>115400</v>
      </c>
      <c r="H5" s="71"/>
      <c r="I5" s="71">
        <f t="shared" si="1"/>
        <v>0</v>
      </c>
      <c r="J5" s="71">
        <f t="shared" si="2"/>
        <v>115400</v>
      </c>
    </row>
    <row r="6" spans="1:10" s="152" customFormat="1" ht="30.6" x14ac:dyDescent="0.3">
      <c r="A6" s="66" t="s">
        <v>19</v>
      </c>
      <c r="B6" s="67" t="s">
        <v>1248</v>
      </c>
      <c r="C6" s="68" t="s">
        <v>1249</v>
      </c>
      <c r="D6" s="69" t="s">
        <v>69</v>
      </c>
      <c r="E6" s="88">
        <v>0.14000000000000001</v>
      </c>
      <c r="F6" s="98">
        <v>32427.100991128675</v>
      </c>
      <c r="G6" s="71">
        <f t="shared" si="0"/>
        <v>4539.7941387580149</v>
      </c>
      <c r="H6" s="71"/>
      <c r="I6" s="71">
        <f t="shared" si="1"/>
        <v>0</v>
      </c>
      <c r="J6" s="71">
        <f t="shared" si="2"/>
        <v>4539.7941387580149</v>
      </c>
    </row>
    <row r="7" spans="1:10" s="78" customFormat="1" ht="40.799999999999997" x14ac:dyDescent="0.3">
      <c r="A7" s="72" t="s">
        <v>22</v>
      </c>
      <c r="B7" s="73" t="s">
        <v>114</v>
      </c>
      <c r="C7" s="74" t="s">
        <v>115</v>
      </c>
      <c r="D7" s="75" t="s">
        <v>109</v>
      </c>
      <c r="E7" s="79">
        <v>7.54</v>
      </c>
      <c r="F7" s="145"/>
      <c r="G7" s="77">
        <f t="shared" si="0"/>
        <v>0</v>
      </c>
      <c r="H7" s="77"/>
      <c r="I7" s="77">
        <f t="shared" si="1"/>
        <v>0</v>
      </c>
      <c r="J7" s="77">
        <f t="shared" si="2"/>
        <v>0</v>
      </c>
    </row>
    <row r="8" spans="1:10" s="78" customFormat="1" ht="40.799999999999997" x14ac:dyDescent="0.3">
      <c r="A8" s="72" t="s">
        <v>25</v>
      </c>
      <c r="B8" s="73" t="s">
        <v>111</v>
      </c>
      <c r="C8" s="74" t="s">
        <v>112</v>
      </c>
      <c r="D8" s="75" t="s">
        <v>109</v>
      </c>
      <c r="E8" s="80">
        <v>6.5</v>
      </c>
      <c r="F8" s="145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0" s="78" customFormat="1" ht="20.399999999999999" x14ac:dyDescent="0.3">
      <c r="A9" s="72" t="s">
        <v>28</v>
      </c>
      <c r="B9" s="73" t="s">
        <v>23</v>
      </c>
      <c r="C9" s="74" t="s">
        <v>24</v>
      </c>
      <c r="D9" s="75" t="s">
        <v>18</v>
      </c>
      <c r="E9" s="79">
        <v>0.52</v>
      </c>
      <c r="F9" s="145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0" s="78" customFormat="1" ht="20.399999999999999" x14ac:dyDescent="0.3">
      <c r="A10" s="72" t="s">
        <v>552</v>
      </c>
      <c r="B10" s="73" t="s">
        <v>20</v>
      </c>
      <c r="C10" s="74" t="s">
        <v>21</v>
      </c>
      <c r="D10" s="75" t="s">
        <v>18</v>
      </c>
      <c r="E10" s="80">
        <v>0.4</v>
      </c>
      <c r="F10" s="145"/>
      <c r="G10" s="77">
        <f t="shared" si="0"/>
        <v>0</v>
      </c>
      <c r="H10" s="77"/>
      <c r="I10" s="77">
        <f t="shared" si="1"/>
        <v>0</v>
      </c>
      <c r="J10" s="77">
        <f t="shared" si="2"/>
        <v>0</v>
      </c>
    </row>
    <row r="11" spans="1:10" s="78" customFormat="1" ht="20.399999999999999" x14ac:dyDescent="0.3">
      <c r="A11" s="72" t="s">
        <v>34</v>
      </c>
      <c r="B11" s="73" t="s">
        <v>16</v>
      </c>
      <c r="C11" s="74" t="s">
        <v>17</v>
      </c>
      <c r="D11" s="75" t="s">
        <v>18</v>
      </c>
      <c r="E11" s="80">
        <v>0.6</v>
      </c>
      <c r="F11" s="145"/>
      <c r="G11" s="77">
        <f t="shared" si="0"/>
        <v>0</v>
      </c>
      <c r="H11" s="77"/>
      <c r="I11" s="77">
        <f t="shared" si="1"/>
        <v>0</v>
      </c>
      <c r="J11" s="77">
        <f t="shared" si="2"/>
        <v>0</v>
      </c>
    </row>
    <row r="12" spans="1:10" s="152" customFormat="1" ht="51" x14ac:dyDescent="0.3">
      <c r="A12" s="66" t="s">
        <v>35</v>
      </c>
      <c r="B12" s="67" t="s">
        <v>1668</v>
      </c>
      <c r="C12" s="68" t="s">
        <v>1253</v>
      </c>
      <c r="D12" s="69" t="s">
        <v>116</v>
      </c>
      <c r="E12" s="88">
        <v>338.64</v>
      </c>
      <c r="F12" s="71">
        <v>1155.51</v>
      </c>
      <c r="G12" s="71">
        <f t="shared" si="0"/>
        <v>391301.90639999998</v>
      </c>
      <c r="H12" s="71"/>
      <c r="I12" s="71">
        <f t="shared" si="1"/>
        <v>0</v>
      </c>
      <c r="J12" s="71">
        <f t="shared" si="2"/>
        <v>391301.90639999998</v>
      </c>
    </row>
    <row r="13" spans="1:10" s="152" customFormat="1" ht="51" x14ac:dyDescent="0.3">
      <c r="A13" s="66" t="s">
        <v>556</v>
      </c>
      <c r="B13" s="67" t="s">
        <v>728</v>
      </c>
      <c r="C13" s="68" t="s">
        <v>1254</v>
      </c>
      <c r="D13" s="69" t="s">
        <v>116</v>
      </c>
      <c r="E13" s="81">
        <v>122.4</v>
      </c>
      <c r="F13" s="71">
        <v>760.35</v>
      </c>
      <c r="G13" s="71">
        <f t="shared" si="0"/>
        <v>93066.840000000011</v>
      </c>
      <c r="H13" s="71"/>
      <c r="I13" s="71">
        <f t="shared" si="1"/>
        <v>0</v>
      </c>
      <c r="J13" s="71">
        <f t="shared" si="2"/>
        <v>93066.840000000011</v>
      </c>
    </row>
    <row r="14" spans="1:10" s="152" customFormat="1" ht="51" x14ac:dyDescent="0.3">
      <c r="A14" s="66" t="s">
        <v>42</v>
      </c>
      <c r="B14" s="67" t="s">
        <v>1669</v>
      </c>
      <c r="C14" s="68" t="s">
        <v>1256</v>
      </c>
      <c r="D14" s="69" t="s">
        <v>116</v>
      </c>
      <c r="E14" s="88">
        <v>44.88</v>
      </c>
      <c r="F14" s="71">
        <v>495.42</v>
      </c>
      <c r="G14" s="71">
        <f t="shared" si="0"/>
        <v>22234.449600000004</v>
      </c>
      <c r="H14" s="71"/>
      <c r="I14" s="71">
        <f t="shared" si="1"/>
        <v>0</v>
      </c>
      <c r="J14" s="71">
        <f t="shared" si="2"/>
        <v>22234.449600000004</v>
      </c>
    </row>
    <row r="15" spans="1:10" s="152" customFormat="1" ht="51" x14ac:dyDescent="0.3">
      <c r="A15" s="66" t="s">
        <v>558</v>
      </c>
      <c r="B15" s="67" t="s">
        <v>1353</v>
      </c>
      <c r="C15" s="68" t="s">
        <v>1257</v>
      </c>
      <c r="D15" s="69" t="s">
        <v>116</v>
      </c>
      <c r="E15" s="81">
        <v>229.5</v>
      </c>
      <c r="F15" s="71">
        <v>380.34</v>
      </c>
      <c r="G15" s="71">
        <f t="shared" si="0"/>
        <v>87288.03</v>
      </c>
      <c r="H15" s="71"/>
      <c r="I15" s="71">
        <f t="shared" si="1"/>
        <v>0</v>
      </c>
      <c r="J15" s="71">
        <f t="shared" si="2"/>
        <v>87288.03</v>
      </c>
    </row>
    <row r="16" spans="1:10" s="152" customFormat="1" ht="40.799999999999997" x14ac:dyDescent="0.3">
      <c r="A16" s="66" t="s">
        <v>45</v>
      </c>
      <c r="B16" s="67" t="s">
        <v>733</v>
      </c>
      <c r="C16" s="68" t="s">
        <v>1685</v>
      </c>
      <c r="D16" s="69" t="s">
        <v>116</v>
      </c>
      <c r="E16" s="88">
        <v>247.86</v>
      </c>
      <c r="F16" s="98">
        <v>1804.0884445957065</v>
      </c>
      <c r="G16" s="71">
        <f t="shared" si="0"/>
        <v>447161.36187749181</v>
      </c>
      <c r="H16" s="71"/>
      <c r="I16" s="71">
        <f t="shared" si="1"/>
        <v>0</v>
      </c>
      <c r="J16" s="71">
        <f t="shared" si="2"/>
        <v>447161.36187749181</v>
      </c>
    </row>
    <row r="17" spans="1:10" s="152" customFormat="1" ht="40.799999999999997" x14ac:dyDescent="0.3">
      <c r="A17" s="66" t="s">
        <v>46</v>
      </c>
      <c r="B17" s="67" t="s">
        <v>733</v>
      </c>
      <c r="C17" s="68" t="s">
        <v>1354</v>
      </c>
      <c r="D17" s="69" t="s">
        <v>116</v>
      </c>
      <c r="E17" s="81">
        <v>127.5</v>
      </c>
      <c r="F17" s="71">
        <v>908.73</v>
      </c>
      <c r="G17" s="71">
        <f t="shared" si="0"/>
        <v>115863.075</v>
      </c>
      <c r="H17" s="71"/>
      <c r="I17" s="71">
        <f t="shared" si="1"/>
        <v>0</v>
      </c>
      <c r="J17" s="71">
        <f t="shared" si="2"/>
        <v>115863.075</v>
      </c>
    </row>
    <row r="18" spans="1:10" s="152" customFormat="1" ht="51" x14ac:dyDescent="0.3">
      <c r="A18" s="66" t="s">
        <v>563</v>
      </c>
      <c r="B18" s="67" t="s">
        <v>1353</v>
      </c>
      <c r="C18" s="68" t="s">
        <v>1671</v>
      </c>
      <c r="D18" s="69" t="s">
        <v>116</v>
      </c>
      <c r="E18" s="81">
        <v>321.3</v>
      </c>
      <c r="F18" s="71">
        <v>466.17</v>
      </c>
      <c r="G18" s="71">
        <f t="shared" si="0"/>
        <v>149780.421</v>
      </c>
      <c r="H18" s="71"/>
      <c r="I18" s="71">
        <f t="shared" si="1"/>
        <v>0</v>
      </c>
      <c r="J18" s="71">
        <f t="shared" si="2"/>
        <v>149780.421</v>
      </c>
    </row>
    <row r="19" spans="1:10" s="78" customFormat="1" ht="30.6" x14ac:dyDescent="0.3">
      <c r="A19" s="72" t="s">
        <v>51</v>
      </c>
      <c r="B19" s="73" t="s">
        <v>124</v>
      </c>
      <c r="C19" s="74" t="s">
        <v>125</v>
      </c>
      <c r="D19" s="75" t="s">
        <v>109</v>
      </c>
      <c r="E19" s="79">
        <v>0.65</v>
      </c>
      <c r="F19" s="145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152" customFormat="1" ht="40.799999999999997" x14ac:dyDescent="0.3">
      <c r="A20" s="66" t="s">
        <v>565</v>
      </c>
      <c r="B20" s="67" t="s">
        <v>1361</v>
      </c>
      <c r="C20" s="68" t="s">
        <v>744</v>
      </c>
      <c r="D20" s="69" t="s">
        <v>116</v>
      </c>
      <c r="E20" s="88">
        <v>15.45</v>
      </c>
      <c r="F20" s="98">
        <v>366.44973539565086</v>
      </c>
      <c r="G20" s="71">
        <f t="shared" si="0"/>
        <v>5661.6484118628059</v>
      </c>
      <c r="H20" s="71"/>
      <c r="I20" s="71">
        <f t="shared" si="1"/>
        <v>0</v>
      </c>
      <c r="J20" s="71">
        <f t="shared" si="2"/>
        <v>5661.6484118628059</v>
      </c>
    </row>
    <row r="21" spans="1:10" s="152" customFormat="1" ht="40.799999999999997" x14ac:dyDescent="0.3">
      <c r="A21" s="66" t="s">
        <v>567</v>
      </c>
      <c r="B21" s="67" t="s">
        <v>1362</v>
      </c>
      <c r="C21" s="68" t="s">
        <v>746</v>
      </c>
      <c r="D21" s="69" t="s">
        <v>116</v>
      </c>
      <c r="E21" s="70">
        <v>51</v>
      </c>
      <c r="F21" s="98">
        <v>91.120557028395197</v>
      </c>
      <c r="G21" s="71">
        <f t="shared" si="0"/>
        <v>4647.1484084481554</v>
      </c>
      <c r="H21" s="71"/>
      <c r="I21" s="71">
        <f t="shared" si="1"/>
        <v>0</v>
      </c>
      <c r="J21" s="71">
        <f t="shared" si="2"/>
        <v>4647.1484084481554</v>
      </c>
    </row>
    <row r="22" spans="1:10" s="78" customFormat="1" ht="30.6" x14ac:dyDescent="0.3">
      <c r="A22" s="72" t="s">
        <v>56</v>
      </c>
      <c r="B22" s="73" t="s">
        <v>758</v>
      </c>
      <c r="C22" s="74" t="s">
        <v>759</v>
      </c>
      <c r="D22" s="75" t="s">
        <v>38</v>
      </c>
      <c r="E22" s="76">
        <v>16</v>
      </c>
      <c r="F22" s="145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152" customFormat="1" ht="30.6" x14ac:dyDescent="0.3">
      <c r="A23" s="66" t="s">
        <v>1682</v>
      </c>
      <c r="B23" s="67" t="s">
        <v>1366</v>
      </c>
      <c r="C23" s="68" t="s">
        <v>760</v>
      </c>
      <c r="D23" s="69" t="s">
        <v>213</v>
      </c>
      <c r="E23" s="70">
        <v>16</v>
      </c>
      <c r="F23" s="98">
        <v>17651.120557499999</v>
      </c>
      <c r="G23" s="71">
        <f t="shared" si="0"/>
        <v>282417.92891999998</v>
      </c>
      <c r="H23" s="71"/>
      <c r="I23" s="71">
        <f t="shared" si="1"/>
        <v>0</v>
      </c>
      <c r="J23" s="71">
        <f t="shared" si="2"/>
        <v>282417.92891999998</v>
      </c>
    </row>
    <row r="24" spans="1:10" s="78" customFormat="1" ht="20.399999999999999" x14ac:dyDescent="0.3">
      <c r="A24" s="72" t="s">
        <v>576</v>
      </c>
      <c r="B24" s="73" t="s">
        <v>47</v>
      </c>
      <c r="C24" s="74" t="s">
        <v>48</v>
      </c>
      <c r="D24" s="75" t="s">
        <v>38</v>
      </c>
      <c r="E24" s="76">
        <v>8</v>
      </c>
      <c r="F24" s="145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152" customFormat="1" ht="20.399999999999999" x14ac:dyDescent="0.3">
      <c r="A25" s="66" t="s">
        <v>63</v>
      </c>
      <c r="B25" s="67" t="s">
        <v>1644</v>
      </c>
      <c r="C25" s="68" t="s">
        <v>776</v>
      </c>
      <c r="D25" s="69" t="s">
        <v>213</v>
      </c>
      <c r="E25" s="70">
        <v>8</v>
      </c>
      <c r="F25" s="98">
        <v>25233.123855000002</v>
      </c>
      <c r="G25" s="71">
        <f t="shared" si="0"/>
        <v>201864.99084000001</v>
      </c>
      <c r="H25" s="71"/>
      <c r="I25" s="71">
        <f t="shared" si="1"/>
        <v>0</v>
      </c>
      <c r="J25" s="71">
        <f t="shared" si="2"/>
        <v>201864.99084000001</v>
      </c>
    </row>
    <row r="26" spans="1:10" s="78" customFormat="1" ht="20.399999999999999" x14ac:dyDescent="0.3">
      <c r="A26" s="72" t="s">
        <v>66</v>
      </c>
      <c r="B26" s="73" t="s">
        <v>208</v>
      </c>
      <c r="C26" s="74" t="s">
        <v>209</v>
      </c>
      <c r="D26" s="75" t="s">
        <v>38</v>
      </c>
      <c r="E26" s="76">
        <v>23</v>
      </c>
      <c r="F26" s="145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152" customFormat="1" ht="40.799999999999997" x14ac:dyDescent="0.3">
      <c r="A27" s="66" t="s">
        <v>70</v>
      </c>
      <c r="B27" s="67" t="s">
        <v>1683</v>
      </c>
      <c r="C27" s="68" t="s">
        <v>1002</v>
      </c>
      <c r="D27" s="69" t="s">
        <v>213</v>
      </c>
      <c r="E27" s="70">
        <v>23</v>
      </c>
      <c r="F27" s="98">
        <v>31497.704252212217</v>
      </c>
      <c r="G27" s="71">
        <f t="shared" si="0"/>
        <v>724447.197800881</v>
      </c>
      <c r="H27" s="71"/>
      <c r="I27" s="71">
        <f t="shared" si="1"/>
        <v>0</v>
      </c>
      <c r="J27" s="71">
        <f t="shared" si="2"/>
        <v>724447.197800881</v>
      </c>
    </row>
    <row r="28" spans="1:10" s="78" customFormat="1" ht="20.399999999999999" x14ac:dyDescent="0.3">
      <c r="A28" s="72" t="s">
        <v>74</v>
      </c>
      <c r="B28" s="73" t="s">
        <v>928</v>
      </c>
      <c r="C28" s="74" t="s">
        <v>929</v>
      </c>
      <c r="D28" s="75" t="s">
        <v>930</v>
      </c>
      <c r="E28" s="89">
        <v>0.42749999999999999</v>
      </c>
      <c r="F28" s="145"/>
      <c r="G28" s="77">
        <f t="shared" si="0"/>
        <v>0</v>
      </c>
      <c r="H28" s="77"/>
      <c r="I28" s="77">
        <f t="shared" si="1"/>
        <v>0</v>
      </c>
      <c r="J28" s="77">
        <f t="shared" si="2"/>
        <v>0</v>
      </c>
    </row>
    <row r="29" spans="1:10" s="78" customFormat="1" ht="20.399999999999999" x14ac:dyDescent="0.3">
      <c r="A29" s="72" t="s">
        <v>76</v>
      </c>
      <c r="B29" s="73" t="s">
        <v>931</v>
      </c>
      <c r="C29" s="74" t="s">
        <v>932</v>
      </c>
      <c r="D29" s="75" t="s">
        <v>930</v>
      </c>
      <c r="E29" s="89">
        <v>0.42749999999999999</v>
      </c>
      <c r="F29" s="145"/>
      <c r="G29" s="77">
        <f t="shared" si="0"/>
        <v>0</v>
      </c>
      <c r="H29" s="77"/>
      <c r="I29" s="77">
        <f t="shared" si="1"/>
        <v>0</v>
      </c>
      <c r="J29" s="77">
        <f t="shared" si="2"/>
        <v>0</v>
      </c>
    </row>
    <row r="30" spans="1:10" s="78" customFormat="1" ht="20.399999999999999" x14ac:dyDescent="0.3">
      <c r="A30" s="72" t="s">
        <v>79</v>
      </c>
      <c r="B30" s="73" t="s">
        <v>550</v>
      </c>
      <c r="C30" s="74" t="s">
        <v>934</v>
      </c>
      <c r="D30" s="75" t="s">
        <v>109</v>
      </c>
      <c r="E30" s="79">
        <v>1.71</v>
      </c>
      <c r="F30" s="145"/>
      <c r="G30" s="77">
        <f t="shared" si="0"/>
        <v>0</v>
      </c>
      <c r="H30" s="77"/>
      <c r="I30" s="77">
        <f t="shared" si="1"/>
        <v>0</v>
      </c>
      <c r="J30" s="77">
        <f t="shared" si="2"/>
        <v>0</v>
      </c>
    </row>
    <row r="31" spans="1:10" s="78" customFormat="1" ht="20.399999999999999" x14ac:dyDescent="0.3">
      <c r="A31" s="72" t="s">
        <v>81</v>
      </c>
      <c r="B31" s="73" t="s">
        <v>464</v>
      </c>
      <c r="C31" s="74" t="s">
        <v>465</v>
      </c>
      <c r="D31" s="75" t="s">
        <v>109</v>
      </c>
      <c r="E31" s="79">
        <v>2.54</v>
      </c>
      <c r="F31" s="145"/>
      <c r="G31" s="77">
        <f t="shared" si="0"/>
        <v>0</v>
      </c>
      <c r="H31" s="77"/>
      <c r="I31" s="77">
        <f t="shared" si="1"/>
        <v>0</v>
      </c>
      <c r="J31" s="77">
        <f t="shared" si="2"/>
        <v>0</v>
      </c>
    </row>
    <row r="32" spans="1:10" s="152" customFormat="1" ht="40.799999999999997" x14ac:dyDescent="0.3">
      <c r="A32" s="66" t="s">
        <v>83</v>
      </c>
      <c r="B32" s="67" t="s">
        <v>1368</v>
      </c>
      <c r="C32" s="68" t="s">
        <v>468</v>
      </c>
      <c r="D32" s="69" t="s">
        <v>116</v>
      </c>
      <c r="E32" s="70">
        <v>425</v>
      </c>
      <c r="F32" s="71">
        <v>340.49</v>
      </c>
      <c r="G32" s="71">
        <f t="shared" si="0"/>
        <v>144708.25</v>
      </c>
      <c r="H32" s="71"/>
      <c r="I32" s="71">
        <f t="shared" si="1"/>
        <v>0</v>
      </c>
      <c r="J32" s="71">
        <f t="shared" si="2"/>
        <v>144708.25</v>
      </c>
    </row>
    <row r="33" spans="1:10" s="152" customFormat="1" ht="40.799999999999997" x14ac:dyDescent="0.3">
      <c r="A33" s="66" t="s">
        <v>85</v>
      </c>
      <c r="B33" s="67" t="s">
        <v>1369</v>
      </c>
      <c r="C33" s="68" t="s">
        <v>470</v>
      </c>
      <c r="D33" s="69" t="s">
        <v>213</v>
      </c>
      <c r="E33" s="70">
        <v>608</v>
      </c>
      <c r="F33" s="71">
        <v>463.56</v>
      </c>
      <c r="G33" s="71">
        <f t="shared" si="0"/>
        <v>281844.47999999998</v>
      </c>
      <c r="H33" s="71"/>
      <c r="I33" s="71">
        <f t="shared" si="1"/>
        <v>0</v>
      </c>
      <c r="J33" s="71">
        <f t="shared" si="2"/>
        <v>281844.47999999998</v>
      </c>
    </row>
    <row r="34" spans="1:10" s="152" customFormat="1" ht="40.799999999999997" x14ac:dyDescent="0.3">
      <c r="A34" s="66" t="s">
        <v>88</v>
      </c>
      <c r="B34" s="67" t="s">
        <v>1072</v>
      </c>
      <c r="C34" s="68" t="s">
        <v>952</v>
      </c>
      <c r="D34" s="69" t="s">
        <v>213</v>
      </c>
      <c r="E34" s="70">
        <v>10</v>
      </c>
      <c r="F34" s="98">
        <v>4787.8251676302325</v>
      </c>
      <c r="G34" s="71">
        <f t="shared" si="0"/>
        <v>47878.251676302323</v>
      </c>
      <c r="H34" s="71"/>
      <c r="I34" s="71">
        <f t="shared" si="1"/>
        <v>0</v>
      </c>
      <c r="J34" s="71">
        <f t="shared" si="2"/>
        <v>47878.251676302323</v>
      </c>
    </row>
    <row r="35" spans="1:10" s="78" customFormat="1" ht="20.399999999999999" x14ac:dyDescent="0.3">
      <c r="A35" s="72" t="s">
        <v>90</v>
      </c>
      <c r="B35" s="73" t="s">
        <v>485</v>
      </c>
      <c r="C35" s="74" t="s">
        <v>486</v>
      </c>
      <c r="D35" s="75" t="s">
        <v>278</v>
      </c>
      <c r="E35" s="80">
        <v>0.8</v>
      </c>
      <c r="F35" s="145"/>
      <c r="G35" s="77">
        <f t="shared" si="0"/>
        <v>0</v>
      </c>
      <c r="H35" s="77"/>
      <c r="I35" s="77">
        <f t="shared" si="1"/>
        <v>0</v>
      </c>
      <c r="J35" s="77">
        <f t="shared" si="2"/>
        <v>0</v>
      </c>
    </row>
    <row r="36" spans="1:10" s="78" customFormat="1" ht="30.6" x14ac:dyDescent="0.3">
      <c r="A36" s="72" t="s">
        <v>92</v>
      </c>
      <c r="B36" s="73" t="s">
        <v>957</v>
      </c>
      <c r="C36" s="74" t="s">
        <v>958</v>
      </c>
      <c r="D36" s="75" t="s">
        <v>959</v>
      </c>
      <c r="E36" s="76">
        <v>8</v>
      </c>
      <c r="F36" s="145"/>
      <c r="G36" s="77">
        <f t="shared" si="0"/>
        <v>0</v>
      </c>
      <c r="H36" s="77"/>
      <c r="I36" s="77">
        <f t="shared" si="1"/>
        <v>0</v>
      </c>
      <c r="J36" s="77">
        <f t="shared" si="2"/>
        <v>0</v>
      </c>
    </row>
    <row r="37" spans="1:10" s="152" customFormat="1" ht="40.799999999999997" x14ac:dyDescent="0.3">
      <c r="A37" s="66" t="s">
        <v>94</v>
      </c>
      <c r="B37" s="67" t="s">
        <v>1370</v>
      </c>
      <c r="C37" s="68" t="s">
        <v>965</v>
      </c>
      <c r="D37" s="69" t="s">
        <v>213</v>
      </c>
      <c r="E37" s="70">
        <v>8</v>
      </c>
      <c r="F37" s="98">
        <v>1831.6343608095756</v>
      </c>
      <c r="G37" s="71">
        <f t="shared" si="0"/>
        <v>14653.074886476605</v>
      </c>
      <c r="H37" s="71"/>
      <c r="I37" s="71">
        <f t="shared" si="1"/>
        <v>0</v>
      </c>
      <c r="J37" s="71">
        <f t="shared" si="2"/>
        <v>14653.074886476605</v>
      </c>
    </row>
    <row r="38" spans="1:10" s="78" customFormat="1" ht="20.399999999999999" x14ac:dyDescent="0.3">
      <c r="A38" s="72" t="s">
        <v>96</v>
      </c>
      <c r="B38" s="73" t="s">
        <v>128</v>
      </c>
      <c r="C38" s="74" t="s">
        <v>129</v>
      </c>
      <c r="D38" s="75" t="s">
        <v>130</v>
      </c>
      <c r="E38" s="76">
        <v>10</v>
      </c>
      <c r="F38" s="145"/>
      <c r="G38" s="77">
        <f t="shared" si="0"/>
        <v>0</v>
      </c>
      <c r="H38" s="77"/>
      <c r="I38" s="77">
        <f t="shared" si="1"/>
        <v>0</v>
      </c>
      <c r="J38" s="77">
        <f t="shared" si="2"/>
        <v>0</v>
      </c>
    </row>
    <row r="39" spans="1:10" s="152" customFormat="1" ht="40.799999999999997" x14ac:dyDescent="0.3">
      <c r="A39" s="66" t="s">
        <v>98</v>
      </c>
      <c r="B39" s="67" t="s">
        <v>1363</v>
      </c>
      <c r="C39" s="68" t="s">
        <v>783</v>
      </c>
      <c r="D39" s="69" t="s">
        <v>213</v>
      </c>
      <c r="E39" s="70">
        <v>1</v>
      </c>
      <c r="F39" s="98">
        <v>10012.807609459143</v>
      </c>
      <c r="G39" s="71">
        <f t="shared" si="0"/>
        <v>10012.807609459143</v>
      </c>
      <c r="H39" s="71"/>
      <c r="I39" s="71">
        <f t="shared" si="1"/>
        <v>0</v>
      </c>
      <c r="J39" s="71">
        <f t="shared" si="2"/>
        <v>10012.807609459143</v>
      </c>
    </row>
    <row r="40" spans="1:10" s="152" customFormat="1" ht="40.799999999999997" x14ac:dyDescent="0.3">
      <c r="A40" s="66" t="s">
        <v>101</v>
      </c>
      <c r="B40" s="67" t="s">
        <v>1364</v>
      </c>
      <c r="C40" s="68" t="s">
        <v>785</v>
      </c>
      <c r="D40" s="69" t="s">
        <v>213</v>
      </c>
      <c r="E40" s="70">
        <v>1</v>
      </c>
      <c r="F40" s="98">
        <v>2233.3796662541131</v>
      </c>
      <c r="G40" s="71">
        <f t="shared" si="0"/>
        <v>2233.3796662541131</v>
      </c>
      <c r="H40" s="71"/>
      <c r="I40" s="71">
        <f t="shared" si="1"/>
        <v>0</v>
      </c>
      <c r="J40" s="71">
        <f t="shared" si="2"/>
        <v>2233.3796662541131</v>
      </c>
    </row>
    <row r="41" spans="1:10" s="152" customFormat="1" ht="40.799999999999997" x14ac:dyDescent="0.3">
      <c r="A41" s="66" t="s">
        <v>103</v>
      </c>
      <c r="B41" s="67" t="s">
        <v>1365</v>
      </c>
      <c r="C41" s="68" t="s">
        <v>787</v>
      </c>
      <c r="D41" s="69" t="s">
        <v>213</v>
      </c>
      <c r="E41" s="70">
        <v>1</v>
      </c>
      <c r="F41" s="98">
        <v>27232.501422728081</v>
      </c>
      <c r="G41" s="71">
        <f t="shared" si="0"/>
        <v>27232.501422728081</v>
      </c>
      <c r="H41" s="71"/>
      <c r="I41" s="71">
        <f t="shared" si="1"/>
        <v>0</v>
      </c>
      <c r="J41" s="71">
        <f t="shared" si="2"/>
        <v>27232.501422728081</v>
      </c>
    </row>
    <row r="42" spans="1:10" s="78" customFormat="1" ht="20.399999999999999" x14ac:dyDescent="0.3">
      <c r="A42" s="72" t="s">
        <v>106</v>
      </c>
      <c r="B42" s="73" t="s">
        <v>413</v>
      </c>
      <c r="C42" s="74" t="s">
        <v>414</v>
      </c>
      <c r="D42" s="75" t="s">
        <v>415</v>
      </c>
      <c r="E42" s="80">
        <v>3.3</v>
      </c>
      <c r="F42" s="145"/>
      <c r="G42" s="77">
        <f t="shared" si="0"/>
        <v>0</v>
      </c>
      <c r="H42" s="77"/>
      <c r="I42" s="77">
        <f t="shared" si="1"/>
        <v>0</v>
      </c>
      <c r="J42" s="77">
        <f t="shared" si="2"/>
        <v>0</v>
      </c>
    </row>
    <row r="43" spans="1:10" s="152" customFormat="1" ht="40.799999999999997" x14ac:dyDescent="0.3">
      <c r="A43" s="66" t="s">
        <v>110</v>
      </c>
      <c r="B43" s="67" t="s">
        <v>1373</v>
      </c>
      <c r="C43" s="68" t="s">
        <v>1079</v>
      </c>
      <c r="D43" s="69" t="s">
        <v>116</v>
      </c>
      <c r="E43" s="81">
        <v>846.6</v>
      </c>
      <c r="F43" s="98">
        <v>283.3221762558573</v>
      </c>
      <c r="G43" s="71">
        <f t="shared" si="0"/>
        <v>239860.55441820881</v>
      </c>
      <c r="H43" s="71"/>
      <c r="I43" s="71">
        <f t="shared" si="1"/>
        <v>0</v>
      </c>
      <c r="J43" s="71">
        <f t="shared" si="2"/>
        <v>239860.55441820881</v>
      </c>
    </row>
    <row r="44" spans="1:10" s="152" customFormat="1" ht="40.799999999999997" x14ac:dyDescent="0.3">
      <c r="A44" s="66" t="s">
        <v>113</v>
      </c>
      <c r="B44" s="67" t="s">
        <v>1582</v>
      </c>
      <c r="C44" s="68" t="s">
        <v>1103</v>
      </c>
      <c r="D44" s="69" t="s">
        <v>213</v>
      </c>
      <c r="E44" s="70">
        <v>8</v>
      </c>
      <c r="F44" s="98">
        <v>41197.800758178324</v>
      </c>
      <c r="G44" s="71">
        <f t="shared" si="0"/>
        <v>329582.40606542659</v>
      </c>
      <c r="H44" s="71"/>
      <c r="I44" s="71">
        <f t="shared" si="1"/>
        <v>0</v>
      </c>
      <c r="J44" s="71">
        <f t="shared" si="2"/>
        <v>329582.40606542659</v>
      </c>
    </row>
    <row r="45" spans="1:10" s="152" customFormat="1" ht="40.799999999999997" x14ac:dyDescent="0.3">
      <c r="A45" s="66" t="s">
        <v>117</v>
      </c>
      <c r="B45" s="67" t="s">
        <v>1582</v>
      </c>
      <c r="C45" s="68" t="s">
        <v>1109</v>
      </c>
      <c r="D45" s="69" t="s">
        <v>213</v>
      </c>
      <c r="E45" s="70">
        <v>14</v>
      </c>
      <c r="F45" s="98">
        <v>209.53999494001647</v>
      </c>
      <c r="G45" s="71">
        <f t="shared" si="0"/>
        <v>2933.5599291602307</v>
      </c>
      <c r="H45" s="71"/>
      <c r="I45" s="71">
        <f t="shared" si="1"/>
        <v>0</v>
      </c>
      <c r="J45" s="71">
        <f t="shared" si="2"/>
        <v>2933.5599291602307</v>
      </c>
    </row>
    <row r="46" spans="1:10" s="152" customFormat="1" ht="40.799999999999997" x14ac:dyDescent="0.3">
      <c r="A46" s="66" t="s">
        <v>120</v>
      </c>
      <c r="B46" s="67" t="s">
        <v>1582</v>
      </c>
      <c r="C46" s="68" t="s">
        <v>1111</v>
      </c>
      <c r="D46" s="69" t="s">
        <v>213</v>
      </c>
      <c r="E46" s="70">
        <v>14</v>
      </c>
      <c r="F46" s="98">
        <v>830.29172509102932</v>
      </c>
      <c r="G46" s="71">
        <f t="shared" si="0"/>
        <v>11624.08415127441</v>
      </c>
      <c r="H46" s="71"/>
      <c r="I46" s="71">
        <f t="shared" si="1"/>
        <v>0</v>
      </c>
      <c r="J46" s="71">
        <f t="shared" si="2"/>
        <v>11624.08415127441</v>
      </c>
    </row>
    <row r="47" spans="1:10" s="78" customFormat="1" ht="20.399999999999999" x14ac:dyDescent="0.3">
      <c r="A47" s="72" t="s">
        <v>123</v>
      </c>
      <c r="B47" s="73" t="s">
        <v>1161</v>
      </c>
      <c r="C47" s="74" t="s">
        <v>1162</v>
      </c>
      <c r="D47" s="75" t="s">
        <v>415</v>
      </c>
      <c r="E47" s="76">
        <v>5</v>
      </c>
      <c r="F47" s="145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0" s="152" customFormat="1" ht="40.799999999999997" x14ac:dyDescent="0.3">
      <c r="A48" s="66" t="s">
        <v>127</v>
      </c>
      <c r="B48" s="67" t="s">
        <v>1374</v>
      </c>
      <c r="C48" s="68" t="s">
        <v>1375</v>
      </c>
      <c r="D48" s="69" t="s">
        <v>116</v>
      </c>
      <c r="E48" s="70">
        <v>515</v>
      </c>
      <c r="F48" s="98">
        <v>29.020837424765958</v>
      </c>
      <c r="G48" s="71">
        <f t="shared" si="0"/>
        <v>14945.731273754469</v>
      </c>
      <c r="H48" s="71"/>
      <c r="I48" s="71">
        <f t="shared" si="1"/>
        <v>0</v>
      </c>
      <c r="J48" s="71">
        <f t="shared" si="2"/>
        <v>14945.731273754469</v>
      </c>
    </row>
    <row r="49" spans="1:10" s="152" customFormat="1" ht="40.799999999999997" x14ac:dyDescent="0.3">
      <c r="A49" s="66" t="s">
        <v>131</v>
      </c>
      <c r="B49" s="67" t="s">
        <v>1376</v>
      </c>
      <c r="C49" s="68" t="s">
        <v>1168</v>
      </c>
      <c r="D49" s="69" t="s">
        <v>213</v>
      </c>
      <c r="E49" s="70">
        <v>20</v>
      </c>
      <c r="F49" s="98">
        <v>5.0416139365388197</v>
      </c>
      <c r="G49" s="71">
        <f t="shared" si="0"/>
        <v>100.83227873077639</v>
      </c>
      <c r="H49" s="71"/>
      <c r="I49" s="71">
        <f t="shared" si="1"/>
        <v>0</v>
      </c>
      <c r="J49" s="71">
        <f t="shared" si="2"/>
        <v>100.83227873077639</v>
      </c>
    </row>
    <row r="50" spans="1:10" s="152" customFormat="1" ht="40.799999999999997" x14ac:dyDescent="0.3">
      <c r="A50" s="66" t="s">
        <v>135</v>
      </c>
      <c r="B50" s="67" t="s">
        <v>1376</v>
      </c>
      <c r="C50" s="68" t="s">
        <v>1170</v>
      </c>
      <c r="D50" s="69" t="s">
        <v>213</v>
      </c>
      <c r="E50" s="70">
        <v>20</v>
      </c>
      <c r="F50" s="98">
        <v>10.821620682133336</v>
      </c>
      <c r="G50" s="71">
        <f t="shared" si="0"/>
        <v>216.43241364266672</v>
      </c>
      <c r="H50" s="71"/>
      <c r="I50" s="71">
        <f t="shared" si="1"/>
        <v>0</v>
      </c>
      <c r="J50" s="71">
        <f t="shared" si="2"/>
        <v>216.43241364266672</v>
      </c>
    </row>
    <row r="51" spans="1:10" s="152" customFormat="1" ht="40.799999999999997" x14ac:dyDescent="0.3">
      <c r="A51" s="66" t="s">
        <v>139</v>
      </c>
      <c r="B51" s="67" t="s">
        <v>1377</v>
      </c>
      <c r="C51" s="68" t="s">
        <v>1142</v>
      </c>
      <c r="D51" s="69" t="s">
        <v>213</v>
      </c>
      <c r="E51" s="70">
        <v>1000</v>
      </c>
      <c r="F51" s="98">
        <v>33.693697083104752</v>
      </c>
      <c r="G51" s="71">
        <f t="shared" si="0"/>
        <v>33693.697083104751</v>
      </c>
      <c r="H51" s="71"/>
      <c r="I51" s="71">
        <f t="shared" si="1"/>
        <v>0</v>
      </c>
      <c r="J51" s="71">
        <f t="shared" si="2"/>
        <v>33693.697083104751</v>
      </c>
    </row>
    <row r="52" spans="1:10" s="152" customFormat="1" ht="40.799999999999997" x14ac:dyDescent="0.3">
      <c r="A52" s="66" t="s">
        <v>142</v>
      </c>
      <c r="B52" s="67" t="s">
        <v>1377</v>
      </c>
      <c r="C52" s="68" t="s">
        <v>1144</v>
      </c>
      <c r="D52" s="69" t="s">
        <v>213</v>
      </c>
      <c r="E52" s="70">
        <v>22</v>
      </c>
      <c r="F52" s="98">
        <v>43.285568552788135</v>
      </c>
      <c r="G52" s="71">
        <f t="shared" si="0"/>
        <v>952.28250816133891</v>
      </c>
      <c r="H52" s="71"/>
      <c r="I52" s="71">
        <f t="shared" si="1"/>
        <v>0</v>
      </c>
      <c r="J52" s="71">
        <f t="shared" si="2"/>
        <v>952.28250816133891</v>
      </c>
    </row>
    <row r="53" spans="1:10" s="152" customFormat="1" ht="40.799999999999997" x14ac:dyDescent="0.3">
      <c r="A53" s="66" t="s">
        <v>146</v>
      </c>
      <c r="B53" s="67" t="s">
        <v>1378</v>
      </c>
      <c r="C53" s="68" t="s">
        <v>1155</v>
      </c>
      <c r="D53" s="69" t="s">
        <v>116</v>
      </c>
      <c r="E53" s="70">
        <v>950</v>
      </c>
      <c r="F53" s="98">
        <v>313.81866772293188</v>
      </c>
      <c r="G53" s="71">
        <f t="shared" si="0"/>
        <v>298127.73433678527</v>
      </c>
      <c r="H53" s="71"/>
      <c r="I53" s="71">
        <f t="shared" si="1"/>
        <v>0</v>
      </c>
      <c r="J53" s="71">
        <f t="shared" si="2"/>
        <v>298127.73433678527</v>
      </c>
    </row>
    <row r="54" spans="1:10" s="152" customFormat="1" ht="40.799999999999997" x14ac:dyDescent="0.3">
      <c r="A54" s="66" t="s">
        <v>149</v>
      </c>
      <c r="B54" s="67" t="s">
        <v>1379</v>
      </c>
      <c r="C54" s="68" t="s">
        <v>1152</v>
      </c>
      <c r="D54" s="69" t="s">
        <v>213</v>
      </c>
      <c r="E54" s="70">
        <v>1900</v>
      </c>
      <c r="F54" s="98">
        <v>0.98375757906875183</v>
      </c>
      <c r="G54" s="71">
        <f t="shared" si="0"/>
        <v>1869.1394002306286</v>
      </c>
      <c r="H54" s="71"/>
      <c r="I54" s="71">
        <f t="shared" si="1"/>
        <v>0</v>
      </c>
      <c r="J54" s="71">
        <f t="shared" si="2"/>
        <v>1869.1394002306286</v>
      </c>
    </row>
    <row r="55" spans="1:10" s="78" customFormat="1" ht="20.399999999999999" x14ac:dyDescent="0.3">
      <c r="A55" s="72" t="s">
        <v>151</v>
      </c>
      <c r="B55" s="73" t="s">
        <v>128</v>
      </c>
      <c r="C55" s="74" t="s">
        <v>129</v>
      </c>
      <c r="D55" s="75" t="s">
        <v>130</v>
      </c>
      <c r="E55" s="76">
        <v>5</v>
      </c>
      <c r="F55" s="145"/>
      <c r="G55" s="77">
        <f t="shared" si="0"/>
        <v>0</v>
      </c>
      <c r="H55" s="77"/>
      <c r="I55" s="77">
        <f t="shared" si="1"/>
        <v>0</v>
      </c>
      <c r="J55" s="77">
        <f t="shared" si="2"/>
        <v>0</v>
      </c>
    </row>
    <row r="56" spans="1:10" s="152" customFormat="1" ht="40.799999999999997" x14ac:dyDescent="0.3">
      <c r="A56" s="66" t="s">
        <v>155</v>
      </c>
      <c r="B56" s="67" t="s">
        <v>1380</v>
      </c>
      <c r="C56" s="68" t="s">
        <v>1381</v>
      </c>
      <c r="D56" s="69" t="s">
        <v>213</v>
      </c>
      <c r="E56" s="70">
        <v>5</v>
      </c>
      <c r="F56" s="98">
        <v>696.00848719114197</v>
      </c>
      <c r="G56" s="71">
        <f t="shared" si="0"/>
        <v>3480.0424359557101</v>
      </c>
      <c r="H56" s="71"/>
      <c r="I56" s="71">
        <f t="shared" si="1"/>
        <v>0</v>
      </c>
      <c r="J56" s="71">
        <f t="shared" si="2"/>
        <v>3480.0424359557101</v>
      </c>
    </row>
    <row r="57" spans="1:10" s="78" customFormat="1" ht="20.399999999999999" x14ac:dyDescent="0.3">
      <c r="A57" s="72" t="s">
        <v>678</v>
      </c>
      <c r="B57" s="73" t="s">
        <v>825</v>
      </c>
      <c r="C57" s="74" t="s">
        <v>826</v>
      </c>
      <c r="D57" s="75" t="s">
        <v>109</v>
      </c>
      <c r="E57" s="80">
        <v>4.5</v>
      </c>
      <c r="F57" s="145"/>
      <c r="G57" s="77">
        <f t="shared" si="0"/>
        <v>0</v>
      </c>
      <c r="H57" s="77"/>
      <c r="I57" s="77">
        <f t="shared" si="1"/>
        <v>0</v>
      </c>
      <c r="J57" s="77">
        <f t="shared" si="2"/>
        <v>0</v>
      </c>
    </row>
    <row r="58" spans="1:10" s="152" customFormat="1" ht="40.799999999999997" x14ac:dyDescent="0.3">
      <c r="A58" s="66" t="s">
        <v>162</v>
      </c>
      <c r="B58" s="67" t="s">
        <v>1066</v>
      </c>
      <c r="C58" s="68" t="s">
        <v>1382</v>
      </c>
      <c r="D58" s="69" t="s">
        <v>116</v>
      </c>
      <c r="E58" s="70">
        <v>450</v>
      </c>
      <c r="F58" s="98">
        <v>5815.9748074544614</v>
      </c>
      <c r="G58" s="71">
        <f t="shared" si="0"/>
        <v>2617188.6633545076</v>
      </c>
      <c r="H58" s="71"/>
      <c r="I58" s="71">
        <f t="shared" si="1"/>
        <v>0</v>
      </c>
      <c r="J58" s="71">
        <f t="shared" si="2"/>
        <v>2617188.6633545076</v>
      </c>
    </row>
    <row r="59" spans="1:10" s="78" customFormat="1" ht="30.6" x14ac:dyDescent="0.3">
      <c r="A59" s="72" t="s">
        <v>166</v>
      </c>
      <c r="B59" s="73" t="s">
        <v>163</v>
      </c>
      <c r="C59" s="74" t="s">
        <v>164</v>
      </c>
      <c r="D59" s="75" t="s">
        <v>165</v>
      </c>
      <c r="E59" s="101">
        <v>1.323062</v>
      </c>
      <c r="F59" s="145"/>
      <c r="G59" s="77">
        <f t="shared" si="0"/>
        <v>0</v>
      </c>
      <c r="H59" s="77"/>
      <c r="I59" s="77">
        <f t="shared" si="1"/>
        <v>0</v>
      </c>
      <c r="J59" s="77">
        <f t="shared" si="2"/>
        <v>0</v>
      </c>
    </row>
    <row r="60" spans="1:10" s="152" customFormat="1" ht="40.799999999999997" x14ac:dyDescent="0.3">
      <c r="A60" s="66" t="s">
        <v>169</v>
      </c>
      <c r="B60" s="67" t="s">
        <v>1383</v>
      </c>
      <c r="C60" s="68" t="s">
        <v>795</v>
      </c>
      <c r="D60" s="69" t="s">
        <v>213</v>
      </c>
      <c r="E60" s="105">
        <v>31.666667</v>
      </c>
      <c r="F60" s="71">
        <v>18192.38</v>
      </c>
      <c r="G60" s="71">
        <f t="shared" si="0"/>
        <v>576092.03939746006</v>
      </c>
      <c r="H60" s="71"/>
      <c r="I60" s="71">
        <f t="shared" si="1"/>
        <v>0</v>
      </c>
      <c r="J60" s="71">
        <f t="shared" si="2"/>
        <v>576092.03939746006</v>
      </c>
    </row>
    <row r="61" spans="1:10" s="152" customFormat="1" ht="40.799999999999997" x14ac:dyDescent="0.3">
      <c r="A61" s="66" t="s">
        <v>171</v>
      </c>
      <c r="B61" s="67" t="s">
        <v>1383</v>
      </c>
      <c r="C61" s="68" t="s">
        <v>1686</v>
      </c>
      <c r="D61" s="69" t="s">
        <v>213</v>
      </c>
      <c r="E61" s="70">
        <v>65</v>
      </c>
      <c r="F61" s="71">
        <v>241.2</v>
      </c>
      <c r="G61" s="71">
        <f t="shared" si="0"/>
        <v>15678</v>
      </c>
      <c r="H61" s="71"/>
      <c r="I61" s="71">
        <f t="shared" si="1"/>
        <v>0</v>
      </c>
      <c r="J61" s="71">
        <f t="shared" si="2"/>
        <v>15678</v>
      </c>
    </row>
    <row r="62" spans="1:10" s="152" customFormat="1" ht="40.799999999999997" x14ac:dyDescent="0.3">
      <c r="A62" s="66" t="s">
        <v>173</v>
      </c>
      <c r="B62" s="67" t="s">
        <v>1383</v>
      </c>
      <c r="C62" s="68" t="s">
        <v>800</v>
      </c>
      <c r="D62" s="69" t="s">
        <v>213</v>
      </c>
      <c r="E62" s="70">
        <v>5</v>
      </c>
      <c r="F62" s="71">
        <v>3507.84</v>
      </c>
      <c r="G62" s="71">
        <f t="shared" si="0"/>
        <v>17539.2</v>
      </c>
      <c r="H62" s="71"/>
      <c r="I62" s="71">
        <f t="shared" si="1"/>
        <v>0</v>
      </c>
      <c r="J62" s="71">
        <f t="shared" si="2"/>
        <v>17539.2</v>
      </c>
    </row>
    <row r="63" spans="1:10" s="152" customFormat="1" ht="40.799999999999997" x14ac:dyDescent="0.3">
      <c r="A63" s="66" t="s">
        <v>176</v>
      </c>
      <c r="B63" s="67" t="s">
        <v>793</v>
      </c>
      <c r="C63" s="68" t="s">
        <v>1675</v>
      </c>
      <c r="D63" s="69" t="s">
        <v>213</v>
      </c>
      <c r="E63" s="70">
        <v>5</v>
      </c>
      <c r="F63" s="71">
        <v>212.89</v>
      </c>
      <c r="G63" s="71">
        <f t="shared" si="0"/>
        <v>1064.4499999999998</v>
      </c>
      <c r="H63" s="71"/>
      <c r="I63" s="71">
        <f t="shared" si="1"/>
        <v>0</v>
      </c>
      <c r="J63" s="71">
        <f t="shared" si="2"/>
        <v>1064.4499999999998</v>
      </c>
    </row>
    <row r="64" spans="1:10" s="152" customFormat="1" ht="40.799999999999997" x14ac:dyDescent="0.3">
      <c r="A64" s="66" t="s">
        <v>178</v>
      </c>
      <c r="B64" s="67" t="s">
        <v>801</v>
      </c>
      <c r="C64" s="68" t="s">
        <v>1676</v>
      </c>
      <c r="D64" s="69" t="s">
        <v>213</v>
      </c>
      <c r="E64" s="70">
        <v>64</v>
      </c>
      <c r="F64" s="71">
        <v>2196.4</v>
      </c>
      <c r="G64" s="71">
        <f t="shared" si="0"/>
        <v>140569.60000000001</v>
      </c>
      <c r="H64" s="71"/>
      <c r="I64" s="71">
        <f t="shared" si="1"/>
        <v>0</v>
      </c>
      <c r="J64" s="71">
        <f t="shared" si="2"/>
        <v>140569.60000000001</v>
      </c>
    </row>
    <row r="65" spans="1:10" s="152" customFormat="1" ht="40.799999999999997" x14ac:dyDescent="0.3">
      <c r="A65" s="66" t="s">
        <v>180</v>
      </c>
      <c r="B65" s="67" t="s">
        <v>853</v>
      </c>
      <c r="C65" s="68" t="s">
        <v>1385</v>
      </c>
      <c r="D65" s="69" t="s">
        <v>213</v>
      </c>
      <c r="E65" s="70">
        <v>128</v>
      </c>
      <c r="F65" s="71">
        <v>49.59</v>
      </c>
      <c r="G65" s="71">
        <f t="shared" si="0"/>
        <v>6347.52</v>
      </c>
      <c r="H65" s="71"/>
      <c r="I65" s="71">
        <f t="shared" si="1"/>
        <v>0</v>
      </c>
      <c r="J65" s="71">
        <f t="shared" si="2"/>
        <v>6347.52</v>
      </c>
    </row>
    <row r="66" spans="1:10" s="152" customFormat="1" ht="40.799999999999997" x14ac:dyDescent="0.3">
      <c r="A66" s="66" t="s">
        <v>182</v>
      </c>
      <c r="B66" s="67" t="s">
        <v>838</v>
      </c>
      <c r="C66" s="68" t="s">
        <v>1677</v>
      </c>
      <c r="D66" s="69" t="s">
        <v>73</v>
      </c>
      <c r="E66" s="70">
        <v>900</v>
      </c>
      <c r="F66" s="71">
        <v>97.98</v>
      </c>
      <c r="G66" s="71">
        <f t="shared" si="0"/>
        <v>88182</v>
      </c>
      <c r="H66" s="71"/>
      <c r="I66" s="71">
        <f t="shared" si="1"/>
        <v>0</v>
      </c>
      <c r="J66" s="71">
        <f t="shared" si="2"/>
        <v>88182</v>
      </c>
    </row>
    <row r="67" spans="1:10" s="152" customFormat="1" ht="40.799999999999997" x14ac:dyDescent="0.3">
      <c r="A67" s="66" t="s">
        <v>184</v>
      </c>
      <c r="B67" s="67" t="s">
        <v>840</v>
      </c>
      <c r="C67" s="68" t="s">
        <v>1678</v>
      </c>
      <c r="D67" s="69" t="s">
        <v>73</v>
      </c>
      <c r="E67" s="70">
        <v>900</v>
      </c>
      <c r="F67" s="71">
        <v>15.12</v>
      </c>
      <c r="G67" s="71">
        <f t="shared" ref="G67:G122" si="3">E67*F67</f>
        <v>13608</v>
      </c>
      <c r="H67" s="71"/>
      <c r="I67" s="71">
        <f t="shared" ref="I67:I122" si="4">E67*H67</f>
        <v>0</v>
      </c>
      <c r="J67" s="71">
        <f t="shared" ref="J67:J122" si="5">G67+I67</f>
        <v>13608</v>
      </c>
    </row>
    <row r="68" spans="1:10" s="152" customFormat="1" ht="40.799999999999997" x14ac:dyDescent="0.3">
      <c r="A68" s="66" t="s">
        <v>186</v>
      </c>
      <c r="B68" s="67" t="s">
        <v>842</v>
      </c>
      <c r="C68" s="68" t="s">
        <v>843</v>
      </c>
      <c r="D68" s="69" t="s">
        <v>73</v>
      </c>
      <c r="E68" s="70">
        <v>900</v>
      </c>
      <c r="F68" s="71">
        <v>12.69</v>
      </c>
      <c r="G68" s="71">
        <f t="shared" si="3"/>
        <v>11421</v>
      </c>
      <c r="H68" s="71"/>
      <c r="I68" s="71">
        <f t="shared" si="4"/>
        <v>0</v>
      </c>
      <c r="J68" s="71">
        <f t="shared" si="5"/>
        <v>11421</v>
      </c>
    </row>
    <row r="69" spans="1:10" s="152" customFormat="1" ht="40.799999999999997" x14ac:dyDescent="0.3">
      <c r="A69" s="66" t="s">
        <v>188</v>
      </c>
      <c r="B69" s="67" t="s">
        <v>838</v>
      </c>
      <c r="C69" s="68" t="s">
        <v>1679</v>
      </c>
      <c r="D69" s="69" t="s">
        <v>73</v>
      </c>
      <c r="E69" s="70">
        <v>128</v>
      </c>
      <c r="F69" s="71">
        <v>3902.77</v>
      </c>
      <c r="G69" s="71">
        <f t="shared" si="3"/>
        <v>499554.56</v>
      </c>
      <c r="H69" s="71"/>
      <c r="I69" s="71">
        <f t="shared" si="4"/>
        <v>0</v>
      </c>
      <c r="J69" s="71">
        <f t="shared" si="5"/>
        <v>499554.56</v>
      </c>
    </row>
    <row r="70" spans="1:10" s="152" customFormat="1" ht="40.799999999999997" x14ac:dyDescent="0.3">
      <c r="A70" s="66" t="s">
        <v>190</v>
      </c>
      <c r="B70" s="67" t="s">
        <v>840</v>
      </c>
      <c r="C70" s="68" t="s">
        <v>1680</v>
      </c>
      <c r="D70" s="69" t="s">
        <v>73</v>
      </c>
      <c r="E70" s="70">
        <v>128</v>
      </c>
      <c r="F70" s="71">
        <v>65.92</v>
      </c>
      <c r="G70" s="71">
        <f t="shared" si="3"/>
        <v>8437.76</v>
      </c>
      <c r="H70" s="71"/>
      <c r="I70" s="71">
        <f t="shared" si="4"/>
        <v>0</v>
      </c>
      <c r="J70" s="71">
        <f t="shared" si="5"/>
        <v>8437.76</v>
      </c>
    </row>
    <row r="71" spans="1:10" s="78" customFormat="1" ht="20.399999999999999" x14ac:dyDescent="0.3">
      <c r="A71" s="72" t="s">
        <v>192</v>
      </c>
      <c r="B71" s="73" t="s">
        <v>806</v>
      </c>
      <c r="C71" s="74" t="s">
        <v>807</v>
      </c>
      <c r="D71" s="75" t="s">
        <v>69</v>
      </c>
      <c r="E71" s="80">
        <v>0.1</v>
      </c>
      <c r="F71" s="145"/>
      <c r="G71" s="77">
        <f t="shared" si="3"/>
        <v>0</v>
      </c>
      <c r="H71" s="77"/>
      <c r="I71" s="77">
        <f t="shared" si="4"/>
        <v>0</v>
      </c>
      <c r="J71" s="77">
        <f t="shared" si="5"/>
        <v>0</v>
      </c>
    </row>
    <row r="72" spans="1:10" s="152" customFormat="1" ht="40.799999999999997" x14ac:dyDescent="0.3">
      <c r="A72" s="66" t="s">
        <v>194</v>
      </c>
      <c r="B72" s="67" t="s">
        <v>1397</v>
      </c>
      <c r="C72" s="68" t="s">
        <v>1684</v>
      </c>
      <c r="D72" s="69" t="s">
        <v>213</v>
      </c>
      <c r="E72" s="70">
        <v>10</v>
      </c>
      <c r="F72" s="71">
        <v>3001.62</v>
      </c>
      <c r="G72" s="71">
        <f t="shared" si="3"/>
        <v>30016.199999999997</v>
      </c>
      <c r="H72" s="71"/>
      <c r="I72" s="71">
        <f t="shared" si="4"/>
        <v>0</v>
      </c>
      <c r="J72" s="71">
        <f t="shared" si="5"/>
        <v>30016.199999999997</v>
      </c>
    </row>
    <row r="73" spans="1:10" s="152" customFormat="1" ht="40.799999999999997" x14ac:dyDescent="0.3">
      <c r="A73" s="66" t="s">
        <v>196</v>
      </c>
      <c r="B73" s="67" t="s">
        <v>831</v>
      </c>
      <c r="C73" s="68" t="s">
        <v>1457</v>
      </c>
      <c r="D73" s="69" t="s">
        <v>213</v>
      </c>
      <c r="E73" s="70">
        <v>20</v>
      </c>
      <c r="F73" s="71">
        <v>407.64</v>
      </c>
      <c r="G73" s="71">
        <f t="shared" si="3"/>
        <v>8152.7999999999993</v>
      </c>
      <c r="H73" s="71"/>
      <c r="I73" s="71">
        <f t="shared" si="4"/>
        <v>0</v>
      </c>
      <c r="J73" s="71">
        <f t="shared" si="5"/>
        <v>8152.7999999999993</v>
      </c>
    </row>
    <row r="74" spans="1:10" s="152" customFormat="1" ht="40.799999999999997" x14ac:dyDescent="0.3">
      <c r="A74" s="66" t="s">
        <v>198</v>
      </c>
      <c r="B74" s="67" t="s">
        <v>840</v>
      </c>
      <c r="C74" s="68" t="s">
        <v>1458</v>
      </c>
      <c r="D74" s="69" t="s">
        <v>73</v>
      </c>
      <c r="E74" s="70">
        <v>20</v>
      </c>
      <c r="F74" s="71">
        <v>1123.3499999999999</v>
      </c>
      <c r="G74" s="71">
        <f t="shared" si="3"/>
        <v>22467</v>
      </c>
      <c r="H74" s="71"/>
      <c r="I74" s="71">
        <f t="shared" si="4"/>
        <v>0</v>
      </c>
      <c r="J74" s="71">
        <f t="shared" si="5"/>
        <v>22467</v>
      </c>
    </row>
    <row r="75" spans="1:10" s="152" customFormat="1" ht="40.799999999999997" x14ac:dyDescent="0.3">
      <c r="A75" s="66" t="s">
        <v>200</v>
      </c>
      <c r="B75" s="67" t="s">
        <v>859</v>
      </c>
      <c r="C75" s="68" t="s">
        <v>1459</v>
      </c>
      <c r="D75" s="69" t="s">
        <v>73</v>
      </c>
      <c r="E75" s="70">
        <v>20</v>
      </c>
      <c r="F75" s="71">
        <v>396.14</v>
      </c>
      <c r="G75" s="71">
        <f t="shared" si="3"/>
        <v>7922.7999999999993</v>
      </c>
      <c r="H75" s="71"/>
      <c r="I75" s="71">
        <f t="shared" si="4"/>
        <v>0</v>
      </c>
      <c r="J75" s="71">
        <f t="shared" si="5"/>
        <v>7922.7999999999993</v>
      </c>
    </row>
    <row r="76" spans="1:10" s="152" customFormat="1" ht="40.799999999999997" x14ac:dyDescent="0.3">
      <c r="A76" s="66" t="s">
        <v>202</v>
      </c>
      <c r="B76" s="67" t="s">
        <v>840</v>
      </c>
      <c r="C76" s="68" t="s">
        <v>876</v>
      </c>
      <c r="D76" s="69" t="s">
        <v>73</v>
      </c>
      <c r="E76" s="70">
        <v>20</v>
      </c>
      <c r="F76" s="71">
        <v>65.92</v>
      </c>
      <c r="G76" s="71">
        <f t="shared" si="3"/>
        <v>1318.4</v>
      </c>
      <c r="H76" s="71"/>
      <c r="I76" s="71">
        <f t="shared" si="4"/>
        <v>0</v>
      </c>
      <c r="J76" s="71">
        <f t="shared" si="5"/>
        <v>1318.4</v>
      </c>
    </row>
    <row r="77" spans="1:10" s="152" customFormat="1" ht="40.799999999999997" x14ac:dyDescent="0.3">
      <c r="A77" s="66" t="s">
        <v>205</v>
      </c>
      <c r="B77" s="67" t="s">
        <v>829</v>
      </c>
      <c r="C77" s="68" t="s">
        <v>830</v>
      </c>
      <c r="D77" s="69" t="s">
        <v>213</v>
      </c>
      <c r="E77" s="70">
        <v>17</v>
      </c>
      <c r="F77" s="71">
        <v>7004.58</v>
      </c>
      <c r="G77" s="71">
        <f t="shared" si="3"/>
        <v>119077.86</v>
      </c>
      <c r="H77" s="71"/>
      <c r="I77" s="71">
        <f t="shared" si="4"/>
        <v>0</v>
      </c>
      <c r="J77" s="71">
        <f t="shared" si="5"/>
        <v>119077.86</v>
      </c>
    </row>
    <row r="78" spans="1:10" s="78" customFormat="1" ht="20.399999999999999" x14ac:dyDescent="0.3">
      <c r="A78" s="72" t="s">
        <v>207</v>
      </c>
      <c r="B78" s="73" t="s">
        <v>825</v>
      </c>
      <c r="C78" s="74" t="s">
        <v>826</v>
      </c>
      <c r="D78" s="75" t="s">
        <v>109</v>
      </c>
      <c r="E78" s="79">
        <v>0.95</v>
      </c>
      <c r="F78" s="145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152" customFormat="1" ht="40.799999999999997" x14ac:dyDescent="0.3">
      <c r="A79" s="66" t="s">
        <v>210</v>
      </c>
      <c r="B79" s="67" t="s">
        <v>827</v>
      </c>
      <c r="C79" s="68" t="s">
        <v>1655</v>
      </c>
      <c r="D79" s="69" t="s">
        <v>116</v>
      </c>
      <c r="E79" s="88">
        <v>97.85</v>
      </c>
      <c r="F79" s="98">
        <v>6411.8860150024157</v>
      </c>
      <c r="G79" s="71">
        <f t="shared" si="3"/>
        <v>627403.04656798637</v>
      </c>
      <c r="H79" s="71"/>
      <c r="I79" s="71">
        <f t="shared" si="4"/>
        <v>0</v>
      </c>
      <c r="J79" s="71">
        <f t="shared" si="5"/>
        <v>627403.04656798637</v>
      </c>
    </row>
    <row r="80" spans="1:10" s="152" customFormat="1" ht="40.799999999999997" x14ac:dyDescent="0.3">
      <c r="A80" s="66" t="s">
        <v>214</v>
      </c>
      <c r="B80" s="67" t="s">
        <v>835</v>
      </c>
      <c r="C80" s="68" t="s">
        <v>836</v>
      </c>
      <c r="D80" s="69" t="s">
        <v>837</v>
      </c>
      <c r="E80" s="70">
        <v>10</v>
      </c>
      <c r="F80" s="71">
        <v>2100</v>
      </c>
      <c r="G80" s="71">
        <f t="shared" si="3"/>
        <v>21000</v>
      </c>
      <c r="H80" s="71"/>
      <c r="I80" s="71">
        <f t="shared" si="4"/>
        <v>0</v>
      </c>
      <c r="J80" s="71">
        <f t="shared" si="5"/>
        <v>21000</v>
      </c>
    </row>
    <row r="81" spans="1:10" s="152" customFormat="1" ht="40.799999999999997" x14ac:dyDescent="0.3">
      <c r="A81" s="66" t="s">
        <v>698</v>
      </c>
      <c r="B81" s="67" t="s">
        <v>833</v>
      </c>
      <c r="C81" s="68" t="s">
        <v>1308</v>
      </c>
      <c r="D81" s="69" t="s">
        <v>213</v>
      </c>
      <c r="E81" s="70">
        <v>80</v>
      </c>
      <c r="F81" s="71">
        <v>16.32</v>
      </c>
      <c r="G81" s="71">
        <f t="shared" si="3"/>
        <v>1305.5999999999999</v>
      </c>
      <c r="H81" s="71"/>
      <c r="I81" s="71">
        <f t="shared" si="4"/>
        <v>0</v>
      </c>
      <c r="J81" s="71">
        <f t="shared" si="5"/>
        <v>1305.5999999999999</v>
      </c>
    </row>
    <row r="82" spans="1:10" s="152" customFormat="1" ht="40.799999999999997" x14ac:dyDescent="0.3">
      <c r="A82" s="66" t="s">
        <v>220</v>
      </c>
      <c r="B82" s="67" t="s">
        <v>815</v>
      </c>
      <c r="C82" s="68" t="s">
        <v>846</v>
      </c>
      <c r="D82" s="69" t="s">
        <v>213</v>
      </c>
      <c r="E82" s="70">
        <v>80</v>
      </c>
      <c r="F82" s="71">
        <v>150</v>
      </c>
      <c r="G82" s="71">
        <f t="shared" si="3"/>
        <v>12000</v>
      </c>
      <c r="H82" s="71"/>
      <c r="I82" s="71">
        <f t="shared" si="4"/>
        <v>0</v>
      </c>
      <c r="J82" s="71">
        <f t="shared" si="5"/>
        <v>12000</v>
      </c>
    </row>
    <row r="83" spans="1:10" s="152" customFormat="1" ht="40.799999999999997" x14ac:dyDescent="0.3">
      <c r="A83" s="66" t="s">
        <v>798</v>
      </c>
      <c r="B83" s="67" t="s">
        <v>817</v>
      </c>
      <c r="C83" s="68" t="s">
        <v>1464</v>
      </c>
      <c r="D83" s="69" t="s">
        <v>213</v>
      </c>
      <c r="E83" s="70">
        <v>35</v>
      </c>
      <c r="F83" s="71">
        <v>908.41</v>
      </c>
      <c r="G83" s="71">
        <f t="shared" si="3"/>
        <v>31794.35</v>
      </c>
      <c r="H83" s="71"/>
      <c r="I83" s="71">
        <f t="shared" si="4"/>
        <v>0</v>
      </c>
      <c r="J83" s="71">
        <f t="shared" si="5"/>
        <v>31794.35</v>
      </c>
    </row>
    <row r="84" spans="1:10" s="152" customFormat="1" ht="40.799999999999997" x14ac:dyDescent="0.3">
      <c r="A84" s="66" t="s">
        <v>227</v>
      </c>
      <c r="B84" s="67" t="s">
        <v>811</v>
      </c>
      <c r="C84" s="68" t="s">
        <v>1465</v>
      </c>
      <c r="D84" s="69" t="s">
        <v>213</v>
      </c>
      <c r="E84" s="70">
        <v>35</v>
      </c>
      <c r="F84" s="71">
        <v>2143.41</v>
      </c>
      <c r="G84" s="71">
        <f t="shared" si="3"/>
        <v>75019.349999999991</v>
      </c>
      <c r="H84" s="71"/>
      <c r="I84" s="71">
        <f t="shared" si="4"/>
        <v>0</v>
      </c>
      <c r="J84" s="71">
        <f t="shared" si="5"/>
        <v>75019.349999999991</v>
      </c>
    </row>
    <row r="85" spans="1:10" s="152" customFormat="1" ht="40.799999999999997" x14ac:dyDescent="0.3">
      <c r="A85" s="66" t="s">
        <v>229</v>
      </c>
      <c r="B85" s="67" t="s">
        <v>1403</v>
      </c>
      <c r="C85" s="68" t="s">
        <v>1332</v>
      </c>
      <c r="D85" s="69" t="s">
        <v>73</v>
      </c>
      <c r="E85" s="70">
        <v>35</v>
      </c>
      <c r="F85" s="71">
        <v>637.71</v>
      </c>
      <c r="G85" s="71">
        <f t="shared" si="3"/>
        <v>22319.850000000002</v>
      </c>
      <c r="H85" s="71"/>
      <c r="I85" s="71">
        <f t="shared" si="4"/>
        <v>0</v>
      </c>
      <c r="J85" s="71">
        <f t="shared" si="5"/>
        <v>22319.850000000002</v>
      </c>
    </row>
    <row r="86" spans="1:10" s="152" customFormat="1" ht="40.799999999999997" x14ac:dyDescent="0.3">
      <c r="A86" s="66" t="s">
        <v>231</v>
      </c>
      <c r="B86" s="67" t="s">
        <v>1403</v>
      </c>
      <c r="C86" s="68" t="s">
        <v>1404</v>
      </c>
      <c r="D86" s="69" t="s">
        <v>73</v>
      </c>
      <c r="E86" s="70">
        <v>70</v>
      </c>
      <c r="F86" s="71">
        <v>103.68</v>
      </c>
      <c r="G86" s="71">
        <f t="shared" si="3"/>
        <v>7257.6</v>
      </c>
      <c r="H86" s="71"/>
      <c r="I86" s="71">
        <f t="shared" si="4"/>
        <v>0</v>
      </c>
      <c r="J86" s="71">
        <f t="shared" si="5"/>
        <v>7257.6</v>
      </c>
    </row>
    <row r="87" spans="1:10" s="152" customFormat="1" ht="40.799999999999997" x14ac:dyDescent="0.3">
      <c r="A87" s="66" t="s">
        <v>234</v>
      </c>
      <c r="B87" s="67" t="s">
        <v>1403</v>
      </c>
      <c r="C87" s="68" t="s">
        <v>1405</v>
      </c>
      <c r="D87" s="69" t="s">
        <v>73</v>
      </c>
      <c r="E87" s="70">
        <v>70</v>
      </c>
      <c r="F87" s="71">
        <v>103.68</v>
      </c>
      <c r="G87" s="71">
        <f t="shared" si="3"/>
        <v>7257.6</v>
      </c>
      <c r="H87" s="71"/>
      <c r="I87" s="71">
        <f t="shared" si="4"/>
        <v>0</v>
      </c>
      <c r="J87" s="71">
        <f t="shared" si="5"/>
        <v>7257.6</v>
      </c>
    </row>
    <row r="88" spans="1:10" s="152" customFormat="1" ht="40.799999999999997" x14ac:dyDescent="0.3">
      <c r="A88" s="66" t="s">
        <v>237</v>
      </c>
      <c r="B88" s="67" t="s">
        <v>840</v>
      </c>
      <c r="C88" s="68" t="s">
        <v>912</v>
      </c>
      <c r="D88" s="69" t="s">
        <v>73</v>
      </c>
      <c r="E88" s="70">
        <v>70</v>
      </c>
      <c r="F88" s="71">
        <v>15.12</v>
      </c>
      <c r="G88" s="71">
        <f t="shared" si="3"/>
        <v>1058.3999999999999</v>
      </c>
      <c r="H88" s="71"/>
      <c r="I88" s="71">
        <f t="shared" si="4"/>
        <v>0</v>
      </c>
      <c r="J88" s="71">
        <f t="shared" si="5"/>
        <v>1058.3999999999999</v>
      </c>
    </row>
    <row r="89" spans="1:10" s="78" customFormat="1" ht="30.6" x14ac:dyDescent="0.3">
      <c r="A89" s="72" t="s">
        <v>239</v>
      </c>
      <c r="B89" s="73" t="s">
        <v>163</v>
      </c>
      <c r="C89" s="74" t="s">
        <v>164</v>
      </c>
      <c r="D89" s="75" t="s">
        <v>165</v>
      </c>
      <c r="E89" s="101">
        <v>1.1987019999999999</v>
      </c>
      <c r="F89" s="145"/>
      <c r="G89" s="77">
        <f t="shared" si="3"/>
        <v>0</v>
      </c>
      <c r="H89" s="77"/>
      <c r="I89" s="77">
        <f t="shared" si="4"/>
        <v>0</v>
      </c>
      <c r="J89" s="77">
        <f t="shared" si="5"/>
        <v>0</v>
      </c>
    </row>
    <row r="90" spans="1:10" s="152" customFormat="1" ht="40.799999999999997" x14ac:dyDescent="0.3">
      <c r="A90" s="66" t="s">
        <v>241</v>
      </c>
      <c r="B90" s="67" t="s">
        <v>1383</v>
      </c>
      <c r="C90" s="68" t="s">
        <v>1604</v>
      </c>
      <c r="D90" s="69" t="s">
        <v>73</v>
      </c>
      <c r="E90" s="105">
        <v>31.666667</v>
      </c>
      <c r="F90" s="71">
        <v>12148</v>
      </c>
      <c r="G90" s="71">
        <f t="shared" si="3"/>
        <v>384686.67071600002</v>
      </c>
      <c r="H90" s="71"/>
      <c r="I90" s="71">
        <f t="shared" si="4"/>
        <v>0</v>
      </c>
      <c r="J90" s="71">
        <f t="shared" si="5"/>
        <v>384686.67071600002</v>
      </c>
    </row>
    <row r="91" spans="1:10" s="152" customFormat="1" ht="40.799999999999997" x14ac:dyDescent="0.3">
      <c r="A91" s="66" t="s">
        <v>243</v>
      </c>
      <c r="B91" s="67" t="s">
        <v>1383</v>
      </c>
      <c r="C91" s="68" t="s">
        <v>1393</v>
      </c>
      <c r="D91" s="69" t="s">
        <v>73</v>
      </c>
      <c r="E91" s="70">
        <v>65</v>
      </c>
      <c r="F91" s="71">
        <v>241.32</v>
      </c>
      <c r="G91" s="71">
        <f t="shared" si="3"/>
        <v>15685.8</v>
      </c>
      <c r="H91" s="71"/>
      <c r="I91" s="71">
        <f t="shared" si="4"/>
        <v>0</v>
      </c>
      <c r="J91" s="71">
        <f t="shared" si="5"/>
        <v>15685.8</v>
      </c>
    </row>
    <row r="92" spans="1:10" s="152" customFormat="1" ht="40.799999999999997" x14ac:dyDescent="0.3">
      <c r="A92" s="66" t="s">
        <v>245</v>
      </c>
      <c r="B92" s="67" t="s">
        <v>1383</v>
      </c>
      <c r="C92" s="68" t="s">
        <v>1681</v>
      </c>
      <c r="D92" s="69" t="s">
        <v>73</v>
      </c>
      <c r="E92" s="70">
        <v>5</v>
      </c>
      <c r="F92" s="71">
        <v>963.44</v>
      </c>
      <c r="G92" s="71">
        <f t="shared" si="3"/>
        <v>4817.2000000000007</v>
      </c>
      <c r="H92" s="71"/>
      <c r="I92" s="71">
        <f t="shared" si="4"/>
        <v>0</v>
      </c>
      <c r="J92" s="71">
        <f t="shared" si="5"/>
        <v>4817.2000000000007</v>
      </c>
    </row>
    <row r="93" spans="1:10" s="152" customFormat="1" ht="40.799999999999997" x14ac:dyDescent="0.3">
      <c r="A93" s="66" t="s">
        <v>246</v>
      </c>
      <c r="B93" s="67" t="s">
        <v>793</v>
      </c>
      <c r="C93" s="68" t="s">
        <v>1675</v>
      </c>
      <c r="D93" s="69" t="s">
        <v>213</v>
      </c>
      <c r="E93" s="70">
        <v>5</v>
      </c>
      <c r="F93" s="71">
        <v>212.89</v>
      </c>
      <c r="G93" s="71">
        <f t="shared" si="3"/>
        <v>1064.4499999999998</v>
      </c>
      <c r="H93" s="71"/>
      <c r="I93" s="71">
        <f t="shared" si="4"/>
        <v>0</v>
      </c>
      <c r="J93" s="71">
        <f t="shared" si="5"/>
        <v>1064.4499999999998</v>
      </c>
    </row>
    <row r="94" spans="1:10" s="152" customFormat="1" ht="40.799999999999997" x14ac:dyDescent="0.3">
      <c r="A94" s="66" t="s">
        <v>247</v>
      </c>
      <c r="B94" s="67" t="s">
        <v>801</v>
      </c>
      <c r="C94" s="68" t="s">
        <v>1587</v>
      </c>
      <c r="D94" s="69" t="s">
        <v>213</v>
      </c>
      <c r="E94" s="70">
        <v>64</v>
      </c>
      <c r="F94" s="71">
        <v>2196.4</v>
      </c>
      <c r="G94" s="71">
        <f t="shared" si="3"/>
        <v>140569.60000000001</v>
      </c>
      <c r="H94" s="71"/>
      <c r="I94" s="71">
        <f t="shared" si="4"/>
        <v>0</v>
      </c>
      <c r="J94" s="71">
        <f t="shared" si="5"/>
        <v>140569.60000000001</v>
      </c>
    </row>
    <row r="95" spans="1:10" s="152" customFormat="1" ht="40.799999999999997" x14ac:dyDescent="0.3">
      <c r="A95" s="66" t="s">
        <v>249</v>
      </c>
      <c r="B95" s="67" t="s">
        <v>853</v>
      </c>
      <c r="C95" s="68" t="s">
        <v>1385</v>
      </c>
      <c r="D95" s="69" t="s">
        <v>213</v>
      </c>
      <c r="E95" s="70">
        <v>128</v>
      </c>
      <c r="F95" s="71">
        <v>49.59</v>
      </c>
      <c r="G95" s="71">
        <f t="shared" si="3"/>
        <v>6347.52</v>
      </c>
      <c r="H95" s="71"/>
      <c r="I95" s="71">
        <f t="shared" si="4"/>
        <v>0</v>
      </c>
      <c r="J95" s="71">
        <f t="shared" si="5"/>
        <v>6347.52</v>
      </c>
    </row>
    <row r="96" spans="1:10" s="152" customFormat="1" ht="40.799999999999997" x14ac:dyDescent="0.3">
      <c r="A96" s="66" t="s">
        <v>251</v>
      </c>
      <c r="B96" s="67" t="s">
        <v>838</v>
      </c>
      <c r="C96" s="68" t="s">
        <v>1677</v>
      </c>
      <c r="D96" s="69" t="s">
        <v>73</v>
      </c>
      <c r="E96" s="70">
        <v>900</v>
      </c>
      <c r="F96" s="71">
        <v>97.98</v>
      </c>
      <c r="G96" s="71">
        <f t="shared" si="3"/>
        <v>88182</v>
      </c>
      <c r="H96" s="71"/>
      <c r="I96" s="71">
        <f t="shared" si="4"/>
        <v>0</v>
      </c>
      <c r="J96" s="71">
        <f t="shared" si="5"/>
        <v>88182</v>
      </c>
    </row>
    <row r="97" spans="1:10" s="152" customFormat="1" ht="40.799999999999997" x14ac:dyDescent="0.3">
      <c r="A97" s="66" t="s">
        <v>252</v>
      </c>
      <c r="B97" s="67" t="s">
        <v>840</v>
      </c>
      <c r="C97" s="68" t="s">
        <v>1678</v>
      </c>
      <c r="D97" s="69" t="s">
        <v>73</v>
      </c>
      <c r="E97" s="70">
        <v>900</v>
      </c>
      <c r="F97" s="71">
        <v>15.12</v>
      </c>
      <c r="G97" s="71">
        <f t="shared" si="3"/>
        <v>13608</v>
      </c>
      <c r="H97" s="71"/>
      <c r="I97" s="71">
        <f t="shared" si="4"/>
        <v>0</v>
      </c>
      <c r="J97" s="71">
        <f t="shared" si="5"/>
        <v>13608</v>
      </c>
    </row>
    <row r="98" spans="1:10" s="152" customFormat="1" ht="40.799999999999997" x14ac:dyDescent="0.3">
      <c r="A98" s="66" t="s">
        <v>253</v>
      </c>
      <c r="B98" s="67" t="s">
        <v>842</v>
      </c>
      <c r="C98" s="68" t="s">
        <v>843</v>
      </c>
      <c r="D98" s="69" t="s">
        <v>73</v>
      </c>
      <c r="E98" s="70">
        <v>900</v>
      </c>
      <c r="F98" s="71">
        <v>12.69</v>
      </c>
      <c r="G98" s="71">
        <f t="shared" si="3"/>
        <v>11421</v>
      </c>
      <c r="H98" s="71"/>
      <c r="I98" s="71">
        <f t="shared" si="4"/>
        <v>0</v>
      </c>
      <c r="J98" s="71">
        <f t="shared" si="5"/>
        <v>11421</v>
      </c>
    </row>
    <row r="99" spans="1:10" s="78" customFormat="1" ht="20.399999999999999" x14ac:dyDescent="0.3">
      <c r="A99" s="72" t="s">
        <v>254</v>
      </c>
      <c r="B99" s="73" t="s">
        <v>806</v>
      </c>
      <c r="C99" s="74" t="s">
        <v>807</v>
      </c>
      <c r="D99" s="75" t="s">
        <v>69</v>
      </c>
      <c r="E99" s="79">
        <v>0.64</v>
      </c>
      <c r="F99" s="145"/>
      <c r="G99" s="77">
        <f t="shared" si="3"/>
        <v>0</v>
      </c>
      <c r="H99" s="77"/>
      <c r="I99" s="77">
        <f t="shared" si="4"/>
        <v>0</v>
      </c>
      <c r="J99" s="77">
        <f t="shared" si="5"/>
        <v>0</v>
      </c>
    </row>
    <row r="100" spans="1:10" s="152" customFormat="1" ht="40.799999999999997" x14ac:dyDescent="0.3">
      <c r="A100" s="66" t="s">
        <v>255</v>
      </c>
      <c r="B100" s="67" t="s">
        <v>1397</v>
      </c>
      <c r="C100" s="68" t="s">
        <v>1588</v>
      </c>
      <c r="D100" s="69" t="s">
        <v>73</v>
      </c>
      <c r="E100" s="70">
        <v>64</v>
      </c>
      <c r="F100" s="71">
        <v>5288.37</v>
      </c>
      <c r="G100" s="71">
        <f t="shared" si="3"/>
        <v>338455.68</v>
      </c>
      <c r="H100" s="71"/>
      <c r="I100" s="71">
        <f t="shared" si="4"/>
        <v>0</v>
      </c>
      <c r="J100" s="71">
        <f t="shared" si="5"/>
        <v>338455.68</v>
      </c>
    </row>
    <row r="101" spans="1:10" s="152" customFormat="1" ht="40.799999999999997" x14ac:dyDescent="0.3">
      <c r="A101" s="66" t="s">
        <v>257</v>
      </c>
      <c r="B101" s="67" t="s">
        <v>870</v>
      </c>
      <c r="C101" s="68" t="s">
        <v>1486</v>
      </c>
      <c r="D101" s="69" t="s">
        <v>73</v>
      </c>
      <c r="E101" s="70">
        <v>128</v>
      </c>
      <c r="F101" s="71">
        <v>919.89</v>
      </c>
      <c r="G101" s="71">
        <f t="shared" si="3"/>
        <v>117745.92</v>
      </c>
      <c r="H101" s="71"/>
      <c r="I101" s="71">
        <f t="shared" si="4"/>
        <v>0</v>
      </c>
      <c r="J101" s="71">
        <f t="shared" si="5"/>
        <v>117745.92</v>
      </c>
    </row>
    <row r="102" spans="1:10" s="152" customFormat="1" ht="40.799999999999997" x14ac:dyDescent="0.3">
      <c r="A102" s="66" t="s">
        <v>259</v>
      </c>
      <c r="B102" s="67" t="s">
        <v>840</v>
      </c>
      <c r="C102" s="68" t="s">
        <v>914</v>
      </c>
      <c r="D102" s="69" t="s">
        <v>73</v>
      </c>
      <c r="E102" s="70">
        <v>256</v>
      </c>
      <c r="F102" s="71">
        <v>3902.77</v>
      </c>
      <c r="G102" s="71">
        <f t="shared" si="3"/>
        <v>999109.12</v>
      </c>
      <c r="H102" s="71"/>
      <c r="I102" s="71">
        <f t="shared" si="4"/>
        <v>0</v>
      </c>
      <c r="J102" s="71">
        <f t="shared" si="5"/>
        <v>999109.12</v>
      </c>
    </row>
    <row r="103" spans="1:10" s="152" customFormat="1" ht="40.799999999999997" x14ac:dyDescent="0.3">
      <c r="A103" s="66" t="s">
        <v>261</v>
      </c>
      <c r="B103" s="67" t="s">
        <v>859</v>
      </c>
      <c r="C103" s="68" t="s">
        <v>1487</v>
      </c>
      <c r="D103" s="69" t="s">
        <v>73</v>
      </c>
      <c r="E103" s="70">
        <v>256</v>
      </c>
      <c r="F103" s="71">
        <v>330.82</v>
      </c>
      <c r="G103" s="71">
        <f t="shared" si="3"/>
        <v>84689.919999999998</v>
      </c>
      <c r="H103" s="71"/>
      <c r="I103" s="71">
        <f t="shared" si="4"/>
        <v>0</v>
      </c>
      <c r="J103" s="71">
        <f t="shared" si="5"/>
        <v>84689.919999999998</v>
      </c>
    </row>
    <row r="104" spans="1:10" s="152" customFormat="1" ht="40.799999999999997" x14ac:dyDescent="0.3">
      <c r="A104" s="66" t="s">
        <v>263</v>
      </c>
      <c r="B104" s="67" t="s">
        <v>840</v>
      </c>
      <c r="C104" s="68" t="s">
        <v>876</v>
      </c>
      <c r="D104" s="69" t="s">
        <v>73</v>
      </c>
      <c r="E104" s="70">
        <v>512</v>
      </c>
      <c r="F104" s="71">
        <v>65.92</v>
      </c>
      <c r="G104" s="71">
        <f t="shared" si="3"/>
        <v>33751.040000000001</v>
      </c>
      <c r="H104" s="71"/>
      <c r="I104" s="71">
        <f t="shared" si="4"/>
        <v>0</v>
      </c>
      <c r="J104" s="71">
        <f t="shared" si="5"/>
        <v>33751.040000000001</v>
      </c>
    </row>
    <row r="105" spans="1:10" s="152" customFormat="1" ht="40.799999999999997" x14ac:dyDescent="0.3">
      <c r="A105" s="66" t="s">
        <v>265</v>
      </c>
      <c r="B105" s="67" t="s">
        <v>842</v>
      </c>
      <c r="C105" s="68" t="s">
        <v>1401</v>
      </c>
      <c r="D105" s="69" t="s">
        <v>73</v>
      </c>
      <c r="E105" s="70">
        <v>960</v>
      </c>
      <c r="F105" s="71">
        <v>15.72</v>
      </c>
      <c r="G105" s="71">
        <f t="shared" si="3"/>
        <v>15091.2</v>
      </c>
      <c r="H105" s="71"/>
      <c r="I105" s="71">
        <f t="shared" si="4"/>
        <v>0</v>
      </c>
      <c r="J105" s="71">
        <f t="shared" si="5"/>
        <v>15091.2</v>
      </c>
    </row>
    <row r="106" spans="1:10" s="78" customFormat="1" ht="20.399999999999999" x14ac:dyDescent="0.3">
      <c r="A106" s="72" t="s">
        <v>267</v>
      </c>
      <c r="B106" s="73" t="s">
        <v>806</v>
      </c>
      <c r="C106" s="74" t="s">
        <v>807</v>
      </c>
      <c r="D106" s="75" t="s">
        <v>69</v>
      </c>
      <c r="E106" s="79">
        <v>0.17</v>
      </c>
      <c r="F106" s="145"/>
      <c r="G106" s="77">
        <f t="shared" si="3"/>
        <v>0</v>
      </c>
      <c r="H106" s="77"/>
      <c r="I106" s="77">
        <f t="shared" si="4"/>
        <v>0</v>
      </c>
      <c r="J106" s="77">
        <f t="shared" si="5"/>
        <v>0</v>
      </c>
    </row>
    <row r="107" spans="1:10" s="152" customFormat="1" ht="40.799999999999997" x14ac:dyDescent="0.3">
      <c r="A107" s="66" t="s">
        <v>269</v>
      </c>
      <c r="B107" s="67" t="s">
        <v>1397</v>
      </c>
      <c r="C107" s="68" t="s">
        <v>1455</v>
      </c>
      <c r="D107" s="69" t="s">
        <v>213</v>
      </c>
      <c r="E107" s="70">
        <v>17</v>
      </c>
      <c r="F107" s="71">
        <v>3377.2</v>
      </c>
      <c r="G107" s="71">
        <f t="shared" si="3"/>
        <v>57412.399999999994</v>
      </c>
      <c r="H107" s="71"/>
      <c r="I107" s="71">
        <f t="shared" si="4"/>
        <v>0</v>
      </c>
      <c r="J107" s="71">
        <f t="shared" si="5"/>
        <v>57412.399999999994</v>
      </c>
    </row>
    <row r="108" spans="1:10" s="152" customFormat="1" ht="40.799999999999997" x14ac:dyDescent="0.3">
      <c r="A108" s="66" t="s">
        <v>270</v>
      </c>
      <c r="B108" s="67" t="s">
        <v>831</v>
      </c>
      <c r="C108" s="68" t="s">
        <v>1457</v>
      </c>
      <c r="D108" s="69" t="s">
        <v>213</v>
      </c>
      <c r="E108" s="70">
        <v>34</v>
      </c>
      <c r="F108" s="71">
        <v>407.64</v>
      </c>
      <c r="G108" s="71">
        <f t="shared" si="3"/>
        <v>13859.76</v>
      </c>
      <c r="H108" s="71"/>
      <c r="I108" s="71">
        <f t="shared" si="4"/>
        <v>0</v>
      </c>
      <c r="J108" s="71">
        <f t="shared" si="5"/>
        <v>13859.76</v>
      </c>
    </row>
    <row r="109" spans="1:10" s="152" customFormat="1" ht="40.799999999999997" x14ac:dyDescent="0.3">
      <c r="A109" s="66" t="s">
        <v>273</v>
      </c>
      <c r="B109" s="67" t="s">
        <v>840</v>
      </c>
      <c r="C109" s="68" t="s">
        <v>1458</v>
      </c>
      <c r="D109" s="69" t="s">
        <v>73</v>
      </c>
      <c r="E109" s="70">
        <v>34</v>
      </c>
      <c r="F109" s="71">
        <v>1123.3499999999999</v>
      </c>
      <c r="G109" s="71">
        <f t="shared" si="3"/>
        <v>38193.899999999994</v>
      </c>
      <c r="H109" s="71"/>
      <c r="I109" s="71">
        <f t="shared" si="4"/>
        <v>0</v>
      </c>
      <c r="J109" s="71">
        <f t="shared" si="5"/>
        <v>38193.899999999994</v>
      </c>
    </row>
    <row r="110" spans="1:10" s="152" customFormat="1" ht="40.799999999999997" x14ac:dyDescent="0.3">
      <c r="A110" s="66" t="s">
        <v>275</v>
      </c>
      <c r="B110" s="67" t="s">
        <v>859</v>
      </c>
      <c r="C110" s="68" t="s">
        <v>1459</v>
      </c>
      <c r="D110" s="69" t="s">
        <v>73</v>
      </c>
      <c r="E110" s="70">
        <v>34</v>
      </c>
      <c r="F110" s="71">
        <v>396.14</v>
      </c>
      <c r="G110" s="71">
        <f t="shared" si="3"/>
        <v>13468.76</v>
      </c>
      <c r="H110" s="71"/>
      <c r="I110" s="71">
        <f t="shared" si="4"/>
        <v>0</v>
      </c>
      <c r="J110" s="71">
        <f t="shared" si="5"/>
        <v>13468.76</v>
      </c>
    </row>
    <row r="111" spans="1:10" s="152" customFormat="1" ht="40.799999999999997" x14ac:dyDescent="0.3">
      <c r="A111" s="66" t="s">
        <v>279</v>
      </c>
      <c r="B111" s="67" t="s">
        <v>840</v>
      </c>
      <c r="C111" s="68" t="s">
        <v>876</v>
      </c>
      <c r="D111" s="69" t="s">
        <v>73</v>
      </c>
      <c r="E111" s="70">
        <v>34</v>
      </c>
      <c r="F111" s="71">
        <v>65.92</v>
      </c>
      <c r="G111" s="71">
        <f t="shared" si="3"/>
        <v>2241.2800000000002</v>
      </c>
      <c r="H111" s="71"/>
      <c r="I111" s="71">
        <f t="shared" si="4"/>
        <v>0</v>
      </c>
      <c r="J111" s="71">
        <f t="shared" si="5"/>
        <v>2241.2800000000002</v>
      </c>
    </row>
    <row r="112" spans="1:10" s="78" customFormat="1" ht="20.399999999999999" x14ac:dyDescent="0.3">
      <c r="A112" s="72" t="s">
        <v>847</v>
      </c>
      <c r="B112" s="73" t="s">
        <v>825</v>
      </c>
      <c r="C112" s="74" t="s">
        <v>826</v>
      </c>
      <c r="D112" s="75" t="s">
        <v>109</v>
      </c>
      <c r="E112" s="79">
        <v>1.05</v>
      </c>
      <c r="F112" s="145"/>
      <c r="G112" s="77">
        <f t="shared" si="3"/>
        <v>0</v>
      </c>
      <c r="H112" s="77"/>
      <c r="I112" s="77">
        <f t="shared" si="4"/>
        <v>0</v>
      </c>
      <c r="J112" s="77">
        <f t="shared" si="5"/>
        <v>0</v>
      </c>
    </row>
    <row r="113" spans="1:12" s="152" customFormat="1" ht="40.799999999999997" x14ac:dyDescent="0.3">
      <c r="A113" s="66" t="s">
        <v>282</v>
      </c>
      <c r="B113" s="67" t="s">
        <v>1066</v>
      </c>
      <c r="C113" s="68" t="s">
        <v>1664</v>
      </c>
      <c r="D113" s="69" t="s">
        <v>116</v>
      </c>
      <c r="E113" s="88">
        <v>108.15</v>
      </c>
      <c r="F113" s="71">
        <v>4801.72</v>
      </c>
      <c r="G113" s="71">
        <f t="shared" si="3"/>
        <v>519306.01800000004</v>
      </c>
      <c r="H113" s="71"/>
      <c r="I113" s="71">
        <f t="shared" si="4"/>
        <v>0</v>
      </c>
      <c r="J113" s="71">
        <f t="shared" si="5"/>
        <v>519306.01800000004</v>
      </c>
    </row>
    <row r="114" spans="1:12" s="152" customFormat="1" ht="40.799999999999997" x14ac:dyDescent="0.3">
      <c r="A114" s="66" t="s">
        <v>284</v>
      </c>
      <c r="B114" s="67" t="s">
        <v>835</v>
      </c>
      <c r="C114" s="68" t="s">
        <v>836</v>
      </c>
      <c r="D114" s="69" t="s">
        <v>837</v>
      </c>
      <c r="E114" s="70">
        <v>10</v>
      </c>
      <c r="F114" s="71">
        <v>2100</v>
      </c>
      <c r="G114" s="71">
        <f t="shared" si="3"/>
        <v>21000</v>
      </c>
      <c r="H114" s="71"/>
      <c r="I114" s="71">
        <f t="shared" si="4"/>
        <v>0</v>
      </c>
      <c r="J114" s="71">
        <f t="shared" si="5"/>
        <v>21000</v>
      </c>
    </row>
    <row r="115" spans="1:12" s="152" customFormat="1" ht="40.799999999999997" x14ac:dyDescent="0.3">
      <c r="A115" s="66" t="s">
        <v>286</v>
      </c>
      <c r="B115" s="67" t="s">
        <v>833</v>
      </c>
      <c r="C115" s="68" t="s">
        <v>1308</v>
      </c>
      <c r="D115" s="69" t="s">
        <v>213</v>
      </c>
      <c r="E115" s="70">
        <v>80</v>
      </c>
      <c r="F115" s="71">
        <v>16.32</v>
      </c>
      <c r="G115" s="71">
        <f t="shared" si="3"/>
        <v>1305.5999999999999</v>
      </c>
      <c r="H115" s="71"/>
      <c r="I115" s="71">
        <f t="shared" si="4"/>
        <v>0</v>
      </c>
      <c r="J115" s="71">
        <f t="shared" si="5"/>
        <v>1305.5999999999999</v>
      </c>
    </row>
    <row r="116" spans="1:12" s="152" customFormat="1" ht="40.799999999999997" x14ac:dyDescent="0.3">
      <c r="A116" s="66" t="s">
        <v>289</v>
      </c>
      <c r="B116" s="67" t="s">
        <v>815</v>
      </c>
      <c r="C116" s="68" t="s">
        <v>846</v>
      </c>
      <c r="D116" s="69" t="s">
        <v>213</v>
      </c>
      <c r="E116" s="70">
        <v>80</v>
      </c>
      <c r="F116" s="71">
        <v>150</v>
      </c>
      <c r="G116" s="71">
        <f t="shared" si="3"/>
        <v>12000</v>
      </c>
      <c r="H116" s="71"/>
      <c r="I116" s="71">
        <f t="shared" si="4"/>
        <v>0</v>
      </c>
      <c r="J116" s="71">
        <f t="shared" si="5"/>
        <v>12000</v>
      </c>
    </row>
    <row r="117" spans="1:12" s="152" customFormat="1" ht="40.799999999999997" x14ac:dyDescent="0.3">
      <c r="A117" s="66" t="s">
        <v>291</v>
      </c>
      <c r="B117" s="67" t="s">
        <v>817</v>
      </c>
      <c r="C117" s="68" t="s">
        <v>1464</v>
      </c>
      <c r="D117" s="69" t="s">
        <v>213</v>
      </c>
      <c r="E117" s="70">
        <v>65</v>
      </c>
      <c r="F117" s="71">
        <v>908.41</v>
      </c>
      <c r="G117" s="71">
        <f t="shared" si="3"/>
        <v>59046.65</v>
      </c>
      <c r="H117" s="71"/>
      <c r="I117" s="71">
        <f t="shared" si="4"/>
        <v>0</v>
      </c>
      <c r="J117" s="71">
        <f t="shared" si="5"/>
        <v>59046.65</v>
      </c>
    </row>
    <row r="118" spans="1:12" s="152" customFormat="1" ht="40.799999999999997" x14ac:dyDescent="0.3">
      <c r="A118" s="66" t="s">
        <v>293</v>
      </c>
      <c r="B118" s="67" t="s">
        <v>811</v>
      </c>
      <c r="C118" s="68" t="s">
        <v>1465</v>
      </c>
      <c r="D118" s="69" t="s">
        <v>213</v>
      </c>
      <c r="E118" s="70">
        <v>65</v>
      </c>
      <c r="F118" s="71">
        <v>2143.41</v>
      </c>
      <c r="G118" s="71">
        <f t="shared" si="3"/>
        <v>139321.65</v>
      </c>
      <c r="H118" s="71"/>
      <c r="I118" s="71">
        <f t="shared" si="4"/>
        <v>0</v>
      </c>
      <c r="J118" s="71">
        <f t="shared" si="5"/>
        <v>139321.65</v>
      </c>
    </row>
    <row r="119" spans="1:12" s="152" customFormat="1" ht="40.799999999999997" x14ac:dyDescent="0.3">
      <c r="A119" s="66" t="s">
        <v>296</v>
      </c>
      <c r="B119" s="67" t="s">
        <v>1403</v>
      </c>
      <c r="C119" s="68" t="s">
        <v>1332</v>
      </c>
      <c r="D119" s="69" t="s">
        <v>73</v>
      </c>
      <c r="E119" s="70">
        <v>65</v>
      </c>
      <c r="F119" s="71">
        <v>637.71</v>
      </c>
      <c r="G119" s="71">
        <f t="shared" si="3"/>
        <v>41451.15</v>
      </c>
      <c r="H119" s="71"/>
      <c r="I119" s="71">
        <f t="shared" si="4"/>
        <v>0</v>
      </c>
      <c r="J119" s="71">
        <f t="shared" si="5"/>
        <v>41451.15</v>
      </c>
    </row>
    <row r="120" spans="1:12" s="152" customFormat="1" ht="40.799999999999997" x14ac:dyDescent="0.3">
      <c r="A120" s="66" t="s">
        <v>298</v>
      </c>
      <c r="B120" s="67" t="s">
        <v>1403</v>
      </c>
      <c r="C120" s="68" t="s">
        <v>1404</v>
      </c>
      <c r="D120" s="69" t="s">
        <v>73</v>
      </c>
      <c r="E120" s="70">
        <v>130</v>
      </c>
      <c r="F120" s="71">
        <v>103.68</v>
      </c>
      <c r="G120" s="71">
        <f t="shared" si="3"/>
        <v>13478.400000000001</v>
      </c>
      <c r="H120" s="71"/>
      <c r="I120" s="71">
        <f t="shared" si="4"/>
        <v>0</v>
      </c>
      <c r="J120" s="71">
        <f t="shared" si="5"/>
        <v>13478.400000000001</v>
      </c>
    </row>
    <row r="121" spans="1:12" s="152" customFormat="1" ht="40.799999999999997" x14ac:dyDescent="0.3">
      <c r="A121" s="66" t="s">
        <v>300</v>
      </c>
      <c r="B121" s="67" t="s">
        <v>1403</v>
      </c>
      <c r="C121" s="68" t="s">
        <v>1405</v>
      </c>
      <c r="D121" s="69" t="s">
        <v>73</v>
      </c>
      <c r="E121" s="70">
        <v>130</v>
      </c>
      <c r="F121" s="71">
        <v>103.68</v>
      </c>
      <c r="G121" s="71">
        <f t="shared" si="3"/>
        <v>13478.400000000001</v>
      </c>
      <c r="H121" s="71"/>
      <c r="I121" s="71">
        <f t="shared" si="4"/>
        <v>0</v>
      </c>
      <c r="J121" s="71">
        <f t="shared" si="5"/>
        <v>13478.400000000001</v>
      </c>
    </row>
    <row r="122" spans="1:12" s="152" customFormat="1" ht="40.799999999999997" x14ac:dyDescent="0.3">
      <c r="A122" s="66" t="s">
        <v>303</v>
      </c>
      <c r="B122" s="67" t="s">
        <v>840</v>
      </c>
      <c r="C122" s="68" t="s">
        <v>912</v>
      </c>
      <c r="D122" s="69" t="s">
        <v>73</v>
      </c>
      <c r="E122" s="70">
        <v>130</v>
      </c>
      <c r="F122" s="71">
        <v>15.12</v>
      </c>
      <c r="G122" s="71">
        <f t="shared" si="3"/>
        <v>1965.6</v>
      </c>
      <c r="H122" s="71"/>
      <c r="I122" s="71">
        <f t="shared" si="4"/>
        <v>0</v>
      </c>
      <c r="J122" s="71">
        <f t="shared" si="5"/>
        <v>1965.6</v>
      </c>
    </row>
    <row r="123" spans="1:12" x14ac:dyDescent="0.3">
      <c r="G123" s="77">
        <f t="shared" ref="G123:I123" si="6">SUM(G3:G122)</f>
        <v>13336832.371989045</v>
      </c>
      <c r="H123" s="77"/>
      <c r="I123" s="77">
        <f t="shared" si="6"/>
        <v>0</v>
      </c>
      <c r="J123" s="77">
        <f>SUM(J3:J122)</f>
        <v>13336832.371989045</v>
      </c>
      <c r="K123" s="161"/>
      <c r="L123" s="161"/>
    </row>
    <row r="124" spans="1:12" x14ac:dyDescent="0.3">
      <c r="G124" s="161"/>
      <c r="H124" s="161"/>
      <c r="I124" s="161"/>
      <c r="J124" s="161"/>
      <c r="K124" s="161"/>
      <c r="L124" s="16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9">
    <tabColor theme="8" tint="0.39997558519241921"/>
    <pageSetUpPr fitToPage="1"/>
  </sheetPr>
  <dimension ref="A1:J142"/>
  <sheetViews>
    <sheetView workbookViewId="0">
      <pane ySplit="1" topLeftCell="A125" activePane="bottomLeft" state="frozen"/>
      <selection pane="bottomLeft" activeCell="P135" sqref="P135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0" s="61" customFormat="1" ht="24" x14ac:dyDescent="0.3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</row>
    <row r="2" spans="1:10" s="152" customFormat="1" ht="14.4" x14ac:dyDescent="0.3">
      <c r="A2" s="62" t="s">
        <v>1639</v>
      </c>
      <c r="B2" s="63"/>
      <c r="C2" s="63"/>
      <c r="D2" s="63"/>
      <c r="E2" s="64"/>
    </row>
    <row r="3" spans="1:10" s="78" customFormat="1" ht="30.6" x14ac:dyDescent="0.3">
      <c r="A3" s="72" t="s">
        <v>7</v>
      </c>
      <c r="B3" s="73" t="s">
        <v>86</v>
      </c>
      <c r="C3" s="74" t="s">
        <v>87</v>
      </c>
      <c r="D3" s="75" t="s">
        <v>69</v>
      </c>
      <c r="E3" s="79">
        <v>2.2200000000000002</v>
      </c>
      <c r="F3" s="145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0" s="152" customFormat="1" ht="40.799999999999997" x14ac:dyDescent="0.3">
      <c r="A4" s="66" t="s">
        <v>539</v>
      </c>
      <c r="B4" s="67" t="s">
        <v>978</v>
      </c>
      <c r="C4" s="68" t="s">
        <v>1640</v>
      </c>
      <c r="D4" s="69" t="s">
        <v>213</v>
      </c>
      <c r="E4" s="70">
        <v>222</v>
      </c>
      <c r="F4" s="71">
        <v>38200</v>
      </c>
      <c r="G4" s="71">
        <f t="shared" si="0"/>
        <v>8480400</v>
      </c>
      <c r="H4" s="71"/>
      <c r="I4" s="71">
        <f t="shared" si="1"/>
        <v>0</v>
      </c>
      <c r="J4" s="71">
        <f t="shared" si="2"/>
        <v>8480400</v>
      </c>
    </row>
    <row r="5" spans="1:10" s="152" customFormat="1" ht="30.6" x14ac:dyDescent="0.3">
      <c r="A5" s="66" t="s">
        <v>15</v>
      </c>
      <c r="B5" s="67" t="s">
        <v>1248</v>
      </c>
      <c r="C5" s="68" t="s">
        <v>1249</v>
      </c>
      <c r="D5" s="69" t="s">
        <v>69</v>
      </c>
      <c r="E5" s="88">
        <v>0.74</v>
      </c>
      <c r="F5" s="98">
        <v>32427.472611384725</v>
      </c>
      <c r="G5" s="71">
        <f t="shared" si="0"/>
        <v>23996.329732424696</v>
      </c>
      <c r="H5" s="71"/>
      <c r="I5" s="71">
        <f t="shared" si="1"/>
        <v>0</v>
      </c>
      <c r="J5" s="71">
        <f t="shared" si="2"/>
        <v>23996.329732424696</v>
      </c>
    </row>
    <row r="6" spans="1:10" s="152" customFormat="1" ht="14.4" x14ac:dyDescent="0.3">
      <c r="A6" s="62" t="s">
        <v>1641</v>
      </c>
      <c r="B6" s="63"/>
      <c r="C6" s="63"/>
      <c r="D6" s="63"/>
      <c r="E6" s="64"/>
      <c r="F6" s="71"/>
      <c r="G6" s="71">
        <f t="shared" si="0"/>
        <v>0</v>
      </c>
      <c r="H6" s="71"/>
      <c r="I6" s="71">
        <f t="shared" si="1"/>
        <v>0</v>
      </c>
      <c r="J6" s="71">
        <f t="shared" si="2"/>
        <v>0</v>
      </c>
    </row>
    <row r="7" spans="1:10" s="78" customFormat="1" ht="40.799999999999997" x14ac:dyDescent="0.3">
      <c r="A7" s="72" t="s">
        <v>19</v>
      </c>
      <c r="B7" s="73" t="s">
        <v>114</v>
      </c>
      <c r="C7" s="74" t="s">
        <v>115</v>
      </c>
      <c r="D7" s="75" t="s">
        <v>109</v>
      </c>
      <c r="E7" s="80">
        <v>61.8</v>
      </c>
      <c r="F7" s="145"/>
      <c r="G7" s="77">
        <f t="shared" si="0"/>
        <v>0</v>
      </c>
      <c r="H7" s="77"/>
      <c r="I7" s="77">
        <f t="shared" si="1"/>
        <v>0</v>
      </c>
      <c r="J7" s="77">
        <f t="shared" si="2"/>
        <v>0</v>
      </c>
    </row>
    <row r="8" spans="1:10" s="78" customFormat="1" ht="40.799999999999997" x14ac:dyDescent="0.3">
      <c r="A8" s="72" t="s">
        <v>22</v>
      </c>
      <c r="B8" s="73" t="s">
        <v>111</v>
      </c>
      <c r="C8" s="74" t="s">
        <v>112</v>
      </c>
      <c r="D8" s="75" t="s">
        <v>109</v>
      </c>
      <c r="E8" s="79">
        <v>22.55</v>
      </c>
      <c r="F8" s="145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0" s="78" customFormat="1" ht="20.399999999999999" x14ac:dyDescent="0.3">
      <c r="A9" s="72" t="s">
        <v>25</v>
      </c>
      <c r="B9" s="73" t="s">
        <v>716</v>
      </c>
      <c r="C9" s="74" t="s">
        <v>717</v>
      </c>
      <c r="D9" s="75" t="s">
        <v>18</v>
      </c>
      <c r="E9" s="80">
        <v>0.6</v>
      </c>
      <c r="F9" s="145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0" s="78" customFormat="1" ht="20.399999999999999" x14ac:dyDescent="0.3">
      <c r="A10" s="72" t="s">
        <v>28</v>
      </c>
      <c r="B10" s="73" t="s">
        <v>718</v>
      </c>
      <c r="C10" s="74" t="s">
        <v>719</v>
      </c>
      <c r="D10" s="75" t="s">
        <v>18</v>
      </c>
      <c r="E10" s="80">
        <v>0.6</v>
      </c>
      <c r="F10" s="145"/>
      <c r="G10" s="77">
        <f t="shared" si="0"/>
        <v>0</v>
      </c>
      <c r="H10" s="77"/>
      <c r="I10" s="77">
        <f t="shared" si="1"/>
        <v>0</v>
      </c>
      <c r="J10" s="77">
        <f t="shared" si="2"/>
        <v>0</v>
      </c>
    </row>
    <row r="11" spans="1:10" s="78" customFormat="1" ht="20.399999999999999" x14ac:dyDescent="0.3">
      <c r="A11" s="72" t="s">
        <v>552</v>
      </c>
      <c r="B11" s="73" t="s">
        <v>23</v>
      </c>
      <c r="C11" s="74" t="s">
        <v>24</v>
      </c>
      <c r="D11" s="75" t="s">
        <v>18</v>
      </c>
      <c r="E11" s="80">
        <v>1.4</v>
      </c>
      <c r="F11" s="145"/>
      <c r="G11" s="77">
        <f t="shared" si="0"/>
        <v>0</v>
      </c>
      <c r="H11" s="77"/>
      <c r="I11" s="77">
        <f t="shared" si="1"/>
        <v>0</v>
      </c>
      <c r="J11" s="77">
        <f t="shared" si="2"/>
        <v>0</v>
      </c>
    </row>
    <row r="12" spans="1:10" s="78" customFormat="1" ht="20.399999999999999" x14ac:dyDescent="0.3">
      <c r="A12" s="72" t="s">
        <v>34</v>
      </c>
      <c r="B12" s="73" t="s">
        <v>20</v>
      </c>
      <c r="C12" s="74" t="s">
        <v>21</v>
      </c>
      <c r="D12" s="75" t="s">
        <v>18</v>
      </c>
      <c r="E12" s="80">
        <v>0.4</v>
      </c>
      <c r="F12" s="145"/>
      <c r="G12" s="77">
        <f t="shared" si="0"/>
        <v>0</v>
      </c>
      <c r="H12" s="77"/>
      <c r="I12" s="77">
        <f t="shared" si="1"/>
        <v>0</v>
      </c>
      <c r="J12" s="77">
        <f t="shared" si="2"/>
        <v>0</v>
      </c>
    </row>
    <row r="13" spans="1:10" s="78" customFormat="1" ht="20.399999999999999" x14ac:dyDescent="0.3">
      <c r="A13" s="72" t="s">
        <v>35</v>
      </c>
      <c r="B13" s="73" t="s">
        <v>16</v>
      </c>
      <c r="C13" s="74" t="s">
        <v>17</v>
      </c>
      <c r="D13" s="75" t="s">
        <v>18</v>
      </c>
      <c r="E13" s="80">
        <v>1.7</v>
      </c>
      <c r="F13" s="145"/>
      <c r="G13" s="77">
        <f t="shared" si="0"/>
        <v>0</v>
      </c>
      <c r="H13" s="77"/>
      <c r="I13" s="77">
        <f t="shared" si="1"/>
        <v>0</v>
      </c>
      <c r="J13" s="77">
        <f t="shared" si="2"/>
        <v>0</v>
      </c>
    </row>
    <row r="14" spans="1:10" s="152" customFormat="1" ht="40.799999999999997" x14ac:dyDescent="0.3">
      <c r="A14" s="66" t="s">
        <v>556</v>
      </c>
      <c r="B14" s="67" t="s">
        <v>720</v>
      </c>
      <c r="C14" s="68" t="s">
        <v>1497</v>
      </c>
      <c r="D14" s="69" t="s">
        <v>116</v>
      </c>
      <c r="E14" s="81">
        <v>1509.6</v>
      </c>
      <c r="F14" s="71">
        <v>3351.61</v>
      </c>
      <c r="G14" s="71">
        <f t="shared" si="0"/>
        <v>5059590.4560000002</v>
      </c>
      <c r="H14" s="71"/>
      <c r="I14" s="71">
        <f t="shared" si="1"/>
        <v>0</v>
      </c>
      <c r="J14" s="71">
        <f t="shared" si="2"/>
        <v>5059590.4560000002</v>
      </c>
    </row>
    <row r="15" spans="1:10" s="152" customFormat="1" ht="40.799999999999997" x14ac:dyDescent="0.3">
      <c r="A15" s="66" t="s">
        <v>42</v>
      </c>
      <c r="B15" s="67" t="s">
        <v>720</v>
      </c>
      <c r="C15" s="68" t="s">
        <v>1347</v>
      </c>
      <c r="D15" s="69" t="s">
        <v>116</v>
      </c>
      <c r="E15" s="81">
        <v>1157.7</v>
      </c>
      <c r="F15" s="71">
        <v>2436</v>
      </c>
      <c r="G15" s="71">
        <f t="shared" si="0"/>
        <v>2820157.2</v>
      </c>
      <c r="H15" s="71"/>
      <c r="I15" s="71">
        <f t="shared" si="1"/>
        <v>0</v>
      </c>
      <c r="J15" s="71">
        <f t="shared" si="2"/>
        <v>2820157.2</v>
      </c>
    </row>
    <row r="16" spans="1:10" s="152" customFormat="1" ht="40.799999999999997" x14ac:dyDescent="0.3">
      <c r="A16" s="66" t="s">
        <v>558</v>
      </c>
      <c r="B16" s="67" t="s">
        <v>720</v>
      </c>
      <c r="C16" s="68" t="s">
        <v>1498</v>
      </c>
      <c r="D16" s="69" t="s">
        <v>116</v>
      </c>
      <c r="E16" s="81">
        <v>1366.8</v>
      </c>
      <c r="F16" s="71">
        <v>1579.11</v>
      </c>
      <c r="G16" s="71">
        <f t="shared" si="0"/>
        <v>2158327.548</v>
      </c>
      <c r="H16" s="71"/>
      <c r="I16" s="71">
        <f t="shared" si="1"/>
        <v>0</v>
      </c>
      <c r="J16" s="71">
        <f t="shared" si="2"/>
        <v>2158327.548</v>
      </c>
    </row>
    <row r="17" spans="1:10" s="152" customFormat="1" ht="40.799999999999997" x14ac:dyDescent="0.3">
      <c r="A17" s="66" t="s">
        <v>45</v>
      </c>
      <c r="B17" s="67" t="s">
        <v>1252</v>
      </c>
      <c r="C17" s="68" t="s">
        <v>1499</v>
      </c>
      <c r="D17" s="69" t="s">
        <v>116</v>
      </c>
      <c r="E17" s="81">
        <v>107.1</v>
      </c>
      <c r="F17" s="71">
        <v>1155.51</v>
      </c>
      <c r="G17" s="71">
        <f t="shared" si="0"/>
        <v>123755.121</v>
      </c>
      <c r="H17" s="71"/>
      <c r="I17" s="71">
        <f t="shared" si="1"/>
        <v>0</v>
      </c>
      <c r="J17" s="71">
        <f t="shared" si="2"/>
        <v>123755.121</v>
      </c>
    </row>
    <row r="18" spans="1:10" s="152" customFormat="1" ht="40.799999999999997" x14ac:dyDescent="0.3">
      <c r="A18" s="66" t="s">
        <v>46</v>
      </c>
      <c r="B18" s="67" t="s">
        <v>728</v>
      </c>
      <c r="C18" s="68" t="s">
        <v>1687</v>
      </c>
      <c r="D18" s="69" t="s">
        <v>116</v>
      </c>
      <c r="E18" s="81">
        <v>173.4</v>
      </c>
      <c r="F18" s="71">
        <v>760.35</v>
      </c>
      <c r="G18" s="71">
        <f t="shared" si="0"/>
        <v>131844.69</v>
      </c>
      <c r="H18" s="71"/>
      <c r="I18" s="71">
        <f t="shared" si="1"/>
        <v>0</v>
      </c>
      <c r="J18" s="71">
        <f t="shared" si="2"/>
        <v>131844.69</v>
      </c>
    </row>
    <row r="19" spans="1:10" s="152" customFormat="1" ht="40.799999999999997" x14ac:dyDescent="0.3">
      <c r="A19" s="66" t="s">
        <v>563</v>
      </c>
      <c r="B19" s="67" t="s">
        <v>1255</v>
      </c>
      <c r="C19" s="68" t="s">
        <v>1688</v>
      </c>
      <c r="D19" s="69" t="s">
        <v>116</v>
      </c>
      <c r="E19" s="81">
        <v>683.4</v>
      </c>
      <c r="F19" s="71">
        <v>495.42</v>
      </c>
      <c r="G19" s="71">
        <f t="shared" si="0"/>
        <v>338570.02799999999</v>
      </c>
      <c r="H19" s="71"/>
      <c r="I19" s="71">
        <f t="shared" si="1"/>
        <v>0</v>
      </c>
      <c r="J19" s="71">
        <f t="shared" si="2"/>
        <v>338570.02799999999</v>
      </c>
    </row>
    <row r="20" spans="1:10" s="152" customFormat="1" ht="40.799999999999997" x14ac:dyDescent="0.3">
      <c r="A20" s="66" t="s">
        <v>51</v>
      </c>
      <c r="B20" s="67" t="s">
        <v>728</v>
      </c>
      <c r="C20" s="68" t="s">
        <v>1351</v>
      </c>
      <c r="D20" s="69" t="s">
        <v>116</v>
      </c>
      <c r="E20" s="81">
        <v>1524.9</v>
      </c>
      <c r="F20" s="71">
        <v>380.34</v>
      </c>
      <c r="G20" s="71">
        <f t="shared" si="0"/>
        <v>579980.46600000001</v>
      </c>
      <c r="H20" s="71"/>
      <c r="I20" s="71">
        <f t="shared" si="1"/>
        <v>0</v>
      </c>
      <c r="J20" s="71">
        <f t="shared" si="2"/>
        <v>579980.46600000001</v>
      </c>
    </row>
    <row r="21" spans="1:10" s="152" customFormat="1" ht="40.799999999999997" x14ac:dyDescent="0.3">
      <c r="A21" s="66" t="s">
        <v>565</v>
      </c>
      <c r="B21" s="67" t="s">
        <v>720</v>
      </c>
      <c r="C21" s="68" t="s">
        <v>1352</v>
      </c>
      <c r="D21" s="69" t="s">
        <v>116</v>
      </c>
      <c r="E21" s="70">
        <v>867</v>
      </c>
      <c r="F21" s="71">
        <v>1664.59</v>
      </c>
      <c r="G21" s="71">
        <f t="shared" si="0"/>
        <v>1443199.53</v>
      </c>
      <c r="H21" s="71"/>
      <c r="I21" s="71">
        <f t="shared" si="1"/>
        <v>0</v>
      </c>
      <c r="J21" s="71">
        <f t="shared" si="2"/>
        <v>1443199.53</v>
      </c>
    </row>
    <row r="22" spans="1:10" s="152" customFormat="1" ht="40.799999999999997" x14ac:dyDescent="0.3">
      <c r="A22" s="66" t="s">
        <v>567</v>
      </c>
      <c r="B22" s="67" t="s">
        <v>733</v>
      </c>
      <c r="C22" s="68" t="s">
        <v>1357</v>
      </c>
      <c r="D22" s="69" t="s">
        <v>116</v>
      </c>
      <c r="E22" s="81">
        <v>1213.8</v>
      </c>
      <c r="F22" s="71">
        <v>466.17</v>
      </c>
      <c r="G22" s="71">
        <f t="shared" si="0"/>
        <v>565837.14599999995</v>
      </c>
      <c r="H22" s="71"/>
      <c r="I22" s="71">
        <f t="shared" si="1"/>
        <v>0</v>
      </c>
      <c r="J22" s="71">
        <f t="shared" si="2"/>
        <v>565837.14599999995</v>
      </c>
    </row>
    <row r="23" spans="1:10" s="78" customFormat="1" ht="30.6" x14ac:dyDescent="0.3">
      <c r="A23" s="72" t="s">
        <v>56</v>
      </c>
      <c r="B23" s="73" t="s">
        <v>124</v>
      </c>
      <c r="C23" s="74" t="s">
        <v>125</v>
      </c>
      <c r="D23" s="75" t="s">
        <v>109</v>
      </c>
      <c r="E23" s="80">
        <v>0.8</v>
      </c>
      <c r="F23" s="145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152" customFormat="1" ht="40.799999999999997" x14ac:dyDescent="0.3">
      <c r="A24" s="66" t="s">
        <v>57</v>
      </c>
      <c r="B24" s="67" t="s">
        <v>741</v>
      </c>
      <c r="C24" s="68" t="s">
        <v>984</v>
      </c>
      <c r="D24" s="69" t="s">
        <v>116</v>
      </c>
      <c r="E24" s="81">
        <v>30.6</v>
      </c>
      <c r="F24" s="98">
        <v>366.46412015772347</v>
      </c>
      <c r="G24" s="71">
        <f t="shared" si="0"/>
        <v>11213.80207682634</v>
      </c>
      <c r="H24" s="71"/>
      <c r="I24" s="71">
        <f t="shared" si="1"/>
        <v>0</v>
      </c>
      <c r="J24" s="71">
        <f t="shared" si="2"/>
        <v>11213.80207682634</v>
      </c>
    </row>
    <row r="25" spans="1:10" s="152" customFormat="1" ht="40.799999999999997" x14ac:dyDescent="0.3">
      <c r="A25" s="66" t="s">
        <v>576</v>
      </c>
      <c r="B25" s="67" t="s">
        <v>741</v>
      </c>
      <c r="C25" s="68" t="s">
        <v>985</v>
      </c>
      <c r="D25" s="69" t="s">
        <v>116</v>
      </c>
      <c r="E25" s="81">
        <v>51.5</v>
      </c>
      <c r="F25" s="98">
        <v>91.131022899964066</v>
      </c>
      <c r="G25" s="71">
        <f t="shared" si="0"/>
        <v>4693.2476793481492</v>
      </c>
      <c r="H25" s="71"/>
      <c r="I25" s="71">
        <f t="shared" si="1"/>
        <v>0</v>
      </c>
      <c r="J25" s="71">
        <f t="shared" si="2"/>
        <v>4693.2476793481492</v>
      </c>
    </row>
    <row r="26" spans="1:10" s="152" customFormat="1" ht="40.799999999999997" x14ac:dyDescent="0.3">
      <c r="A26" s="66" t="s">
        <v>580</v>
      </c>
      <c r="B26" s="67" t="s">
        <v>1262</v>
      </c>
      <c r="C26" s="68" t="s">
        <v>1358</v>
      </c>
      <c r="D26" s="69" t="s">
        <v>116</v>
      </c>
      <c r="E26" s="70">
        <v>102</v>
      </c>
      <c r="F26" s="98">
        <v>664.15636104065231</v>
      </c>
      <c r="G26" s="71">
        <f t="shared" si="0"/>
        <v>67743.94882614653</v>
      </c>
      <c r="H26" s="71"/>
      <c r="I26" s="71">
        <f t="shared" si="1"/>
        <v>0</v>
      </c>
      <c r="J26" s="71">
        <f t="shared" si="2"/>
        <v>67743.94882614653</v>
      </c>
    </row>
    <row r="27" spans="1:10" s="152" customFormat="1" ht="14.4" x14ac:dyDescent="0.3">
      <c r="A27" s="62" t="s">
        <v>1642</v>
      </c>
      <c r="B27" s="63"/>
      <c r="C27" s="63"/>
      <c r="D27" s="63"/>
      <c r="E27" s="64"/>
      <c r="F27" s="71"/>
      <c r="G27" s="71">
        <f t="shared" si="0"/>
        <v>0</v>
      </c>
      <c r="H27" s="71"/>
      <c r="I27" s="71">
        <f t="shared" si="1"/>
        <v>0</v>
      </c>
      <c r="J27" s="71">
        <f t="shared" si="2"/>
        <v>0</v>
      </c>
    </row>
    <row r="28" spans="1:10" s="78" customFormat="1" ht="30.6" x14ac:dyDescent="0.3">
      <c r="A28" s="72" t="s">
        <v>66</v>
      </c>
      <c r="B28" s="73" t="s">
        <v>753</v>
      </c>
      <c r="C28" s="74" t="s">
        <v>754</v>
      </c>
      <c r="D28" s="75" t="s">
        <v>38</v>
      </c>
      <c r="E28" s="76">
        <v>36</v>
      </c>
      <c r="F28" s="145"/>
      <c r="G28" s="77">
        <f t="shared" si="0"/>
        <v>0</v>
      </c>
      <c r="H28" s="77"/>
      <c r="I28" s="77">
        <f t="shared" si="1"/>
        <v>0</v>
      </c>
      <c r="J28" s="77">
        <f t="shared" si="2"/>
        <v>0</v>
      </c>
    </row>
    <row r="29" spans="1:10" s="152" customFormat="1" ht="40.799999999999997" x14ac:dyDescent="0.3">
      <c r="A29" s="66" t="s">
        <v>1689</v>
      </c>
      <c r="B29" s="67" t="s">
        <v>755</v>
      </c>
      <c r="C29" s="68" t="s">
        <v>1275</v>
      </c>
      <c r="D29" s="69" t="s">
        <v>213</v>
      </c>
      <c r="E29" s="70">
        <v>36</v>
      </c>
      <c r="F29" s="98">
        <v>17651.11</v>
      </c>
      <c r="G29" s="71">
        <f t="shared" si="0"/>
        <v>635439.96</v>
      </c>
      <c r="H29" s="71"/>
      <c r="I29" s="71">
        <f t="shared" si="1"/>
        <v>0</v>
      </c>
      <c r="J29" s="71">
        <f t="shared" si="2"/>
        <v>635439.96</v>
      </c>
    </row>
    <row r="30" spans="1:10" s="78" customFormat="1" ht="51" x14ac:dyDescent="0.3">
      <c r="A30" s="72" t="s">
        <v>74</v>
      </c>
      <c r="B30" s="73" t="s">
        <v>1690</v>
      </c>
      <c r="C30" s="74" t="s">
        <v>1691</v>
      </c>
      <c r="D30" s="75" t="s">
        <v>366</v>
      </c>
      <c r="E30" s="76">
        <v>18</v>
      </c>
      <c r="F30" s="145"/>
      <c r="G30" s="77">
        <f t="shared" si="0"/>
        <v>0</v>
      </c>
      <c r="H30" s="77"/>
      <c r="I30" s="77">
        <f t="shared" si="1"/>
        <v>0</v>
      </c>
      <c r="J30" s="77">
        <f t="shared" si="2"/>
        <v>0</v>
      </c>
    </row>
    <row r="31" spans="1:10" s="152" customFormat="1" ht="40.799999999999997" x14ac:dyDescent="0.3">
      <c r="A31" s="66" t="s">
        <v>76</v>
      </c>
      <c r="B31" s="67" t="s">
        <v>1692</v>
      </c>
      <c r="C31" s="68" t="s">
        <v>776</v>
      </c>
      <c r="D31" s="69" t="s">
        <v>213</v>
      </c>
      <c r="E31" s="70">
        <v>18</v>
      </c>
      <c r="F31" s="98">
        <v>27905.055004399579</v>
      </c>
      <c r="G31" s="71">
        <f t="shared" si="0"/>
        <v>502290.99007919244</v>
      </c>
      <c r="H31" s="71"/>
      <c r="I31" s="71">
        <f t="shared" si="1"/>
        <v>0</v>
      </c>
      <c r="J31" s="71">
        <f t="shared" si="2"/>
        <v>502290.99007919244</v>
      </c>
    </row>
    <row r="32" spans="1:10" s="78" customFormat="1" ht="20.399999999999999" x14ac:dyDescent="0.3">
      <c r="A32" s="72" t="s">
        <v>79</v>
      </c>
      <c r="B32" s="73" t="s">
        <v>761</v>
      </c>
      <c r="C32" s="74" t="s">
        <v>762</v>
      </c>
      <c r="D32" s="75" t="s">
        <v>763</v>
      </c>
      <c r="E32" s="76">
        <v>148</v>
      </c>
      <c r="F32" s="145"/>
      <c r="G32" s="77">
        <f t="shared" si="0"/>
        <v>0</v>
      </c>
      <c r="H32" s="77"/>
      <c r="I32" s="77">
        <f t="shared" si="1"/>
        <v>0</v>
      </c>
      <c r="J32" s="77">
        <f t="shared" si="2"/>
        <v>0</v>
      </c>
    </row>
    <row r="33" spans="1:10" s="152" customFormat="1" ht="40.799999999999997" x14ac:dyDescent="0.3">
      <c r="A33" s="66" t="s">
        <v>81</v>
      </c>
      <c r="B33" s="67" t="s">
        <v>764</v>
      </c>
      <c r="C33" s="68" t="s">
        <v>1001</v>
      </c>
      <c r="D33" s="69" t="s">
        <v>213</v>
      </c>
      <c r="E33" s="70">
        <v>148</v>
      </c>
      <c r="F33" s="98">
        <v>43528.931666179167</v>
      </c>
      <c r="G33" s="71">
        <f t="shared" si="0"/>
        <v>6442281.8865945172</v>
      </c>
      <c r="H33" s="71"/>
      <c r="I33" s="71">
        <f t="shared" si="1"/>
        <v>0</v>
      </c>
      <c r="J33" s="71">
        <f t="shared" si="2"/>
        <v>6442281.8865945172</v>
      </c>
    </row>
    <row r="34" spans="1:10" s="152" customFormat="1" ht="14.4" x14ac:dyDescent="0.3">
      <c r="A34" s="62" t="s">
        <v>1645</v>
      </c>
      <c r="B34" s="63"/>
      <c r="C34" s="63"/>
      <c r="D34" s="63"/>
      <c r="E34" s="64"/>
      <c r="F34" s="71"/>
      <c r="G34" s="71">
        <f t="shared" si="0"/>
        <v>0</v>
      </c>
      <c r="H34" s="71"/>
      <c r="I34" s="71">
        <f t="shared" si="1"/>
        <v>0</v>
      </c>
      <c r="J34" s="71">
        <f t="shared" si="2"/>
        <v>0</v>
      </c>
    </row>
    <row r="35" spans="1:10" s="78" customFormat="1" ht="20.399999999999999" x14ac:dyDescent="0.3">
      <c r="A35" s="72" t="s">
        <v>83</v>
      </c>
      <c r="B35" s="73" t="s">
        <v>928</v>
      </c>
      <c r="C35" s="74" t="s">
        <v>929</v>
      </c>
      <c r="D35" s="75" t="s">
        <v>930</v>
      </c>
      <c r="E35" s="100">
        <v>2.1349999999999998</v>
      </c>
      <c r="F35" s="145"/>
      <c r="G35" s="77">
        <f t="shared" si="0"/>
        <v>0</v>
      </c>
      <c r="H35" s="77"/>
      <c r="I35" s="77">
        <f t="shared" si="1"/>
        <v>0</v>
      </c>
      <c r="J35" s="77">
        <f t="shared" si="2"/>
        <v>0</v>
      </c>
    </row>
    <row r="36" spans="1:10" s="78" customFormat="1" ht="20.399999999999999" x14ac:dyDescent="0.3">
      <c r="A36" s="72" t="s">
        <v>85</v>
      </c>
      <c r="B36" s="73" t="s">
        <v>931</v>
      </c>
      <c r="C36" s="74" t="s">
        <v>932</v>
      </c>
      <c r="D36" s="75" t="s">
        <v>930</v>
      </c>
      <c r="E36" s="100">
        <v>2.1349999999999998</v>
      </c>
      <c r="F36" s="145"/>
      <c r="G36" s="77">
        <f t="shared" si="0"/>
        <v>0</v>
      </c>
      <c r="H36" s="77"/>
      <c r="I36" s="77">
        <f t="shared" si="1"/>
        <v>0</v>
      </c>
      <c r="J36" s="77">
        <f t="shared" si="2"/>
        <v>0</v>
      </c>
    </row>
    <row r="37" spans="1:10" s="78" customFormat="1" ht="20.399999999999999" x14ac:dyDescent="0.3">
      <c r="A37" s="72" t="s">
        <v>88</v>
      </c>
      <c r="B37" s="73" t="s">
        <v>550</v>
      </c>
      <c r="C37" s="74" t="s">
        <v>934</v>
      </c>
      <c r="D37" s="75" t="s">
        <v>109</v>
      </c>
      <c r="E37" s="79">
        <v>8.5399999999999991</v>
      </c>
      <c r="F37" s="145"/>
      <c r="G37" s="77">
        <f t="shared" si="0"/>
        <v>0</v>
      </c>
      <c r="H37" s="77"/>
      <c r="I37" s="77">
        <f t="shared" si="1"/>
        <v>0</v>
      </c>
      <c r="J37" s="77">
        <f t="shared" si="2"/>
        <v>0</v>
      </c>
    </row>
    <row r="38" spans="1:10" s="78" customFormat="1" ht="20.399999999999999" x14ac:dyDescent="0.3">
      <c r="A38" s="72" t="s">
        <v>90</v>
      </c>
      <c r="B38" s="73" t="s">
        <v>464</v>
      </c>
      <c r="C38" s="74" t="s">
        <v>465</v>
      </c>
      <c r="D38" s="75" t="s">
        <v>109</v>
      </c>
      <c r="E38" s="79">
        <v>13.46</v>
      </c>
      <c r="F38" s="145"/>
      <c r="G38" s="77">
        <f t="shared" si="0"/>
        <v>0</v>
      </c>
      <c r="H38" s="77"/>
      <c r="I38" s="77">
        <f t="shared" si="1"/>
        <v>0</v>
      </c>
      <c r="J38" s="77">
        <f t="shared" si="2"/>
        <v>0</v>
      </c>
    </row>
    <row r="39" spans="1:10" s="152" customFormat="1" ht="40.799999999999997" x14ac:dyDescent="0.3">
      <c r="A39" s="66" t="s">
        <v>92</v>
      </c>
      <c r="B39" s="67" t="s">
        <v>935</v>
      </c>
      <c r="C39" s="68" t="s">
        <v>468</v>
      </c>
      <c r="D39" s="69" t="s">
        <v>116</v>
      </c>
      <c r="E39" s="70">
        <v>2200</v>
      </c>
      <c r="F39" s="71">
        <v>340.49</v>
      </c>
      <c r="G39" s="71">
        <f t="shared" si="0"/>
        <v>749078</v>
      </c>
      <c r="H39" s="71"/>
      <c r="I39" s="71">
        <f t="shared" si="1"/>
        <v>0</v>
      </c>
      <c r="J39" s="71">
        <f t="shared" si="2"/>
        <v>749078</v>
      </c>
    </row>
    <row r="40" spans="1:10" s="78" customFormat="1" ht="20.399999999999999" x14ac:dyDescent="0.3">
      <c r="A40" s="72" t="s">
        <v>94</v>
      </c>
      <c r="B40" s="73" t="s">
        <v>485</v>
      </c>
      <c r="C40" s="74" t="s">
        <v>486</v>
      </c>
      <c r="D40" s="75" t="s">
        <v>278</v>
      </c>
      <c r="E40" s="76">
        <v>9</v>
      </c>
      <c r="F40" s="145"/>
      <c r="G40" s="77">
        <f t="shared" si="0"/>
        <v>0</v>
      </c>
      <c r="H40" s="77"/>
      <c r="I40" s="77">
        <f t="shared" si="1"/>
        <v>0</v>
      </c>
      <c r="J40" s="77">
        <f t="shared" si="2"/>
        <v>0</v>
      </c>
    </row>
    <row r="41" spans="1:10" s="78" customFormat="1" ht="30.6" x14ac:dyDescent="0.3">
      <c r="A41" s="72" t="s">
        <v>96</v>
      </c>
      <c r="B41" s="73" t="s">
        <v>957</v>
      </c>
      <c r="C41" s="74" t="s">
        <v>958</v>
      </c>
      <c r="D41" s="75" t="s">
        <v>959</v>
      </c>
      <c r="E41" s="76">
        <v>90</v>
      </c>
      <c r="F41" s="145"/>
      <c r="G41" s="77">
        <f t="shared" si="0"/>
        <v>0</v>
      </c>
      <c r="H41" s="77"/>
      <c r="I41" s="77">
        <f t="shared" si="1"/>
        <v>0</v>
      </c>
      <c r="J41" s="77">
        <f t="shared" si="2"/>
        <v>0</v>
      </c>
    </row>
    <row r="42" spans="1:10" s="152" customFormat="1" ht="40.799999999999997" x14ac:dyDescent="0.3">
      <c r="A42" s="66" t="s">
        <v>98</v>
      </c>
      <c r="B42" s="67" t="s">
        <v>964</v>
      </c>
      <c r="C42" s="68" t="s">
        <v>965</v>
      </c>
      <c r="D42" s="69" t="s">
        <v>213</v>
      </c>
      <c r="E42" s="70">
        <v>90</v>
      </c>
      <c r="F42" s="98">
        <v>1831.6323655847348</v>
      </c>
      <c r="G42" s="71">
        <f t="shared" si="0"/>
        <v>164846.91290262612</v>
      </c>
      <c r="H42" s="71"/>
      <c r="I42" s="71">
        <f t="shared" si="1"/>
        <v>0</v>
      </c>
      <c r="J42" s="71">
        <f t="shared" si="2"/>
        <v>164846.91290262612</v>
      </c>
    </row>
    <row r="43" spans="1:10" s="152" customFormat="1" ht="40.799999999999997" x14ac:dyDescent="0.3">
      <c r="A43" s="66" t="s">
        <v>101</v>
      </c>
      <c r="B43" s="67" t="s">
        <v>936</v>
      </c>
      <c r="C43" s="68" t="s">
        <v>470</v>
      </c>
      <c r="D43" s="69" t="s">
        <v>213</v>
      </c>
      <c r="E43" s="70">
        <v>2500</v>
      </c>
      <c r="F43" s="71">
        <v>463.56</v>
      </c>
      <c r="G43" s="71">
        <f t="shared" si="0"/>
        <v>1158900</v>
      </c>
      <c r="H43" s="71"/>
      <c r="I43" s="71">
        <f t="shared" si="1"/>
        <v>0</v>
      </c>
      <c r="J43" s="71">
        <f t="shared" si="2"/>
        <v>1158900</v>
      </c>
    </row>
    <row r="44" spans="1:10" s="152" customFormat="1" ht="40.799999999999997" x14ac:dyDescent="0.3">
      <c r="A44" s="66" t="s">
        <v>103</v>
      </c>
      <c r="B44" s="67" t="s">
        <v>951</v>
      </c>
      <c r="C44" s="68" t="s">
        <v>952</v>
      </c>
      <c r="D44" s="69" t="s">
        <v>213</v>
      </c>
      <c r="E44" s="70">
        <v>20</v>
      </c>
      <c r="F44" s="98">
        <v>4787.845279496627</v>
      </c>
      <c r="G44" s="71">
        <f t="shared" si="0"/>
        <v>95756.905589932547</v>
      </c>
      <c r="H44" s="71"/>
      <c r="I44" s="71">
        <f t="shared" si="1"/>
        <v>0</v>
      </c>
      <c r="J44" s="71">
        <f t="shared" si="2"/>
        <v>95756.905589932547</v>
      </c>
    </row>
    <row r="45" spans="1:10" s="152" customFormat="1" ht="40.799999999999997" x14ac:dyDescent="0.3">
      <c r="A45" s="66" t="s">
        <v>106</v>
      </c>
      <c r="B45" s="67" t="s">
        <v>1693</v>
      </c>
      <c r="C45" s="68" t="s">
        <v>849</v>
      </c>
      <c r="D45" s="69" t="s">
        <v>213</v>
      </c>
      <c r="E45" s="70">
        <v>2500</v>
      </c>
      <c r="F45" s="98">
        <v>37.013878912461792</v>
      </c>
      <c r="G45" s="71">
        <f t="shared" si="0"/>
        <v>92534.697281154484</v>
      </c>
      <c r="H45" s="71"/>
      <c r="I45" s="71">
        <f t="shared" si="1"/>
        <v>0</v>
      </c>
      <c r="J45" s="71">
        <f t="shared" si="2"/>
        <v>92534.697281154484</v>
      </c>
    </row>
    <row r="46" spans="1:10" s="152" customFormat="1" ht="14.4" x14ac:dyDescent="0.3">
      <c r="A46" s="62" t="s">
        <v>1270</v>
      </c>
      <c r="B46" s="63"/>
      <c r="C46" s="63"/>
      <c r="D46" s="63"/>
      <c r="E46" s="64"/>
      <c r="F46" s="71"/>
      <c r="G46" s="71">
        <f t="shared" si="0"/>
        <v>0</v>
      </c>
      <c r="H46" s="71"/>
      <c r="I46" s="71">
        <f t="shared" si="1"/>
        <v>0</v>
      </c>
      <c r="J46" s="71">
        <f t="shared" si="2"/>
        <v>0</v>
      </c>
    </row>
    <row r="47" spans="1:10" s="78" customFormat="1" ht="20.399999999999999" x14ac:dyDescent="0.3">
      <c r="A47" s="72" t="s">
        <v>110</v>
      </c>
      <c r="B47" s="73" t="s">
        <v>128</v>
      </c>
      <c r="C47" s="74" t="s">
        <v>129</v>
      </c>
      <c r="D47" s="75" t="s">
        <v>130</v>
      </c>
      <c r="E47" s="76">
        <v>10</v>
      </c>
      <c r="F47" s="145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0" s="152" customFormat="1" ht="40.799999999999997" x14ac:dyDescent="0.3">
      <c r="A48" s="66" t="s">
        <v>113</v>
      </c>
      <c r="B48" s="67" t="s">
        <v>782</v>
      </c>
      <c r="C48" s="68" t="s">
        <v>1015</v>
      </c>
      <c r="D48" s="69" t="s">
        <v>213</v>
      </c>
      <c r="E48" s="70">
        <v>1</v>
      </c>
      <c r="F48" s="98">
        <v>10012.836340696847</v>
      </c>
      <c r="G48" s="71">
        <f t="shared" si="0"/>
        <v>10012.836340696847</v>
      </c>
      <c r="H48" s="71"/>
      <c r="I48" s="71">
        <f t="shared" si="1"/>
        <v>0</v>
      </c>
      <c r="J48" s="71">
        <f t="shared" si="2"/>
        <v>10012.836340696847</v>
      </c>
    </row>
    <row r="49" spans="1:10" s="152" customFormat="1" ht="40.799999999999997" x14ac:dyDescent="0.3">
      <c r="A49" s="66" t="s">
        <v>117</v>
      </c>
      <c r="B49" s="67" t="s">
        <v>784</v>
      </c>
      <c r="C49" s="68" t="s">
        <v>1016</v>
      </c>
      <c r="D49" s="69" t="s">
        <v>213</v>
      </c>
      <c r="E49" s="70">
        <v>1</v>
      </c>
      <c r="F49" s="98">
        <v>2233.8537316762695</v>
      </c>
      <c r="G49" s="71">
        <f t="shared" si="0"/>
        <v>2233.8537316762695</v>
      </c>
      <c r="H49" s="71"/>
      <c r="I49" s="71">
        <f t="shared" si="1"/>
        <v>0</v>
      </c>
      <c r="J49" s="71">
        <f t="shared" si="2"/>
        <v>2233.8537316762695</v>
      </c>
    </row>
    <row r="50" spans="1:10" s="152" customFormat="1" ht="40.799999999999997" x14ac:dyDescent="0.3">
      <c r="A50" s="66" t="s">
        <v>120</v>
      </c>
      <c r="B50" s="67" t="s">
        <v>786</v>
      </c>
      <c r="C50" s="68" t="s">
        <v>1017</v>
      </c>
      <c r="D50" s="69" t="s">
        <v>213</v>
      </c>
      <c r="E50" s="70">
        <v>1</v>
      </c>
      <c r="F50" s="98">
        <v>27232.903660055978</v>
      </c>
      <c r="G50" s="71">
        <f t="shared" si="0"/>
        <v>27232.903660055978</v>
      </c>
      <c r="H50" s="71"/>
      <c r="I50" s="71">
        <f t="shared" si="1"/>
        <v>0</v>
      </c>
      <c r="J50" s="71">
        <f t="shared" si="2"/>
        <v>27232.903660055978</v>
      </c>
    </row>
    <row r="51" spans="1:10" s="152" customFormat="1" ht="14.4" x14ac:dyDescent="0.3">
      <c r="A51" s="62" t="s">
        <v>1648</v>
      </c>
      <c r="B51" s="63"/>
      <c r="C51" s="63"/>
      <c r="D51" s="63"/>
      <c r="E51" s="64"/>
      <c r="F51" s="71"/>
      <c r="G51" s="71">
        <f t="shared" si="0"/>
        <v>0</v>
      </c>
      <c r="H51" s="71"/>
      <c r="I51" s="71">
        <f t="shared" si="1"/>
        <v>0</v>
      </c>
      <c r="J51" s="71">
        <f t="shared" si="2"/>
        <v>0</v>
      </c>
    </row>
    <row r="52" spans="1:10" s="78" customFormat="1" ht="20.399999999999999" x14ac:dyDescent="0.3">
      <c r="A52" s="72" t="s">
        <v>123</v>
      </c>
      <c r="B52" s="73" t="s">
        <v>413</v>
      </c>
      <c r="C52" s="74" t="s">
        <v>414</v>
      </c>
      <c r="D52" s="75" t="s">
        <v>415</v>
      </c>
      <c r="E52" s="79">
        <v>14.82</v>
      </c>
      <c r="F52" s="145"/>
      <c r="G52" s="77">
        <f t="shared" si="0"/>
        <v>0</v>
      </c>
      <c r="H52" s="77"/>
      <c r="I52" s="77">
        <f t="shared" si="1"/>
        <v>0</v>
      </c>
      <c r="J52" s="77">
        <f t="shared" si="2"/>
        <v>0</v>
      </c>
    </row>
    <row r="53" spans="1:10" s="152" customFormat="1" ht="40.799999999999997" x14ac:dyDescent="0.3">
      <c r="A53" s="66" t="s">
        <v>127</v>
      </c>
      <c r="B53" s="67" t="s">
        <v>1373</v>
      </c>
      <c r="C53" s="68" t="s">
        <v>1079</v>
      </c>
      <c r="D53" s="69" t="s">
        <v>116</v>
      </c>
      <c r="E53" s="88">
        <v>2149.14</v>
      </c>
      <c r="F53" s="98">
        <v>283.32248441276516</v>
      </c>
      <c r="G53" s="71">
        <f t="shared" si="0"/>
        <v>608899.68415085005</v>
      </c>
      <c r="H53" s="71"/>
      <c r="I53" s="71">
        <f t="shared" si="1"/>
        <v>0</v>
      </c>
      <c r="J53" s="71">
        <f t="shared" si="2"/>
        <v>608899.68415085005</v>
      </c>
    </row>
    <row r="54" spans="1:10" s="152" customFormat="1" ht="40.799999999999997" x14ac:dyDescent="0.3">
      <c r="A54" s="66" t="s">
        <v>131</v>
      </c>
      <c r="B54" s="67" t="s">
        <v>1098</v>
      </c>
      <c r="C54" s="68" t="s">
        <v>1111</v>
      </c>
      <c r="D54" s="69" t="s">
        <v>213</v>
      </c>
      <c r="E54" s="70">
        <v>56</v>
      </c>
      <c r="F54" s="98">
        <v>830.28146393470513</v>
      </c>
      <c r="G54" s="71">
        <f t="shared" si="0"/>
        <v>46495.761980343486</v>
      </c>
      <c r="H54" s="71"/>
      <c r="I54" s="71">
        <f t="shared" si="1"/>
        <v>0</v>
      </c>
      <c r="J54" s="71">
        <f t="shared" si="2"/>
        <v>46495.761980343486</v>
      </c>
    </row>
    <row r="55" spans="1:10" s="78" customFormat="1" ht="20.399999999999999" x14ac:dyDescent="0.3">
      <c r="A55" s="72" t="s">
        <v>135</v>
      </c>
      <c r="B55" s="73" t="s">
        <v>1161</v>
      </c>
      <c r="C55" s="74" t="s">
        <v>1162</v>
      </c>
      <c r="D55" s="75" t="s">
        <v>415</v>
      </c>
      <c r="E55" s="79">
        <v>6.25</v>
      </c>
      <c r="F55" s="145"/>
      <c r="G55" s="77">
        <f t="shared" si="0"/>
        <v>0</v>
      </c>
      <c r="H55" s="77"/>
      <c r="I55" s="77">
        <f t="shared" si="1"/>
        <v>0</v>
      </c>
      <c r="J55" s="77">
        <f t="shared" si="2"/>
        <v>0</v>
      </c>
    </row>
    <row r="56" spans="1:10" s="152" customFormat="1" ht="40.799999999999997" x14ac:dyDescent="0.3">
      <c r="A56" s="66" t="s">
        <v>139</v>
      </c>
      <c r="B56" s="67" t="s">
        <v>1164</v>
      </c>
      <c r="C56" s="68" t="s">
        <v>1375</v>
      </c>
      <c r="D56" s="69" t="s">
        <v>116</v>
      </c>
      <c r="E56" s="81">
        <v>637.5</v>
      </c>
      <c r="F56" s="98">
        <v>29.021930229124191</v>
      </c>
      <c r="G56" s="71">
        <f t="shared" si="0"/>
        <v>18501.480521066671</v>
      </c>
      <c r="H56" s="71"/>
      <c r="I56" s="71">
        <f t="shared" si="1"/>
        <v>0</v>
      </c>
      <c r="J56" s="71">
        <f t="shared" si="2"/>
        <v>18501.480521066671</v>
      </c>
    </row>
    <row r="57" spans="1:10" s="152" customFormat="1" ht="40.799999999999997" x14ac:dyDescent="0.3">
      <c r="A57" s="66" t="s">
        <v>142</v>
      </c>
      <c r="B57" s="67" t="s">
        <v>1167</v>
      </c>
      <c r="C57" s="68" t="s">
        <v>1168</v>
      </c>
      <c r="D57" s="69" t="s">
        <v>213</v>
      </c>
      <c r="E57" s="70">
        <v>25</v>
      </c>
      <c r="F57" s="98">
        <v>5.0566978363347062</v>
      </c>
      <c r="G57" s="71">
        <f t="shared" si="0"/>
        <v>126.41744590836765</v>
      </c>
      <c r="H57" s="71"/>
      <c r="I57" s="71">
        <f t="shared" si="1"/>
        <v>0</v>
      </c>
      <c r="J57" s="71">
        <f t="shared" si="2"/>
        <v>126.41744590836765</v>
      </c>
    </row>
    <row r="58" spans="1:10" s="152" customFormat="1" ht="40.799999999999997" x14ac:dyDescent="0.3">
      <c r="A58" s="66" t="s">
        <v>146</v>
      </c>
      <c r="B58" s="67" t="s">
        <v>1167</v>
      </c>
      <c r="C58" s="68" t="s">
        <v>1170</v>
      </c>
      <c r="D58" s="69" t="s">
        <v>213</v>
      </c>
      <c r="E58" s="70">
        <v>25</v>
      </c>
      <c r="F58" s="98">
        <v>10.802945377624146</v>
      </c>
      <c r="G58" s="71">
        <f t="shared" si="0"/>
        <v>270.07363444060366</v>
      </c>
      <c r="H58" s="71"/>
      <c r="I58" s="71">
        <f t="shared" si="1"/>
        <v>0</v>
      </c>
      <c r="J58" s="71">
        <f t="shared" si="2"/>
        <v>270.07363444060366</v>
      </c>
    </row>
    <row r="59" spans="1:10" s="152" customFormat="1" ht="40.799999999999997" x14ac:dyDescent="0.3">
      <c r="A59" s="66" t="s">
        <v>149</v>
      </c>
      <c r="B59" s="67" t="s">
        <v>1141</v>
      </c>
      <c r="C59" s="68" t="s">
        <v>1142</v>
      </c>
      <c r="D59" s="69" t="s">
        <v>213</v>
      </c>
      <c r="E59" s="70">
        <v>1250</v>
      </c>
      <c r="F59" s="98">
        <v>33.693697083104766</v>
      </c>
      <c r="G59" s="71">
        <f t="shared" si="0"/>
        <v>42117.121353880961</v>
      </c>
      <c r="H59" s="71"/>
      <c r="I59" s="71">
        <f t="shared" si="1"/>
        <v>0</v>
      </c>
      <c r="J59" s="71">
        <f t="shared" si="2"/>
        <v>42117.121353880961</v>
      </c>
    </row>
    <row r="60" spans="1:10" s="152" customFormat="1" ht="40.799999999999997" x14ac:dyDescent="0.3">
      <c r="A60" s="66" t="s">
        <v>151</v>
      </c>
      <c r="B60" s="67" t="s">
        <v>1141</v>
      </c>
      <c r="C60" s="68" t="s">
        <v>1144</v>
      </c>
      <c r="D60" s="69" t="s">
        <v>213</v>
      </c>
      <c r="E60" s="70">
        <v>50</v>
      </c>
      <c r="F60" s="98">
        <v>43.297975223615921</v>
      </c>
      <c r="G60" s="71">
        <f t="shared" si="0"/>
        <v>2164.8987611807961</v>
      </c>
      <c r="H60" s="71"/>
      <c r="I60" s="71">
        <f t="shared" si="1"/>
        <v>0</v>
      </c>
      <c r="J60" s="71">
        <f t="shared" si="2"/>
        <v>2164.8987611807961</v>
      </c>
    </row>
    <row r="61" spans="1:10" s="152" customFormat="1" ht="40.799999999999997" x14ac:dyDescent="0.3">
      <c r="A61" s="66" t="s">
        <v>155</v>
      </c>
      <c r="B61" s="67" t="s">
        <v>1154</v>
      </c>
      <c r="C61" s="68" t="s">
        <v>1155</v>
      </c>
      <c r="D61" s="69" t="s">
        <v>116</v>
      </c>
      <c r="E61" s="70">
        <v>840</v>
      </c>
      <c r="F61" s="98">
        <v>313.81865404139018</v>
      </c>
      <c r="G61" s="71">
        <f t="shared" si="0"/>
        <v>263607.66939476773</v>
      </c>
      <c r="H61" s="71"/>
      <c r="I61" s="71">
        <f t="shared" si="1"/>
        <v>0</v>
      </c>
      <c r="J61" s="71">
        <f t="shared" si="2"/>
        <v>263607.66939476773</v>
      </c>
    </row>
    <row r="62" spans="1:10" s="152" customFormat="1" ht="40.799999999999997" x14ac:dyDescent="0.3">
      <c r="A62" s="66" t="s">
        <v>678</v>
      </c>
      <c r="B62" s="67" t="s">
        <v>1151</v>
      </c>
      <c r="C62" s="68" t="s">
        <v>1152</v>
      </c>
      <c r="D62" s="69" t="s">
        <v>213</v>
      </c>
      <c r="E62" s="70">
        <v>1680</v>
      </c>
      <c r="F62" s="98">
        <v>0.98336081435756761</v>
      </c>
      <c r="G62" s="71">
        <f t="shared" si="0"/>
        <v>1652.0461681207137</v>
      </c>
      <c r="H62" s="71"/>
      <c r="I62" s="71">
        <f t="shared" si="1"/>
        <v>0</v>
      </c>
      <c r="J62" s="71">
        <f t="shared" si="2"/>
        <v>1652.0461681207137</v>
      </c>
    </row>
    <row r="63" spans="1:10" s="78" customFormat="1" ht="20.399999999999999" x14ac:dyDescent="0.3">
      <c r="A63" s="72" t="s">
        <v>162</v>
      </c>
      <c r="B63" s="73" t="s">
        <v>128</v>
      </c>
      <c r="C63" s="74" t="s">
        <v>129</v>
      </c>
      <c r="D63" s="75" t="s">
        <v>130</v>
      </c>
      <c r="E63" s="76">
        <v>10</v>
      </c>
      <c r="F63" s="145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152" customFormat="1" ht="40.799999999999997" x14ac:dyDescent="0.3">
      <c r="A64" s="66" t="s">
        <v>166</v>
      </c>
      <c r="B64" s="67" t="s">
        <v>1284</v>
      </c>
      <c r="C64" s="68" t="s">
        <v>1285</v>
      </c>
      <c r="D64" s="69" t="s">
        <v>213</v>
      </c>
      <c r="E64" s="70">
        <v>10</v>
      </c>
      <c r="F64" s="98">
        <v>696.01423343868328</v>
      </c>
      <c r="G64" s="71">
        <f t="shared" si="0"/>
        <v>6960.1423343868328</v>
      </c>
      <c r="H64" s="71"/>
      <c r="I64" s="71">
        <f t="shared" si="1"/>
        <v>0</v>
      </c>
      <c r="J64" s="71">
        <f t="shared" si="2"/>
        <v>6960.1423343868328</v>
      </c>
    </row>
    <row r="65" spans="1:10" s="152" customFormat="1" ht="14.4" x14ac:dyDescent="0.3">
      <c r="A65" s="62" t="s">
        <v>1018</v>
      </c>
      <c r="B65" s="63"/>
      <c r="C65" s="63"/>
      <c r="D65" s="63"/>
      <c r="E65" s="64"/>
      <c r="F65" s="71"/>
      <c r="G65" s="71">
        <f t="shared" si="0"/>
        <v>0</v>
      </c>
      <c r="H65" s="71"/>
      <c r="I65" s="71">
        <f t="shared" si="1"/>
        <v>0</v>
      </c>
      <c r="J65" s="71">
        <f t="shared" si="2"/>
        <v>0</v>
      </c>
    </row>
    <row r="66" spans="1:10" s="78" customFormat="1" ht="30.6" x14ac:dyDescent="0.3">
      <c r="A66" s="72" t="s">
        <v>169</v>
      </c>
      <c r="B66" s="73" t="s">
        <v>163</v>
      </c>
      <c r="C66" s="74" t="s">
        <v>164</v>
      </c>
      <c r="D66" s="75" t="s">
        <v>165</v>
      </c>
      <c r="E66" s="101">
        <v>5.1239379999999999</v>
      </c>
      <c r="F66" s="145"/>
      <c r="G66" s="77">
        <f t="shared" si="0"/>
        <v>0</v>
      </c>
      <c r="H66" s="77"/>
      <c r="I66" s="77">
        <f t="shared" si="1"/>
        <v>0</v>
      </c>
      <c r="J66" s="77">
        <f t="shared" si="2"/>
        <v>0</v>
      </c>
    </row>
    <row r="67" spans="1:10" s="152" customFormat="1" ht="40.799999999999997" x14ac:dyDescent="0.3">
      <c r="A67" s="66" t="s">
        <v>171</v>
      </c>
      <c r="B67" s="67" t="s">
        <v>793</v>
      </c>
      <c r="C67" s="68" t="s">
        <v>1649</v>
      </c>
      <c r="D67" s="69" t="s">
        <v>116</v>
      </c>
      <c r="E67" s="70">
        <v>150</v>
      </c>
      <c r="F67" s="71">
        <v>18192.38</v>
      </c>
      <c r="G67" s="71">
        <f t="shared" ref="G67:G130" si="3">E67*F67</f>
        <v>2728857</v>
      </c>
      <c r="H67" s="71"/>
      <c r="I67" s="71">
        <f t="shared" ref="I67:I130" si="4">E67*H67</f>
        <v>0</v>
      </c>
      <c r="J67" s="71">
        <f t="shared" ref="J67:J130" si="5">G67+I67</f>
        <v>2728857</v>
      </c>
    </row>
    <row r="68" spans="1:10" s="152" customFormat="1" ht="40.799999999999997" x14ac:dyDescent="0.3">
      <c r="A68" s="66" t="s">
        <v>173</v>
      </c>
      <c r="B68" s="67" t="s">
        <v>880</v>
      </c>
      <c r="C68" s="68" t="s">
        <v>1694</v>
      </c>
      <c r="D68" s="69" t="s">
        <v>213</v>
      </c>
      <c r="E68" s="70">
        <v>2</v>
      </c>
      <c r="F68" s="71">
        <v>6207.72</v>
      </c>
      <c r="G68" s="71">
        <f t="shared" si="3"/>
        <v>12415.44</v>
      </c>
      <c r="H68" s="71"/>
      <c r="I68" s="71">
        <f t="shared" si="4"/>
        <v>0</v>
      </c>
      <c r="J68" s="71">
        <f t="shared" si="5"/>
        <v>12415.44</v>
      </c>
    </row>
    <row r="69" spans="1:10" s="152" customFormat="1" ht="40.799999999999997" x14ac:dyDescent="0.3">
      <c r="A69" s="66" t="s">
        <v>176</v>
      </c>
      <c r="B69" s="67" t="s">
        <v>793</v>
      </c>
      <c r="C69" s="68" t="s">
        <v>1650</v>
      </c>
      <c r="D69" s="69" t="s">
        <v>1695</v>
      </c>
      <c r="E69" s="70">
        <v>310</v>
      </c>
      <c r="F69" s="71">
        <v>241.32</v>
      </c>
      <c r="G69" s="71">
        <f t="shared" si="3"/>
        <v>74809.2</v>
      </c>
      <c r="H69" s="71"/>
      <c r="I69" s="71">
        <f t="shared" si="4"/>
        <v>0</v>
      </c>
      <c r="J69" s="71">
        <f t="shared" si="5"/>
        <v>74809.2</v>
      </c>
    </row>
    <row r="70" spans="1:10" s="152" customFormat="1" ht="40.799999999999997" x14ac:dyDescent="0.3">
      <c r="A70" s="66" t="s">
        <v>178</v>
      </c>
      <c r="B70" s="67" t="s">
        <v>793</v>
      </c>
      <c r="C70" s="68" t="s">
        <v>1294</v>
      </c>
      <c r="D70" s="69" t="s">
        <v>213</v>
      </c>
      <c r="E70" s="70">
        <v>20</v>
      </c>
      <c r="F70" s="71">
        <v>3507.84</v>
      </c>
      <c r="G70" s="71">
        <f t="shared" si="3"/>
        <v>70156.800000000003</v>
      </c>
      <c r="H70" s="71"/>
      <c r="I70" s="71">
        <f t="shared" si="4"/>
        <v>0</v>
      </c>
      <c r="J70" s="71">
        <f t="shared" si="5"/>
        <v>70156.800000000003</v>
      </c>
    </row>
    <row r="71" spans="1:10" s="152" customFormat="1" ht="40.799999999999997" x14ac:dyDescent="0.3">
      <c r="A71" s="66" t="s">
        <v>180</v>
      </c>
      <c r="B71" s="67" t="s">
        <v>793</v>
      </c>
      <c r="C71" s="68" t="s">
        <v>1696</v>
      </c>
      <c r="D71" s="69" t="s">
        <v>213</v>
      </c>
      <c r="E71" s="70">
        <v>20</v>
      </c>
      <c r="F71" s="71">
        <v>212.89</v>
      </c>
      <c r="G71" s="71">
        <f t="shared" si="3"/>
        <v>4257.7999999999993</v>
      </c>
      <c r="H71" s="71"/>
      <c r="I71" s="71">
        <f t="shared" si="4"/>
        <v>0</v>
      </c>
      <c r="J71" s="71">
        <f t="shared" si="5"/>
        <v>4257.7999999999993</v>
      </c>
    </row>
    <row r="72" spans="1:10" s="152" customFormat="1" ht="40.799999999999997" x14ac:dyDescent="0.3">
      <c r="A72" s="66" t="s">
        <v>182</v>
      </c>
      <c r="B72" s="67" t="s">
        <v>853</v>
      </c>
      <c r="C72" s="68" t="s">
        <v>1654</v>
      </c>
      <c r="D72" s="69" t="s">
        <v>213</v>
      </c>
      <c r="E72" s="70">
        <v>600</v>
      </c>
      <c r="F72" s="71">
        <v>49.59</v>
      </c>
      <c r="G72" s="71">
        <f t="shared" si="3"/>
        <v>29754.000000000004</v>
      </c>
      <c r="H72" s="71"/>
      <c r="I72" s="71">
        <f t="shared" si="4"/>
        <v>0</v>
      </c>
      <c r="J72" s="71">
        <f t="shared" si="5"/>
        <v>29754.000000000004</v>
      </c>
    </row>
    <row r="73" spans="1:10" s="152" customFormat="1" ht="40.799999999999997" x14ac:dyDescent="0.3">
      <c r="A73" s="66" t="s">
        <v>184</v>
      </c>
      <c r="B73" s="67" t="s">
        <v>838</v>
      </c>
      <c r="C73" s="68" t="s">
        <v>1447</v>
      </c>
      <c r="D73" s="69" t="s">
        <v>213</v>
      </c>
      <c r="E73" s="70">
        <v>4000</v>
      </c>
      <c r="F73" s="71">
        <v>97.98</v>
      </c>
      <c r="G73" s="71">
        <f t="shared" si="3"/>
        <v>391920</v>
      </c>
      <c r="H73" s="71"/>
      <c r="I73" s="71">
        <f t="shared" si="4"/>
        <v>0</v>
      </c>
      <c r="J73" s="71">
        <f t="shared" si="5"/>
        <v>391920</v>
      </c>
    </row>
    <row r="74" spans="1:10" s="152" customFormat="1" ht="40.799999999999997" x14ac:dyDescent="0.3">
      <c r="A74" s="66" t="s">
        <v>186</v>
      </c>
      <c r="B74" s="67" t="s">
        <v>840</v>
      </c>
      <c r="C74" s="68" t="s">
        <v>1479</v>
      </c>
      <c r="D74" s="69" t="s">
        <v>213</v>
      </c>
      <c r="E74" s="70">
        <v>4000</v>
      </c>
      <c r="F74" s="71">
        <v>15.12</v>
      </c>
      <c r="G74" s="71">
        <f t="shared" si="3"/>
        <v>60480</v>
      </c>
      <c r="H74" s="71"/>
      <c r="I74" s="71">
        <f t="shared" si="4"/>
        <v>0</v>
      </c>
      <c r="J74" s="71">
        <f t="shared" si="5"/>
        <v>60480</v>
      </c>
    </row>
    <row r="75" spans="1:10" s="152" customFormat="1" ht="40.799999999999997" x14ac:dyDescent="0.3">
      <c r="A75" s="66" t="s">
        <v>188</v>
      </c>
      <c r="B75" s="67" t="s">
        <v>842</v>
      </c>
      <c r="C75" s="68" t="s">
        <v>1449</v>
      </c>
      <c r="D75" s="69" t="s">
        <v>213</v>
      </c>
      <c r="E75" s="70">
        <v>4000</v>
      </c>
      <c r="F75" s="71">
        <v>12.69</v>
      </c>
      <c r="G75" s="71">
        <f t="shared" si="3"/>
        <v>50760</v>
      </c>
      <c r="H75" s="71"/>
      <c r="I75" s="71">
        <f t="shared" si="4"/>
        <v>0</v>
      </c>
      <c r="J75" s="71">
        <f t="shared" si="5"/>
        <v>50760</v>
      </c>
    </row>
    <row r="76" spans="1:10" s="78" customFormat="1" ht="20.399999999999999" x14ac:dyDescent="0.3">
      <c r="A76" s="72" t="s">
        <v>190</v>
      </c>
      <c r="B76" s="73" t="s">
        <v>203</v>
      </c>
      <c r="C76" s="74" t="s">
        <v>204</v>
      </c>
      <c r="D76" s="75" t="s">
        <v>69</v>
      </c>
      <c r="E76" s="76">
        <v>6</v>
      </c>
      <c r="F76" s="145"/>
      <c r="G76" s="77">
        <f t="shared" si="3"/>
        <v>0</v>
      </c>
      <c r="H76" s="77"/>
      <c r="I76" s="77">
        <f t="shared" si="4"/>
        <v>0</v>
      </c>
      <c r="J76" s="77">
        <f t="shared" si="5"/>
        <v>0</v>
      </c>
    </row>
    <row r="77" spans="1:10" s="152" customFormat="1" ht="40.799999999999997" x14ac:dyDescent="0.3">
      <c r="A77" s="66" t="s">
        <v>192</v>
      </c>
      <c r="B77" s="67" t="s">
        <v>808</v>
      </c>
      <c r="C77" s="68" t="s">
        <v>1697</v>
      </c>
      <c r="D77" s="69" t="s">
        <v>213</v>
      </c>
      <c r="E77" s="70">
        <v>300</v>
      </c>
      <c r="F77" s="98">
        <v>2844.7804046473093</v>
      </c>
      <c r="G77" s="71">
        <f t="shared" si="3"/>
        <v>853434.1213941928</v>
      </c>
      <c r="H77" s="71"/>
      <c r="I77" s="71">
        <f t="shared" si="4"/>
        <v>0</v>
      </c>
      <c r="J77" s="71">
        <f t="shared" si="5"/>
        <v>853434.1213941928</v>
      </c>
    </row>
    <row r="78" spans="1:10" s="152" customFormat="1" ht="40.799999999999997" x14ac:dyDescent="0.3">
      <c r="A78" s="66" t="s">
        <v>194</v>
      </c>
      <c r="B78" s="67" t="s">
        <v>808</v>
      </c>
      <c r="C78" s="68" t="s">
        <v>1557</v>
      </c>
      <c r="D78" s="69" t="s">
        <v>213</v>
      </c>
      <c r="E78" s="70">
        <v>300</v>
      </c>
      <c r="F78" s="98">
        <v>7867.3551076659915</v>
      </c>
      <c r="G78" s="71">
        <f t="shared" si="3"/>
        <v>2360206.5322997975</v>
      </c>
      <c r="H78" s="71"/>
      <c r="I78" s="71">
        <f t="shared" si="4"/>
        <v>0</v>
      </c>
      <c r="J78" s="71">
        <f t="shared" si="5"/>
        <v>2360206.5322997975</v>
      </c>
    </row>
    <row r="79" spans="1:10" s="152" customFormat="1" ht="20.399999999999999" x14ac:dyDescent="0.3">
      <c r="A79" s="66" t="s">
        <v>196</v>
      </c>
      <c r="B79" s="67" t="s">
        <v>1698</v>
      </c>
      <c r="C79" s="68" t="s">
        <v>1699</v>
      </c>
      <c r="D79" s="69" t="s">
        <v>213</v>
      </c>
      <c r="E79" s="70">
        <v>600</v>
      </c>
      <c r="F79" s="98">
        <v>200.19447579890627</v>
      </c>
      <c r="G79" s="71">
        <f t="shared" si="3"/>
        <v>120116.68547934377</v>
      </c>
      <c r="H79" s="71"/>
      <c r="I79" s="71">
        <f t="shared" si="4"/>
        <v>0</v>
      </c>
      <c r="J79" s="71">
        <f t="shared" si="5"/>
        <v>120116.68547934377</v>
      </c>
    </row>
    <row r="80" spans="1:10" s="152" customFormat="1" ht="20.399999999999999" x14ac:dyDescent="0.3">
      <c r="A80" s="66" t="s">
        <v>198</v>
      </c>
      <c r="B80" s="67" t="s">
        <v>1700</v>
      </c>
      <c r="C80" s="68" t="s">
        <v>1457</v>
      </c>
      <c r="D80" s="69" t="s">
        <v>213</v>
      </c>
      <c r="E80" s="70">
        <v>600</v>
      </c>
      <c r="F80" s="71">
        <v>407.64</v>
      </c>
      <c r="G80" s="71">
        <f t="shared" si="3"/>
        <v>244584</v>
      </c>
      <c r="H80" s="71"/>
      <c r="I80" s="71">
        <f t="shared" si="4"/>
        <v>0</v>
      </c>
      <c r="J80" s="71">
        <f t="shared" si="5"/>
        <v>244584</v>
      </c>
    </row>
    <row r="81" spans="1:10" s="152" customFormat="1" ht="40.799999999999997" x14ac:dyDescent="0.3">
      <c r="A81" s="66" t="s">
        <v>200</v>
      </c>
      <c r="B81" s="67" t="s">
        <v>840</v>
      </c>
      <c r="C81" s="68" t="s">
        <v>1458</v>
      </c>
      <c r="D81" s="69" t="s">
        <v>213</v>
      </c>
      <c r="E81" s="70">
        <v>600</v>
      </c>
      <c r="F81" s="71">
        <v>1123.3499999999999</v>
      </c>
      <c r="G81" s="71">
        <f t="shared" si="3"/>
        <v>674010</v>
      </c>
      <c r="H81" s="71"/>
      <c r="I81" s="71">
        <f t="shared" si="4"/>
        <v>0</v>
      </c>
      <c r="J81" s="71">
        <f t="shared" si="5"/>
        <v>674010</v>
      </c>
    </row>
    <row r="82" spans="1:10" s="152" customFormat="1" ht="40.799999999999997" x14ac:dyDescent="0.3">
      <c r="A82" s="66" t="s">
        <v>202</v>
      </c>
      <c r="B82" s="67" t="s">
        <v>859</v>
      </c>
      <c r="C82" s="68" t="s">
        <v>1459</v>
      </c>
      <c r="D82" s="69" t="s">
        <v>213</v>
      </c>
      <c r="E82" s="70">
        <v>600</v>
      </c>
      <c r="F82" s="71">
        <v>396.14</v>
      </c>
      <c r="G82" s="71">
        <f t="shared" si="3"/>
        <v>237684</v>
      </c>
      <c r="H82" s="71"/>
      <c r="I82" s="71">
        <f t="shared" si="4"/>
        <v>0</v>
      </c>
      <c r="J82" s="71">
        <f t="shared" si="5"/>
        <v>237684</v>
      </c>
    </row>
    <row r="83" spans="1:10" s="152" customFormat="1" ht="40.799999999999997" x14ac:dyDescent="0.3">
      <c r="A83" s="66" t="s">
        <v>205</v>
      </c>
      <c r="B83" s="67" t="s">
        <v>840</v>
      </c>
      <c r="C83" s="68" t="s">
        <v>876</v>
      </c>
      <c r="D83" s="69" t="s">
        <v>213</v>
      </c>
      <c r="E83" s="70">
        <v>600</v>
      </c>
      <c r="F83" s="71">
        <v>65.92</v>
      </c>
      <c r="G83" s="71">
        <f t="shared" si="3"/>
        <v>39552</v>
      </c>
      <c r="H83" s="71"/>
      <c r="I83" s="71">
        <f t="shared" si="4"/>
        <v>0</v>
      </c>
      <c r="J83" s="71">
        <f t="shared" si="5"/>
        <v>39552</v>
      </c>
    </row>
    <row r="84" spans="1:10" s="152" customFormat="1" ht="40.799999999999997" x14ac:dyDescent="0.3">
      <c r="A84" s="66" t="s">
        <v>207</v>
      </c>
      <c r="B84" s="67" t="s">
        <v>840</v>
      </c>
      <c r="C84" s="68" t="s">
        <v>1483</v>
      </c>
      <c r="D84" s="69" t="s">
        <v>213</v>
      </c>
      <c r="E84" s="70">
        <v>2400</v>
      </c>
      <c r="F84" s="71">
        <v>7.86</v>
      </c>
      <c r="G84" s="71">
        <f t="shared" si="3"/>
        <v>18864</v>
      </c>
      <c r="H84" s="71"/>
      <c r="I84" s="71">
        <f t="shared" si="4"/>
        <v>0</v>
      </c>
      <c r="J84" s="71">
        <f t="shared" si="5"/>
        <v>18864</v>
      </c>
    </row>
    <row r="85" spans="1:10" s="152" customFormat="1" ht="40.799999999999997" x14ac:dyDescent="0.3">
      <c r="A85" s="66" t="s">
        <v>210</v>
      </c>
      <c r="B85" s="67" t="s">
        <v>842</v>
      </c>
      <c r="C85" s="68" t="s">
        <v>1701</v>
      </c>
      <c r="D85" s="69" t="s">
        <v>213</v>
      </c>
      <c r="E85" s="70">
        <v>2400</v>
      </c>
      <c r="F85" s="98">
        <v>32.341198010771841</v>
      </c>
      <c r="G85" s="71">
        <f t="shared" si="3"/>
        <v>77618.875225852418</v>
      </c>
      <c r="H85" s="71"/>
      <c r="I85" s="71">
        <f t="shared" si="4"/>
        <v>0</v>
      </c>
      <c r="J85" s="71">
        <f t="shared" si="5"/>
        <v>77618.875225852418</v>
      </c>
    </row>
    <row r="86" spans="1:10" s="78" customFormat="1" ht="20.399999999999999" x14ac:dyDescent="0.3">
      <c r="A86" s="72" t="s">
        <v>214</v>
      </c>
      <c r="B86" s="73" t="s">
        <v>203</v>
      </c>
      <c r="C86" s="74" t="s">
        <v>204</v>
      </c>
      <c r="D86" s="75" t="s">
        <v>69</v>
      </c>
      <c r="E86" s="79">
        <v>0.74</v>
      </c>
      <c r="F86" s="145"/>
      <c r="G86" s="77">
        <f t="shared" si="3"/>
        <v>0</v>
      </c>
      <c r="H86" s="77"/>
      <c r="I86" s="77">
        <f t="shared" si="4"/>
        <v>0</v>
      </c>
      <c r="J86" s="77">
        <f t="shared" si="5"/>
        <v>0</v>
      </c>
    </row>
    <row r="87" spans="1:10" s="152" customFormat="1" ht="40.799999999999997" x14ac:dyDescent="0.3">
      <c r="A87" s="66" t="s">
        <v>698</v>
      </c>
      <c r="B87" s="67" t="s">
        <v>808</v>
      </c>
      <c r="C87" s="68" t="s">
        <v>1455</v>
      </c>
      <c r="D87" s="69" t="s">
        <v>213</v>
      </c>
      <c r="E87" s="70">
        <v>74</v>
      </c>
      <c r="F87" s="71">
        <v>3377.2</v>
      </c>
      <c r="G87" s="71">
        <f t="shared" si="3"/>
        <v>249912.8</v>
      </c>
      <c r="H87" s="71"/>
      <c r="I87" s="71">
        <f t="shared" si="4"/>
        <v>0</v>
      </c>
      <c r="J87" s="71">
        <f t="shared" si="5"/>
        <v>249912.8</v>
      </c>
    </row>
    <row r="88" spans="1:10" s="152" customFormat="1" ht="20.399999999999999" x14ac:dyDescent="0.3">
      <c r="A88" s="66" t="s">
        <v>220</v>
      </c>
      <c r="B88" s="67" t="s">
        <v>1698</v>
      </c>
      <c r="C88" s="68" t="s">
        <v>1457</v>
      </c>
      <c r="D88" s="69" t="s">
        <v>213</v>
      </c>
      <c r="E88" s="70">
        <v>148</v>
      </c>
      <c r="F88" s="71">
        <v>407.64</v>
      </c>
      <c r="G88" s="71">
        <f t="shared" si="3"/>
        <v>60330.720000000001</v>
      </c>
      <c r="H88" s="71"/>
      <c r="I88" s="71">
        <f t="shared" si="4"/>
        <v>0</v>
      </c>
      <c r="J88" s="71">
        <f t="shared" si="5"/>
        <v>60330.720000000001</v>
      </c>
    </row>
    <row r="89" spans="1:10" s="152" customFormat="1" ht="40.799999999999997" x14ac:dyDescent="0.3">
      <c r="A89" s="66" t="s">
        <v>798</v>
      </c>
      <c r="B89" s="67" t="s">
        <v>840</v>
      </c>
      <c r="C89" s="68" t="s">
        <v>1458</v>
      </c>
      <c r="D89" s="69" t="s">
        <v>213</v>
      </c>
      <c r="E89" s="70">
        <v>148</v>
      </c>
      <c r="F89" s="71">
        <v>1123.3499999999999</v>
      </c>
      <c r="G89" s="71">
        <f t="shared" si="3"/>
        <v>166255.79999999999</v>
      </c>
      <c r="H89" s="71"/>
      <c r="I89" s="71">
        <f t="shared" si="4"/>
        <v>0</v>
      </c>
      <c r="J89" s="71">
        <f t="shared" si="5"/>
        <v>166255.79999999999</v>
      </c>
    </row>
    <row r="90" spans="1:10" s="152" customFormat="1" ht="40.799999999999997" x14ac:dyDescent="0.3">
      <c r="A90" s="66" t="s">
        <v>227</v>
      </c>
      <c r="B90" s="67" t="s">
        <v>859</v>
      </c>
      <c r="C90" s="68" t="s">
        <v>1459</v>
      </c>
      <c r="D90" s="69" t="s">
        <v>213</v>
      </c>
      <c r="E90" s="70">
        <v>148</v>
      </c>
      <c r="F90" s="71">
        <v>396.14</v>
      </c>
      <c r="G90" s="71">
        <f t="shared" si="3"/>
        <v>58628.72</v>
      </c>
      <c r="H90" s="71"/>
      <c r="I90" s="71">
        <f t="shared" si="4"/>
        <v>0</v>
      </c>
      <c r="J90" s="71">
        <f t="shared" si="5"/>
        <v>58628.72</v>
      </c>
    </row>
    <row r="91" spans="1:10" s="152" customFormat="1" ht="40.799999999999997" x14ac:dyDescent="0.3">
      <c r="A91" s="66" t="s">
        <v>229</v>
      </c>
      <c r="B91" s="67" t="s">
        <v>840</v>
      </c>
      <c r="C91" s="68" t="s">
        <v>876</v>
      </c>
      <c r="D91" s="69" t="s">
        <v>213</v>
      </c>
      <c r="E91" s="70">
        <v>148</v>
      </c>
      <c r="F91" s="71">
        <v>65.92</v>
      </c>
      <c r="G91" s="71">
        <f t="shared" si="3"/>
        <v>9756.16</v>
      </c>
      <c r="H91" s="71"/>
      <c r="I91" s="71">
        <f t="shared" si="4"/>
        <v>0</v>
      </c>
      <c r="J91" s="71">
        <f t="shared" si="5"/>
        <v>9756.16</v>
      </c>
    </row>
    <row r="92" spans="1:10" s="152" customFormat="1" ht="40.799999999999997" x14ac:dyDescent="0.3">
      <c r="A92" s="66" t="s">
        <v>231</v>
      </c>
      <c r="B92" s="67" t="s">
        <v>829</v>
      </c>
      <c r="C92" s="68" t="s">
        <v>830</v>
      </c>
      <c r="D92" s="69" t="s">
        <v>213</v>
      </c>
      <c r="E92" s="70">
        <v>84</v>
      </c>
      <c r="F92" s="71">
        <v>7004.58</v>
      </c>
      <c r="G92" s="71">
        <f t="shared" si="3"/>
        <v>588384.72</v>
      </c>
      <c r="H92" s="71"/>
      <c r="I92" s="71">
        <f t="shared" si="4"/>
        <v>0</v>
      </c>
      <c r="J92" s="71">
        <f t="shared" si="5"/>
        <v>588384.72</v>
      </c>
    </row>
    <row r="93" spans="1:10" s="78" customFormat="1" ht="20.399999999999999" x14ac:dyDescent="0.3">
      <c r="A93" s="72" t="s">
        <v>234</v>
      </c>
      <c r="B93" s="73" t="s">
        <v>825</v>
      </c>
      <c r="C93" s="74" t="s">
        <v>826</v>
      </c>
      <c r="D93" s="75" t="s">
        <v>109</v>
      </c>
      <c r="E93" s="79">
        <v>6.15</v>
      </c>
      <c r="F93" s="145"/>
      <c r="G93" s="77">
        <f t="shared" si="3"/>
        <v>0</v>
      </c>
      <c r="H93" s="77"/>
      <c r="I93" s="77">
        <f t="shared" si="4"/>
        <v>0</v>
      </c>
      <c r="J93" s="77">
        <f t="shared" si="5"/>
        <v>0</v>
      </c>
    </row>
    <row r="94" spans="1:10" s="152" customFormat="1" ht="40.799999999999997" x14ac:dyDescent="0.3">
      <c r="A94" s="66" t="s">
        <v>237</v>
      </c>
      <c r="B94" s="67" t="s">
        <v>827</v>
      </c>
      <c r="C94" s="68" t="s">
        <v>1655</v>
      </c>
      <c r="D94" s="69" t="s">
        <v>116</v>
      </c>
      <c r="E94" s="88">
        <v>633.45000000000005</v>
      </c>
      <c r="F94" s="98">
        <v>6411.8851639664226</v>
      </c>
      <c r="G94" s="71">
        <f t="shared" si="3"/>
        <v>4061608.6571145309</v>
      </c>
      <c r="H94" s="71"/>
      <c r="I94" s="71">
        <f t="shared" si="4"/>
        <v>0</v>
      </c>
      <c r="J94" s="71">
        <f t="shared" si="5"/>
        <v>4061608.6571145309</v>
      </c>
    </row>
    <row r="95" spans="1:10" s="152" customFormat="1" ht="40.799999999999997" x14ac:dyDescent="0.3">
      <c r="A95" s="66" t="s">
        <v>239</v>
      </c>
      <c r="B95" s="67" t="s">
        <v>1070</v>
      </c>
      <c r="C95" s="68" t="s">
        <v>836</v>
      </c>
      <c r="D95" s="69" t="s">
        <v>213</v>
      </c>
      <c r="E95" s="70">
        <v>4000</v>
      </c>
      <c r="F95" s="71">
        <v>21.74</v>
      </c>
      <c r="G95" s="71">
        <f t="shared" si="3"/>
        <v>86960</v>
      </c>
      <c r="H95" s="71"/>
      <c r="I95" s="71">
        <f t="shared" si="4"/>
        <v>0</v>
      </c>
      <c r="J95" s="71">
        <f t="shared" si="5"/>
        <v>86960</v>
      </c>
    </row>
    <row r="96" spans="1:10" s="152" customFormat="1" ht="40.799999999999997" x14ac:dyDescent="0.3">
      <c r="A96" s="66" t="s">
        <v>241</v>
      </c>
      <c r="B96" s="67" t="s">
        <v>833</v>
      </c>
      <c r="C96" s="68" t="s">
        <v>1308</v>
      </c>
      <c r="D96" s="69" t="s">
        <v>213</v>
      </c>
      <c r="E96" s="70">
        <v>360</v>
      </c>
      <c r="F96" s="71">
        <v>16.32</v>
      </c>
      <c r="G96" s="71">
        <f t="shared" si="3"/>
        <v>5875.2</v>
      </c>
      <c r="H96" s="71"/>
      <c r="I96" s="71">
        <f t="shared" si="4"/>
        <v>0</v>
      </c>
      <c r="J96" s="71">
        <f t="shared" si="5"/>
        <v>5875.2</v>
      </c>
    </row>
    <row r="97" spans="1:10" s="152" customFormat="1" ht="40.799999999999997" x14ac:dyDescent="0.3">
      <c r="A97" s="66" t="s">
        <v>243</v>
      </c>
      <c r="B97" s="67" t="s">
        <v>815</v>
      </c>
      <c r="C97" s="68" t="s">
        <v>1656</v>
      </c>
      <c r="D97" s="69" t="s">
        <v>213</v>
      </c>
      <c r="E97" s="70">
        <v>360</v>
      </c>
      <c r="F97" s="98">
        <v>20.534854060746845</v>
      </c>
      <c r="G97" s="71">
        <f t="shared" si="3"/>
        <v>7392.547461868864</v>
      </c>
      <c r="H97" s="71"/>
      <c r="I97" s="71">
        <f t="shared" si="4"/>
        <v>0</v>
      </c>
      <c r="J97" s="71">
        <f t="shared" si="5"/>
        <v>7392.547461868864</v>
      </c>
    </row>
    <row r="98" spans="1:10" s="152" customFormat="1" ht="40.799999999999997" x14ac:dyDescent="0.3">
      <c r="A98" s="66" t="s">
        <v>245</v>
      </c>
      <c r="B98" s="67" t="s">
        <v>817</v>
      </c>
      <c r="C98" s="68" t="s">
        <v>1464</v>
      </c>
      <c r="D98" s="69" t="s">
        <v>213</v>
      </c>
      <c r="E98" s="70">
        <v>250</v>
      </c>
      <c r="F98" s="71">
        <v>908.41</v>
      </c>
      <c r="G98" s="71">
        <f t="shared" si="3"/>
        <v>227102.5</v>
      </c>
      <c r="H98" s="71"/>
      <c r="I98" s="71">
        <f t="shared" si="4"/>
        <v>0</v>
      </c>
      <c r="J98" s="71">
        <f t="shared" si="5"/>
        <v>227102.5</v>
      </c>
    </row>
    <row r="99" spans="1:10" s="152" customFormat="1" ht="40.799999999999997" x14ac:dyDescent="0.3">
      <c r="A99" s="66" t="s">
        <v>246</v>
      </c>
      <c r="B99" s="67" t="s">
        <v>811</v>
      </c>
      <c r="C99" s="68" t="s">
        <v>1465</v>
      </c>
      <c r="D99" s="69" t="s">
        <v>213</v>
      </c>
      <c r="E99" s="70">
        <v>250</v>
      </c>
      <c r="F99" s="71">
        <v>2143.41</v>
      </c>
      <c r="G99" s="71">
        <f t="shared" si="3"/>
        <v>535852.5</v>
      </c>
      <c r="H99" s="71"/>
      <c r="I99" s="71">
        <f t="shared" si="4"/>
        <v>0</v>
      </c>
      <c r="J99" s="71">
        <f t="shared" si="5"/>
        <v>535852.5</v>
      </c>
    </row>
    <row r="100" spans="1:10" s="152" customFormat="1" ht="40.799999999999997" x14ac:dyDescent="0.3">
      <c r="A100" s="66" t="s">
        <v>247</v>
      </c>
      <c r="B100" s="67" t="s">
        <v>1532</v>
      </c>
      <c r="C100" s="68" t="s">
        <v>1332</v>
      </c>
      <c r="D100" s="69" t="s">
        <v>213</v>
      </c>
      <c r="E100" s="70">
        <v>250</v>
      </c>
      <c r="F100" s="71">
        <v>637.71</v>
      </c>
      <c r="G100" s="71">
        <f t="shared" si="3"/>
        <v>159427.5</v>
      </c>
      <c r="H100" s="71"/>
      <c r="I100" s="71">
        <f t="shared" si="4"/>
        <v>0</v>
      </c>
      <c r="J100" s="71">
        <f t="shared" si="5"/>
        <v>159427.5</v>
      </c>
    </row>
    <row r="101" spans="1:10" s="152" customFormat="1" ht="40.799999999999997" x14ac:dyDescent="0.3">
      <c r="A101" s="66" t="s">
        <v>249</v>
      </c>
      <c r="B101" s="67" t="s">
        <v>1532</v>
      </c>
      <c r="C101" s="68" t="s">
        <v>1467</v>
      </c>
      <c r="D101" s="69" t="s">
        <v>213</v>
      </c>
      <c r="E101" s="70">
        <v>500</v>
      </c>
      <c r="F101" s="71">
        <v>637.71</v>
      </c>
      <c r="G101" s="71">
        <f t="shared" si="3"/>
        <v>318855</v>
      </c>
      <c r="H101" s="71"/>
      <c r="I101" s="71">
        <f t="shared" si="4"/>
        <v>0</v>
      </c>
      <c r="J101" s="71">
        <f t="shared" si="5"/>
        <v>318855</v>
      </c>
    </row>
    <row r="102" spans="1:10" s="152" customFormat="1" ht="40.799999999999997" x14ac:dyDescent="0.3">
      <c r="A102" s="66" t="s">
        <v>251</v>
      </c>
      <c r="B102" s="67" t="s">
        <v>1532</v>
      </c>
      <c r="C102" s="68" t="s">
        <v>1468</v>
      </c>
      <c r="D102" s="69" t="s">
        <v>213</v>
      </c>
      <c r="E102" s="70">
        <v>50</v>
      </c>
      <c r="F102" s="71">
        <v>103.68</v>
      </c>
      <c r="G102" s="71">
        <f t="shared" si="3"/>
        <v>5184</v>
      </c>
      <c r="H102" s="71"/>
      <c r="I102" s="71">
        <f t="shared" si="4"/>
        <v>0</v>
      </c>
      <c r="J102" s="71">
        <f t="shared" si="5"/>
        <v>5184</v>
      </c>
    </row>
    <row r="103" spans="1:10" s="152" customFormat="1" ht="40.799999999999997" x14ac:dyDescent="0.3">
      <c r="A103" s="66" t="s">
        <v>252</v>
      </c>
      <c r="B103" s="67" t="s">
        <v>840</v>
      </c>
      <c r="C103" s="68" t="s">
        <v>912</v>
      </c>
      <c r="D103" s="69" t="s">
        <v>213</v>
      </c>
      <c r="E103" s="70">
        <v>500</v>
      </c>
      <c r="F103" s="71">
        <v>15.12</v>
      </c>
      <c r="G103" s="71">
        <f t="shared" si="3"/>
        <v>7560</v>
      </c>
      <c r="H103" s="71"/>
      <c r="I103" s="71">
        <f t="shared" si="4"/>
        <v>0</v>
      </c>
      <c r="J103" s="71">
        <f t="shared" si="5"/>
        <v>7560</v>
      </c>
    </row>
    <row r="104" spans="1:10" s="152" customFormat="1" ht="14.4" x14ac:dyDescent="0.3">
      <c r="A104" s="62" t="s">
        <v>1658</v>
      </c>
      <c r="B104" s="63"/>
      <c r="C104" s="63"/>
      <c r="D104" s="63"/>
      <c r="E104" s="64"/>
      <c r="F104" s="71"/>
      <c r="G104" s="71">
        <f t="shared" si="3"/>
        <v>0</v>
      </c>
      <c r="H104" s="71"/>
      <c r="I104" s="71">
        <f t="shared" si="4"/>
        <v>0</v>
      </c>
      <c r="J104" s="71">
        <f t="shared" si="5"/>
        <v>0</v>
      </c>
    </row>
    <row r="105" spans="1:10" s="78" customFormat="1" ht="30.6" x14ac:dyDescent="0.3">
      <c r="A105" s="72" t="s">
        <v>253</v>
      </c>
      <c r="B105" s="73" t="s">
        <v>803</v>
      </c>
      <c r="C105" s="74" t="s">
        <v>804</v>
      </c>
      <c r="D105" s="75" t="s">
        <v>165</v>
      </c>
      <c r="E105" s="82">
        <v>5.1546200000000004</v>
      </c>
      <c r="F105" s="145"/>
      <c r="G105" s="77">
        <f t="shared" si="3"/>
        <v>0</v>
      </c>
      <c r="H105" s="77"/>
      <c r="I105" s="77">
        <f t="shared" si="4"/>
        <v>0</v>
      </c>
      <c r="J105" s="77">
        <f t="shared" si="5"/>
        <v>0</v>
      </c>
    </row>
    <row r="106" spans="1:10" s="152" customFormat="1" ht="40.799999999999997" x14ac:dyDescent="0.3">
      <c r="A106" s="66" t="s">
        <v>254</v>
      </c>
      <c r="B106" s="67" t="s">
        <v>793</v>
      </c>
      <c r="C106" s="68" t="s">
        <v>1659</v>
      </c>
      <c r="D106" s="69" t="s">
        <v>116</v>
      </c>
      <c r="E106" s="70">
        <v>150</v>
      </c>
      <c r="F106" s="71">
        <v>12148</v>
      </c>
      <c r="G106" s="71">
        <f t="shared" si="3"/>
        <v>1822200</v>
      </c>
      <c r="H106" s="71"/>
      <c r="I106" s="71">
        <f t="shared" si="4"/>
        <v>0</v>
      </c>
      <c r="J106" s="71">
        <f t="shared" si="5"/>
        <v>1822200</v>
      </c>
    </row>
    <row r="107" spans="1:10" s="152" customFormat="1" ht="40.799999999999997" x14ac:dyDescent="0.3">
      <c r="A107" s="66" t="s">
        <v>255</v>
      </c>
      <c r="B107" s="67" t="s">
        <v>880</v>
      </c>
      <c r="C107" s="68" t="s">
        <v>1702</v>
      </c>
      <c r="D107" s="69" t="s">
        <v>213</v>
      </c>
      <c r="E107" s="70">
        <v>2</v>
      </c>
      <c r="F107" s="98">
        <v>14216.934698092735</v>
      </c>
      <c r="G107" s="71">
        <f t="shared" si="3"/>
        <v>28433.86939618547</v>
      </c>
      <c r="H107" s="71"/>
      <c r="I107" s="71">
        <f t="shared" si="4"/>
        <v>0</v>
      </c>
      <c r="J107" s="71">
        <f t="shared" si="5"/>
        <v>28433.86939618547</v>
      </c>
    </row>
    <row r="108" spans="1:10" s="152" customFormat="1" ht="40.799999999999997" x14ac:dyDescent="0.3">
      <c r="A108" s="66" t="s">
        <v>257</v>
      </c>
      <c r="B108" s="67" t="s">
        <v>793</v>
      </c>
      <c r="C108" s="68" t="s">
        <v>1650</v>
      </c>
      <c r="D108" s="69" t="s">
        <v>213</v>
      </c>
      <c r="E108" s="70">
        <v>310</v>
      </c>
      <c r="F108" s="71">
        <v>241.32</v>
      </c>
      <c r="G108" s="71">
        <f t="shared" si="3"/>
        <v>74809.2</v>
      </c>
      <c r="H108" s="71"/>
      <c r="I108" s="71">
        <f t="shared" si="4"/>
        <v>0</v>
      </c>
      <c r="J108" s="71">
        <f t="shared" si="5"/>
        <v>74809.2</v>
      </c>
    </row>
    <row r="109" spans="1:10" s="152" customFormat="1" ht="40.799999999999997" x14ac:dyDescent="0.3">
      <c r="A109" s="66" t="s">
        <v>259</v>
      </c>
      <c r="B109" s="67" t="s">
        <v>793</v>
      </c>
      <c r="C109" s="68" t="s">
        <v>1294</v>
      </c>
      <c r="D109" s="69" t="s">
        <v>213</v>
      </c>
      <c r="E109" s="70">
        <v>20</v>
      </c>
      <c r="F109" s="98">
        <v>643.72338081294959</v>
      </c>
      <c r="G109" s="71">
        <f t="shared" si="3"/>
        <v>12874.467616258991</v>
      </c>
      <c r="H109" s="71"/>
      <c r="I109" s="71">
        <f t="shared" si="4"/>
        <v>0</v>
      </c>
      <c r="J109" s="71">
        <f t="shared" si="5"/>
        <v>12874.467616258991</v>
      </c>
    </row>
    <row r="110" spans="1:10" s="152" customFormat="1" ht="40.799999999999997" x14ac:dyDescent="0.3">
      <c r="A110" s="66" t="s">
        <v>261</v>
      </c>
      <c r="B110" s="67" t="s">
        <v>793</v>
      </c>
      <c r="C110" s="68" t="s">
        <v>1703</v>
      </c>
      <c r="D110" s="69" t="s">
        <v>213</v>
      </c>
      <c r="E110" s="70">
        <v>20</v>
      </c>
      <c r="F110" s="71">
        <v>212.89</v>
      </c>
      <c r="G110" s="71">
        <f t="shared" si="3"/>
        <v>4257.7999999999993</v>
      </c>
      <c r="H110" s="71"/>
      <c r="I110" s="71">
        <f t="shared" si="4"/>
        <v>0</v>
      </c>
      <c r="J110" s="71">
        <f t="shared" si="5"/>
        <v>4257.7999999999993</v>
      </c>
    </row>
    <row r="111" spans="1:10" s="152" customFormat="1" ht="40.799999999999997" x14ac:dyDescent="0.3">
      <c r="A111" s="66" t="s">
        <v>263</v>
      </c>
      <c r="B111" s="67" t="s">
        <v>853</v>
      </c>
      <c r="C111" s="68" t="s">
        <v>1654</v>
      </c>
      <c r="D111" s="69" t="s">
        <v>213</v>
      </c>
      <c r="E111" s="70">
        <v>600</v>
      </c>
      <c r="F111" s="71">
        <v>49.59</v>
      </c>
      <c r="G111" s="71">
        <f t="shared" si="3"/>
        <v>29754.000000000004</v>
      </c>
      <c r="H111" s="71"/>
      <c r="I111" s="71">
        <f t="shared" si="4"/>
        <v>0</v>
      </c>
      <c r="J111" s="71">
        <f t="shared" si="5"/>
        <v>29754.000000000004</v>
      </c>
    </row>
    <row r="112" spans="1:10" s="152" customFormat="1" ht="40.799999999999997" x14ac:dyDescent="0.3">
      <c r="A112" s="66" t="s">
        <v>265</v>
      </c>
      <c r="B112" s="67" t="s">
        <v>838</v>
      </c>
      <c r="C112" s="68" t="s">
        <v>1447</v>
      </c>
      <c r="D112" s="69" t="s">
        <v>213</v>
      </c>
      <c r="E112" s="70">
        <v>4000</v>
      </c>
      <c r="F112" s="71">
        <v>97.98</v>
      </c>
      <c r="G112" s="71">
        <f t="shared" si="3"/>
        <v>391920</v>
      </c>
      <c r="H112" s="71"/>
      <c r="I112" s="71">
        <f t="shared" si="4"/>
        <v>0</v>
      </c>
      <c r="J112" s="71">
        <f t="shared" si="5"/>
        <v>391920</v>
      </c>
    </row>
    <row r="113" spans="1:10" s="152" customFormat="1" ht="40.799999999999997" x14ac:dyDescent="0.3">
      <c r="A113" s="66" t="s">
        <v>267</v>
      </c>
      <c r="B113" s="67" t="s">
        <v>840</v>
      </c>
      <c r="C113" s="68" t="s">
        <v>1479</v>
      </c>
      <c r="D113" s="69" t="s">
        <v>213</v>
      </c>
      <c r="E113" s="70">
        <v>4000</v>
      </c>
      <c r="F113" s="71">
        <v>15.12</v>
      </c>
      <c r="G113" s="71">
        <f t="shared" si="3"/>
        <v>60480</v>
      </c>
      <c r="H113" s="71"/>
      <c r="I113" s="71">
        <f t="shared" si="4"/>
        <v>0</v>
      </c>
      <c r="J113" s="71">
        <f t="shared" si="5"/>
        <v>60480</v>
      </c>
    </row>
    <row r="114" spans="1:10" s="152" customFormat="1" ht="40.799999999999997" x14ac:dyDescent="0.3">
      <c r="A114" s="66" t="s">
        <v>269</v>
      </c>
      <c r="B114" s="67" t="s">
        <v>842</v>
      </c>
      <c r="C114" s="68" t="s">
        <v>1449</v>
      </c>
      <c r="D114" s="69" t="s">
        <v>213</v>
      </c>
      <c r="E114" s="70">
        <v>4000</v>
      </c>
      <c r="F114" s="71">
        <v>12.69</v>
      </c>
      <c r="G114" s="71">
        <f t="shared" si="3"/>
        <v>50760</v>
      </c>
      <c r="H114" s="71"/>
      <c r="I114" s="71">
        <f t="shared" si="4"/>
        <v>0</v>
      </c>
      <c r="J114" s="71">
        <f t="shared" si="5"/>
        <v>50760</v>
      </c>
    </row>
    <row r="115" spans="1:10" s="78" customFormat="1" ht="20.399999999999999" x14ac:dyDescent="0.3">
      <c r="A115" s="72" t="s">
        <v>270</v>
      </c>
      <c r="B115" s="73" t="s">
        <v>806</v>
      </c>
      <c r="C115" s="74" t="s">
        <v>807</v>
      </c>
      <c r="D115" s="75" t="s">
        <v>69</v>
      </c>
      <c r="E115" s="76">
        <v>6</v>
      </c>
      <c r="F115" s="145"/>
      <c r="G115" s="77">
        <f t="shared" si="3"/>
        <v>0</v>
      </c>
      <c r="H115" s="77"/>
      <c r="I115" s="77">
        <f t="shared" si="4"/>
        <v>0</v>
      </c>
      <c r="J115" s="77">
        <f t="shared" si="5"/>
        <v>0</v>
      </c>
    </row>
    <row r="116" spans="1:10" s="152" customFormat="1" ht="40.799999999999997" x14ac:dyDescent="0.3">
      <c r="A116" s="66" t="s">
        <v>273</v>
      </c>
      <c r="B116" s="67" t="s">
        <v>808</v>
      </c>
      <c r="C116" s="68" t="s">
        <v>1697</v>
      </c>
      <c r="D116" s="69" t="s">
        <v>213</v>
      </c>
      <c r="E116" s="70">
        <v>300</v>
      </c>
      <c r="F116" s="98">
        <v>2844.7804046473093</v>
      </c>
      <c r="G116" s="71">
        <f t="shared" si="3"/>
        <v>853434.1213941928</v>
      </c>
      <c r="H116" s="71"/>
      <c r="I116" s="71">
        <f t="shared" si="4"/>
        <v>0</v>
      </c>
      <c r="J116" s="71">
        <f t="shared" si="5"/>
        <v>853434.1213941928</v>
      </c>
    </row>
    <row r="117" spans="1:10" s="152" customFormat="1" ht="40.799999999999997" x14ac:dyDescent="0.3">
      <c r="A117" s="66" t="s">
        <v>275</v>
      </c>
      <c r="B117" s="67" t="s">
        <v>808</v>
      </c>
      <c r="C117" s="68" t="s">
        <v>1557</v>
      </c>
      <c r="D117" s="69" t="s">
        <v>213</v>
      </c>
      <c r="E117" s="70">
        <v>300</v>
      </c>
      <c r="F117" s="98">
        <v>7867.3551076659915</v>
      </c>
      <c r="G117" s="71">
        <f t="shared" si="3"/>
        <v>2360206.5322997975</v>
      </c>
      <c r="H117" s="71"/>
      <c r="I117" s="71">
        <f t="shared" si="4"/>
        <v>0</v>
      </c>
      <c r="J117" s="71">
        <f t="shared" si="5"/>
        <v>2360206.5322997975</v>
      </c>
    </row>
    <row r="118" spans="1:10" s="152" customFormat="1" ht="40.799999999999997" x14ac:dyDescent="0.3">
      <c r="A118" s="66" t="s">
        <v>279</v>
      </c>
      <c r="B118" s="67" t="s">
        <v>811</v>
      </c>
      <c r="C118" s="68" t="s">
        <v>1699</v>
      </c>
      <c r="D118" s="69" t="s">
        <v>213</v>
      </c>
      <c r="E118" s="70">
        <v>600</v>
      </c>
      <c r="F118" s="98">
        <v>200.19447579890627</v>
      </c>
      <c r="G118" s="71">
        <f t="shared" si="3"/>
        <v>120116.68547934377</v>
      </c>
      <c r="H118" s="71"/>
      <c r="I118" s="71">
        <f t="shared" si="4"/>
        <v>0</v>
      </c>
      <c r="J118" s="71">
        <f t="shared" si="5"/>
        <v>120116.68547934377</v>
      </c>
    </row>
    <row r="119" spans="1:10" s="152" customFormat="1" ht="40.799999999999997" x14ac:dyDescent="0.3">
      <c r="A119" s="66" t="s">
        <v>847</v>
      </c>
      <c r="B119" s="67" t="s">
        <v>831</v>
      </c>
      <c r="C119" s="68" t="s">
        <v>1457</v>
      </c>
      <c r="D119" s="69" t="s">
        <v>213</v>
      </c>
      <c r="E119" s="70">
        <v>600</v>
      </c>
      <c r="F119" s="71">
        <v>407.64</v>
      </c>
      <c r="G119" s="71">
        <f t="shared" si="3"/>
        <v>244584</v>
      </c>
      <c r="H119" s="71"/>
      <c r="I119" s="71">
        <f t="shared" si="4"/>
        <v>0</v>
      </c>
      <c r="J119" s="71">
        <f t="shared" si="5"/>
        <v>244584</v>
      </c>
    </row>
    <row r="120" spans="1:10" s="152" customFormat="1" ht="40.799999999999997" x14ac:dyDescent="0.3">
      <c r="A120" s="66" t="s">
        <v>282</v>
      </c>
      <c r="B120" s="67" t="s">
        <v>840</v>
      </c>
      <c r="C120" s="68" t="s">
        <v>1458</v>
      </c>
      <c r="D120" s="69" t="s">
        <v>213</v>
      </c>
      <c r="E120" s="70">
        <v>600</v>
      </c>
      <c r="F120" s="71">
        <v>1123.3499999999999</v>
      </c>
      <c r="G120" s="71">
        <f t="shared" si="3"/>
        <v>674010</v>
      </c>
      <c r="H120" s="71"/>
      <c r="I120" s="71">
        <f t="shared" si="4"/>
        <v>0</v>
      </c>
      <c r="J120" s="71">
        <f t="shared" si="5"/>
        <v>674010</v>
      </c>
    </row>
    <row r="121" spans="1:10" s="152" customFormat="1" ht="40.799999999999997" x14ac:dyDescent="0.3">
      <c r="A121" s="66" t="s">
        <v>284</v>
      </c>
      <c r="B121" s="67" t="s">
        <v>859</v>
      </c>
      <c r="C121" s="68" t="s">
        <v>1459</v>
      </c>
      <c r="D121" s="69" t="s">
        <v>213</v>
      </c>
      <c r="E121" s="70">
        <v>600</v>
      </c>
      <c r="F121" s="71">
        <v>396.14</v>
      </c>
      <c r="G121" s="71">
        <f t="shared" si="3"/>
        <v>237684</v>
      </c>
      <c r="H121" s="71"/>
      <c r="I121" s="71">
        <f t="shared" si="4"/>
        <v>0</v>
      </c>
      <c r="J121" s="71">
        <f t="shared" si="5"/>
        <v>237684</v>
      </c>
    </row>
    <row r="122" spans="1:10" s="152" customFormat="1" ht="40.799999999999997" x14ac:dyDescent="0.3">
      <c r="A122" s="66" t="s">
        <v>286</v>
      </c>
      <c r="B122" s="67" t="s">
        <v>840</v>
      </c>
      <c r="C122" s="68" t="s">
        <v>876</v>
      </c>
      <c r="D122" s="69" t="s">
        <v>213</v>
      </c>
      <c r="E122" s="70">
        <v>600</v>
      </c>
      <c r="F122" s="71">
        <v>65.92</v>
      </c>
      <c r="G122" s="71">
        <f t="shared" si="3"/>
        <v>39552</v>
      </c>
      <c r="H122" s="71"/>
      <c r="I122" s="71">
        <f t="shared" si="4"/>
        <v>0</v>
      </c>
      <c r="J122" s="71">
        <f t="shared" si="5"/>
        <v>39552</v>
      </c>
    </row>
    <row r="123" spans="1:10" s="152" customFormat="1" ht="40.799999999999997" x14ac:dyDescent="0.3">
      <c r="A123" s="66" t="s">
        <v>289</v>
      </c>
      <c r="B123" s="67" t="s">
        <v>840</v>
      </c>
      <c r="C123" s="68" t="s">
        <v>1704</v>
      </c>
      <c r="D123" s="69" t="s">
        <v>213</v>
      </c>
      <c r="E123" s="70">
        <v>2400</v>
      </c>
      <c r="F123" s="98">
        <v>76.610049641884785</v>
      </c>
      <c r="G123" s="71">
        <f t="shared" si="3"/>
        <v>183864.11914052349</v>
      </c>
      <c r="H123" s="71"/>
      <c r="I123" s="71">
        <f t="shared" si="4"/>
        <v>0</v>
      </c>
      <c r="J123" s="71">
        <f t="shared" si="5"/>
        <v>183864.11914052349</v>
      </c>
    </row>
    <row r="124" spans="1:10" s="152" customFormat="1" ht="40.799999999999997" x14ac:dyDescent="0.3">
      <c r="A124" s="66" t="s">
        <v>291</v>
      </c>
      <c r="B124" s="67" t="s">
        <v>842</v>
      </c>
      <c r="C124" s="68" t="s">
        <v>1701</v>
      </c>
      <c r="D124" s="69" t="s">
        <v>213</v>
      </c>
      <c r="E124" s="70">
        <v>2400</v>
      </c>
      <c r="F124" s="98">
        <v>32.341198010771841</v>
      </c>
      <c r="G124" s="71">
        <f t="shared" si="3"/>
        <v>77618.875225852418</v>
      </c>
      <c r="H124" s="71"/>
      <c r="I124" s="71">
        <f t="shared" si="4"/>
        <v>0</v>
      </c>
      <c r="J124" s="71">
        <f t="shared" si="5"/>
        <v>77618.875225852418</v>
      </c>
    </row>
    <row r="125" spans="1:10" s="78" customFormat="1" ht="20.399999999999999" x14ac:dyDescent="0.3">
      <c r="A125" s="72" t="s">
        <v>293</v>
      </c>
      <c r="B125" s="73" t="s">
        <v>806</v>
      </c>
      <c r="C125" s="74" t="s">
        <v>807</v>
      </c>
      <c r="D125" s="75" t="s">
        <v>69</v>
      </c>
      <c r="E125" s="79">
        <v>0.48</v>
      </c>
      <c r="F125" s="145"/>
      <c r="G125" s="77">
        <f t="shared" si="3"/>
        <v>0</v>
      </c>
      <c r="H125" s="77"/>
      <c r="I125" s="77">
        <f t="shared" si="4"/>
        <v>0</v>
      </c>
      <c r="J125" s="77">
        <f t="shared" si="5"/>
        <v>0</v>
      </c>
    </row>
    <row r="126" spans="1:10" s="152" customFormat="1" ht="40.799999999999997" x14ac:dyDescent="0.3">
      <c r="A126" s="66" t="s">
        <v>296</v>
      </c>
      <c r="B126" s="67" t="s">
        <v>808</v>
      </c>
      <c r="C126" s="68" t="s">
        <v>1455</v>
      </c>
      <c r="D126" s="69" t="s">
        <v>213</v>
      </c>
      <c r="E126" s="70">
        <v>148</v>
      </c>
      <c r="F126" s="71">
        <v>3377.2</v>
      </c>
      <c r="G126" s="71">
        <f t="shared" si="3"/>
        <v>499825.6</v>
      </c>
      <c r="H126" s="71"/>
      <c r="I126" s="71">
        <f t="shared" si="4"/>
        <v>0</v>
      </c>
      <c r="J126" s="71">
        <f t="shared" si="5"/>
        <v>499825.6</v>
      </c>
    </row>
    <row r="127" spans="1:10" s="152" customFormat="1" ht="40.799999999999997" x14ac:dyDescent="0.3">
      <c r="A127" s="66" t="s">
        <v>298</v>
      </c>
      <c r="B127" s="67" t="s">
        <v>831</v>
      </c>
      <c r="C127" s="68" t="s">
        <v>1457</v>
      </c>
      <c r="D127" s="69" t="s">
        <v>213</v>
      </c>
      <c r="E127" s="70">
        <v>296</v>
      </c>
      <c r="F127" s="71">
        <v>407.64</v>
      </c>
      <c r="G127" s="71">
        <f t="shared" si="3"/>
        <v>120661.44</v>
      </c>
      <c r="H127" s="71"/>
      <c r="I127" s="71">
        <f t="shared" si="4"/>
        <v>0</v>
      </c>
      <c r="J127" s="71">
        <f t="shared" si="5"/>
        <v>120661.44</v>
      </c>
    </row>
    <row r="128" spans="1:10" s="152" customFormat="1" ht="40.799999999999997" x14ac:dyDescent="0.3">
      <c r="A128" s="66" t="s">
        <v>300</v>
      </c>
      <c r="B128" s="67" t="s">
        <v>840</v>
      </c>
      <c r="C128" s="68" t="s">
        <v>1458</v>
      </c>
      <c r="D128" s="69" t="s">
        <v>213</v>
      </c>
      <c r="E128" s="70">
        <v>296</v>
      </c>
      <c r="F128" s="71">
        <v>1123.3499999999999</v>
      </c>
      <c r="G128" s="71">
        <f t="shared" si="3"/>
        <v>332511.59999999998</v>
      </c>
      <c r="H128" s="71"/>
      <c r="I128" s="71">
        <f t="shared" si="4"/>
        <v>0</v>
      </c>
      <c r="J128" s="71">
        <f t="shared" si="5"/>
        <v>332511.59999999998</v>
      </c>
    </row>
    <row r="129" spans="1:10" s="152" customFormat="1" ht="40.799999999999997" x14ac:dyDescent="0.3">
      <c r="A129" s="66" t="s">
        <v>303</v>
      </c>
      <c r="B129" s="67" t="s">
        <v>859</v>
      </c>
      <c r="C129" s="68" t="s">
        <v>1459</v>
      </c>
      <c r="D129" s="69" t="s">
        <v>213</v>
      </c>
      <c r="E129" s="70">
        <v>296</v>
      </c>
      <c r="F129" s="71">
        <v>396.14</v>
      </c>
      <c r="G129" s="71">
        <f t="shared" si="3"/>
        <v>117257.44</v>
      </c>
      <c r="H129" s="71"/>
      <c r="I129" s="71">
        <f t="shared" si="4"/>
        <v>0</v>
      </c>
      <c r="J129" s="71">
        <f t="shared" si="5"/>
        <v>117257.44</v>
      </c>
    </row>
    <row r="130" spans="1:10" s="152" customFormat="1" ht="40.799999999999997" x14ac:dyDescent="0.3">
      <c r="A130" s="66" t="s">
        <v>305</v>
      </c>
      <c r="B130" s="67" t="s">
        <v>840</v>
      </c>
      <c r="C130" s="68" t="s">
        <v>876</v>
      </c>
      <c r="D130" s="69" t="s">
        <v>213</v>
      </c>
      <c r="E130" s="70">
        <v>296</v>
      </c>
      <c r="F130" s="71">
        <v>65.92</v>
      </c>
      <c r="G130" s="71">
        <f t="shared" si="3"/>
        <v>19512.32</v>
      </c>
      <c r="H130" s="71"/>
      <c r="I130" s="71">
        <f t="shared" si="4"/>
        <v>0</v>
      </c>
      <c r="J130" s="71">
        <f t="shared" si="5"/>
        <v>19512.32</v>
      </c>
    </row>
    <row r="131" spans="1:10" s="78" customFormat="1" ht="20.399999999999999" x14ac:dyDescent="0.3">
      <c r="A131" s="72" t="s">
        <v>862</v>
      </c>
      <c r="B131" s="73" t="s">
        <v>825</v>
      </c>
      <c r="C131" s="74" t="s">
        <v>826</v>
      </c>
      <c r="D131" s="75" t="s">
        <v>109</v>
      </c>
      <c r="E131" s="80">
        <v>16.399999999999999</v>
      </c>
      <c r="F131" s="145"/>
      <c r="G131" s="77">
        <f t="shared" ref="G131:G141" si="6">E131*F131</f>
        <v>0</v>
      </c>
      <c r="H131" s="77"/>
      <c r="I131" s="77">
        <f t="shared" ref="I131:I141" si="7">E131*H131</f>
        <v>0</v>
      </c>
      <c r="J131" s="77">
        <f t="shared" ref="J131:J141" si="8">G131+I131</f>
        <v>0</v>
      </c>
    </row>
    <row r="132" spans="1:10" s="152" customFormat="1" ht="40.799999999999997" x14ac:dyDescent="0.3">
      <c r="A132" s="66" t="s">
        <v>312</v>
      </c>
      <c r="B132" s="67" t="s">
        <v>1066</v>
      </c>
      <c r="C132" s="68" t="s">
        <v>1664</v>
      </c>
      <c r="D132" s="69" t="s">
        <v>116</v>
      </c>
      <c r="E132" s="81">
        <v>1689.2</v>
      </c>
      <c r="F132" s="71">
        <v>4801.72</v>
      </c>
      <c r="G132" s="71">
        <f t="shared" si="6"/>
        <v>8111065.4240000006</v>
      </c>
      <c r="H132" s="71"/>
      <c r="I132" s="71">
        <f t="shared" si="7"/>
        <v>0</v>
      </c>
      <c r="J132" s="71">
        <f t="shared" si="8"/>
        <v>8111065.4240000006</v>
      </c>
    </row>
    <row r="133" spans="1:10" s="152" customFormat="1" ht="40.799999999999997" x14ac:dyDescent="0.3">
      <c r="A133" s="66" t="s">
        <v>866</v>
      </c>
      <c r="B133" s="67" t="s">
        <v>1070</v>
      </c>
      <c r="C133" s="68" t="s">
        <v>1705</v>
      </c>
      <c r="D133" s="69" t="s">
        <v>213</v>
      </c>
      <c r="E133" s="70">
        <v>4000</v>
      </c>
      <c r="F133" s="71">
        <v>21.74</v>
      </c>
      <c r="G133" s="71">
        <f t="shared" si="6"/>
        <v>86960</v>
      </c>
      <c r="H133" s="71"/>
      <c r="I133" s="71">
        <f t="shared" si="7"/>
        <v>0</v>
      </c>
      <c r="J133" s="71">
        <f t="shared" si="8"/>
        <v>86960</v>
      </c>
    </row>
    <row r="134" spans="1:10" s="152" customFormat="1" ht="40.799999999999997" x14ac:dyDescent="0.3">
      <c r="A134" s="66" t="s">
        <v>318</v>
      </c>
      <c r="B134" s="67" t="s">
        <v>833</v>
      </c>
      <c r="C134" s="68" t="s">
        <v>1308</v>
      </c>
      <c r="D134" s="69" t="s">
        <v>213</v>
      </c>
      <c r="E134" s="70">
        <v>1820</v>
      </c>
      <c r="F134" s="71">
        <v>16.32</v>
      </c>
      <c r="G134" s="71">
        <f t="shared" si="6"/>
        <v>29702.400000000001</v>
      </c>
      <c r="H134" s="71"/>
      <c r="I134" s="71">
        <f t="shared" si="7"/>
        <v>0</v>
      </c>
      <c r="J134" s="71">
        <f t="shared" si="8"/>
        <v>29702.400000000001</v>
      </c>
    </row>
    <row r="135" spans="1:10" s="152" customFormat="1" ht="40.799999999999997" x14ac:dyDescent="0.3">
      <c r="A135" s="66" t="s">
        <v>869</v>
      </c>
      <c r="B135" s="67" t="s">
        <v>815</v>
      </c>
      <c r="C135" s="68" t="s">
        <v>1656</v>
      </c>
      <c r="D135" s="69" t="s">
        <v>213</v>
      </c>
      <c r="E135" s="70">
        <v>1820</v>
      </c>
      <c r="F135" s="98">
        <v>20.535731082654852</v>
      </c>
      <c r="G135" s="71">
        <f t="shared" si="6"/>
        <v>37375.030570431831</v>
      </c>
      <c r="H135" s="71"/>
      <c r="I135" s="71">
        <f t="shared" si="7"/>
        <v>0</v>
      </c>
      <c r="J135" s="71">
        <f t="shared" si="8"/>
        <v>37375.030570431831</v>
      </c>
    </row>
    <row r="136" spans="1:10" s="152" customFormat="1" ht="40.799999999999997" x14ac:dyDescent="0.3">
      <c r="A136" s="66" t="s">
        <v>324</v>
      </c>
      <c r="B136" s="67" t="s">
        <v>817</v>
      </c>
      <c r="C136" s="68" t="s">
        <v>1464</v>
      </c>
      <c r="D136" s="69" t="s">
        <v>213</v>
      </c>
      <c r="E136" s="70">
        <v>500</v>
      </c>
      <c r="F136" s="71">
        <v>908.41</v>
      </c>
      <c r="G136" s="71">
        <f t="shared" si="6"/>
        <v>454205</v>
      </c>
      <c r="H136" s="71"/>
      <c r="I136" s="71">
        <f t="shared" si="7"/>
        <v>0</v>
      </c>
      <c r="J136" s="71">
        <f t="shared" si="8"/>
        <v>454205</v>
      </c>
    </row>
    <row r="137" spans="1:10" s="152" customFormat="1" ht="20.399999999999999" x14ac:dyDescent="0.3">
      <c r="A137" s="66" t="s">
        <v>874</v>
      </c>
      <c r="B137" s="67" t="s">
        <v>1698</v>
      </c>
      <c r="C137" s="68" t="s">
        <v>1465</v>
      </c>
      <c r="D137" s="69" t="s">
        <v>213</v>
      </c>
      <c r="E137" s="70">
        <v>500</v>
      </c>
      <c r="F137" s="71">
        <v>2143.41</v>
      </c>
      <c r="G137" s="71">
        <f t="shared" si="6"/>
        <v>1071705</v>
      </c>
      <c r="H137" s="71"/>
      <c r="I137" s="71">
        <f t="shared" si="7"/>
        <v>0</v>
      </c>
      <c r="J137" s="71">
        <f t="shared" si="8"/>
        <v>1071705</v>
      </c>
    </row>
    <row r="138" spans="1:10" s="152" customFormat="1" ht="40.799999999999997" x14ac:dyDescent="0.3">
      <c r="A138" s="66" t="s">
        <v>330</v>
      </c>
      <c r="B138" s="67" t="s">
        <v>1331</v>
      </c>
      <c r="C138" s="68" t="s">
        <v>1332</v>
      </c>
      <c r="D138" s="69" t="s">
        <v>213</v>
      </c>
      <c r="E138" s="70">
        <v>500</v>
      </c>
      <c r="F138" s="71">
        <v>637.71</v>
      </c>
      <c r="G138" s="71">
        <f t="shared" si="6"/>
        <v>318855</v>
      </c>
      <c r="H138" s="71"/>
      <c r="I138" s="71">
        <f t="shared" si="7"/>
        <v>0</v>
      </c>
      <c r="J138" s="71">
        <f t="shared" si="8"/>
        <v>318855</v>
      </c>
    </row>
    <row r="139" spans="1:10" s="152" customFormat="1" ht="40.799999999999997" x14ac:dyDescent="0.3">
      <c r="A139" s="66" t="s">
        <v>333</v>
      </c>
      <c r="B139" s="67" t="s">
        <v>1331</v>
      </c>
      <c r="C139" s="68" t="s">
        <v>1467</v>
      </c>
      <c r="D139" s="69" t="s">
        <v>213</v>
      </c>
      <c r="E139" s="70">
        <v>1000</v>
      </c>
      <c r="F139" s="71">
        <v>637.71</v>
      </c>
      <c r="G139" s="71">
        <f t="shared" si="6"/>
        <v>637710</v>
      </c>
      <c r="H139" s="71"/>
      <c r="I139" s="71">
        <f t="shared" si="7"/>
        <v>0</v>
      </c>
      <c r="J139" s="71">
        <f t="shared" si="8"/>
        <v>637710</v>
      </c>
    </row>
    <row r="140" spans="1:10" s="152" customFormat="1" ht="40.799999999999997" x14ac:dyDescent="0.3">
      <c r="A140" s="66" t="s">
        <v>336</v>
      </c>
      <c r="B140" s="67" t="s">
        <v>1331</v>
      </c>
      <c r="C140" s="68" t="s">
        <v>1468</v>
      </c>
      <c r="D140" s="69" t="s">
        <v>213</v>
      </c>
      <c r="E140" s="70">
        <v>1000</v>
      </c>
      <c r="F140" s="71">
        <v>103.68</v>
      </c>
      <c r="G140" s="71">
        <f t="shared" si="6"/>
        <v>103680</v>
      </c>
      <c r="H140" s="71"/>
      <c r="I140" s="71">
        <f t="shared" si="7"/>
        <v>0</v>
      </c>
      <c r="J140" s="71">
        <f t="shared" si="8"/>
        <v>103680</v>
      </c>
    </row>
    <row r="141" spans="1:10" s="152" customFormat="1" ht="40.799999999999997" x14ac:dyDescent="0.3">
      <c r="A141" s="66" t="s">
        <v>339</v>
      </c>
      <c r="B141" s="67" t="s">
        <v>840</v>
      </c>
      <c r="C141" s="68" t="s">
        <v>912</v>
      </c>
      <c r="D141" s="69" t="s">
        <v>213</v>
      </c>
      <c r="E141" s="70">
        <v>1000</v>
      </c>
      <c r="F141" s="71">
        <v>15.12</v>
      </c>
      <c r="G141" s="71">
        <f t="shared" si="6"/>
        <v>15120</v>
      </c>
      <c r="H141" s="71"/>
      <c r="I141" s="71">
        <f t="shared" si="7"/>
        <v>0</v>
      </c>
      <c r="J141" s="71">
        <f t="shared" si="8"/>
        <v>15120</v>
      </c>
    </row>
    <row r="142" spans="1:10" x14ac:dyDescent="0.3">
      <c r="G142" s="77">
        <f t="shared" ref="G142:I142" si="9">SUM(G3:G141)</f>
        <v>66501986.959337704</v>
      </c>
      <c r="H142" s="77"/>
      <c r="I142" s="77">
        <f t="shared" si="9"/>
        <v>0</v>
      </c>
      <c r="J142" s="77">
        <f>SUM(J3:J141)</f>
        <v>66501986.959337704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20">
    <tabColor theme="8" tint="0.39997558519241921"/>
    <pageSetUpPr fitToPage="1"/>
  </sheetPr>
  <dimension ref="A1:K180"/>
  <sheetViews>
    <sheetView workbookViewId="0">
      <pane ySplit="1" topLeftCell="A2" activePane="bottomLeft" state="frozen"/>
      <selection pane="bottomLeft" activeCell="O15" sqref="O15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0" s="61" customFormat="1" ht="24" x14ac:dyDescent="0.3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</row>
    <row r="2" spans="1:10" s="152" customFormat="1" ht="14.4" x14ac:dyDescent="0.3">
      <c r="A2" s="62" t="s">
        <v>615</v>
      </c>
      <c r="B2" s="63"/>
      <c r="C2" s="63"/>
      <c r="D2" s="63"/>
      <c r="E2" s="64"/>
    </row>
    <row r="3" spans="1:10" s="78" customFormat="1" ht="40.799999999999997" x14ac:dyDescent="0.3">
      <c r="A3" s="72" t="s">
        <v>7</v>
      </c>
      <c r="B3" s="73" t="s">
        <v>1706</v>
      </c>
      <c r="C3" s="74" t="s">
        <v>1707</v>
      </c>
      <c r="D3" s="75" t="s">
        <v>38</v>
      </c>
      <c r="E3" s="76">
        <v>1</v>
      </c>
      <c r="F3" s="145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0" s="152" customFormat="1" ht="20.399999999999999" x14ac:dyDescent="0.3">
      <c r="A4" s="66" t="s">
        <v>11</v>
      </c>
      <c r="B4" s="67" t="s">
        <v>1335</v>
      </c>
      <c r="C4" s="68" t="s">
        <v>1336</v>
      </c>
      <c r="D4" s="69" t="s">
        <v>14</v>
      </c>
      <c r="E4" s="70">
        <v>1</v>
      </c>
      <c r="F4" s="71">
        <v>2119500</v>
      </c>
      <c r="G4" s="71">
        <f t="shared" si="0"/>
        <v>2119500</v>
      </c>
      <c r="H4" s="71"/>
      <c r="I4" s="71">
        <f t="shared" si="1"/>
        <v>0</v>
      </c>
      <c r="J4" s="71">
        <f t="shared" si="2"/>
        <v>2119500</v>
      </c>
    </row>
    <row r="5" spans="1:10" s="78" customFormat="1" ht="20.399999999999999" x14ac:dyDescent="0.3">
      <c r="A5" s="72" t="s">
        <v>15</v>
      </c>
      <c r="B5" s="73" t="s">
        <v>974</v>
      </c>
      <c r="C5" s="74" t="s">
        <v>975</v>
      </c>
      <c r="D5" s="75" t="s">
        <v>38</v>
      </c>
      <c r="E5" s="76">
        <v>2</v>
      </c>
      <c r="F5" s="145"/>
      <c r="G5" s="77">
        <f t="shared" si="0"/>
        <v>0</v>
      </c>
      <c r="H5" s="77"/>
      <c r="I5" s="77">
        <f t="shared" si="1"/>
        <v>0</v>
      </c>
      <c r="J5" s="77">
        <f t="shared" si="2"/>
        <v>0</v>
      </c>
    </row>
    <row r="6" spans="1:10" s="152" customFormat="1" ht="20.399999999999999" x14ac:dyDescent="0.3">
      <c r="A6" s="66" t="s">
        <v>1337</v>
      </c>
      <c r="B6" s="67" t="s">
        <v>1338</v>
      </c>
      <c r="C6" s="68" t="s">
        <v>1339</v>
      </c>
      <c r="D6" s="69" t="s">
        <v>14</v>
      </c>
      <c r="E6" s="70">
        <v>1</v>
      </c>
      <c r="F6" s="71">
        <v>215727</v>
      </c>
      <c r="G6" s="71">
        <f t="shared" si="0"/>
        <v>215727</v>
      </c>
      <c r="H6" s="71"/>
      <c r="I6" s="71">
        <f t="shared" si="1"/>
        <v>0</v>
      </c>
      <c r="J6" s="71">
        <f t="shared" si="2"/>
        <v>215727</v>
      </c>
    </row>
    <row r="7" spans="1:10" s="152" customFormat="1" ht="20.399999999999999" x14ac:dyDescent="0.3">
      <c r="A7" s="66" t="s">
        <v>976</v>
      </c>
      <c r="B7" s="67" t="s">
        <v>1338</v>
      </c>
      <c r="C7" s="68" t="s">
        <v>1340</v>
      </c>
      <c r="D7" s="69" t="s">
        <v>14</v>
      </c>
      <c r="E7" s="70">
        <v>1</v>
      </c>
      <c r="F7" s="71">
        <v>223434</v>
      </c>
      <c r="G7" s="71">
        <f t="shared" si="0"/>
        <v>223434</v>
      </c>
      <c r="H7" s="71"/>
      <c r="I7" s="71">
        <f t="shared" si="1"/>
        <v>0</v>
      </c>
      <c r="J7" s="71">
        <f t="shared" si="2"/>
        <v>223434</v>
      </c>
    </row>
    <row r="8" spans="1:10" s="78" customFormat="1" ht="20.399999999999999" x14ac:dyDescent="0.3">
      <c r="A8" s="72" t="s">
        <v>25</v>
      </c>
      <c r="B8" s="73" t="s">
        <v>47</v>
      </c>
      <c r="C8" s="74" t="s">
        <v>48</v>
      </c>
      <c r="D8" s="75" t="s">
        <v>38</v>
      </c>
      <c r="E8" s="76">
        <v>2</v>
      </c>
      <c r="F8" s="145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0" s="152" customFormat="1" ht="20.399999999999999" x14ac:dyDescent="0.3">
      <c r="A9" s="66" t="s">
        <v>1341</v>
      </c>
      <c r="B9" s="67" t="s">
        <v>1338</v>
      </c>
      <c r="C9" s="68" t="s">
        <v>1342</v>
      </c>
      <c r="D9" s="69" t="s">
        <v>14</v>
      </c>
      <c r="E9" s="70">
        <v>1</v>
      </c>
      <c r="F9" s="71">
        <v>304727</v>
      </c>
      <c r="G9" s="71">
        <f t="shared" si="0"/>
        <v>304727</v>
      </c>
      <c r="H9" s="71"/>
      <c r="I9" s="71">
        <f t="shared" si="1"/>
        <v>0</v>
      </c>
      <c r="J9" s="71">
        <f t="shared" si="2"/>
        <v>304727</v>
      </c>
    </row>
    <row r="10" spans="1:10" s="152" customFormat="1" ht="20.399999999999999" x14ac:dyDescent="0.3">
      <c r="A10" s="66" t="s">
        <v>31</v>
      </c>
      <c r="B10" s="67" t="s">
        <v>1338</v>
      </c>
      <c r="C10" s="68" t="s">
        <v>1343</v>
      </c>
      <c r="D10" s="69" t="s">
        <v>14</v>
      </c>
      <c r="E10" s="70">
        <v>1</v>
      </c>
      <c r="F10" s="71">
        <v>305858</v>
      </c>
      <c r="G10" s="71">
        <f t="shared" si="0"/>
        <v>305858</v>
      </c>
      <c r="H10" s="71"/>
      <c r="I10" s="71">
        <f t="shared" si="1"/>
        <v>0</v>
      </c>
      <c r="J10" s="71">
        <f t="shared" si="2"/>
        <v>305858</v>
      </c>
    </row>
    <row r="11" spans="1:10" s="152" customFormat="1" ht="14.4" x14ac:dyDescent="0.3">
      <c r="A11" s="62" t="s">
        <v>705</v>
      </c>
      <c r="B11" s="63"/>
      <c r="C11" s="63"/>
      <c r="D11" s="63"/>
      <c r="E11" s="64"/>
      <c r="F11" s="71"/>
      <c r="G11" s="71">
        <f t="shared" si="0"/>
        <v>0</v>
      </c>
      <c r="H11" s="71"/>
      <c r="I11" s="71">
        <f t="shared" si="1"/>
        <v>0</v>
      </c>
      <c r="J11" s="71">
        <f t="shared" si="2"/>
        <v>0</v>
      </c>
    </row>
    <row r="12" spans="1:10" s="78" customFormat="1" ht="30.6" x14ac:dyDescent="0.3">
      <c r="A12" s="72" t="s">
        <v>34</v>
      </c>
      <c r="B12" s="73" t="s">
        <v>86</v>
      </c>
      <c r="C12" s="74" t="s">
        <v>87</v>
      </c>
      <c r="D12" s="75" t="s">
        <v>69</v>
      </c>
      <c r="E12" s="79">
        <v>1.44</v>
      </c>
      <c r="F12" s="145"/>
      <c r="G12" s="77">
        <f t="shared" si="0"/>
        <v>0</v>
      </c>
      <c r="H12" s="77"/>
      <c r="I12" s="77">
        <f t="shared" si="1"/>
        <v>0</v>
      </c>
      <c r="J12" s="77">
        <f t="shared" si="2"/>
        <v>0</v>
      </c>
    </row>
    <row r="13" spans="1:10" s="152" customFormat="1" ht="40.799999999999997" x14ac:dyDescent="0.3">
      <c r="A13" s="66" t="s">
        <v>35</v>
      </c>
      <c r="B13" s="67" t="s">
        <v>978</v>
      </c>
      <c r="C13" s="68" t="s">
        <v>1708</v>
      </c>
      <c r="D13" s="69" t="s">
        <v>213</v>
      </c>
      <c r="E13" s="70">
        <v>129</v>
      </c>
      <c r="F13" s="71">
        <v>38200</v>
      </c>
      <c r="G13" s="71">
        <f t="shared" si="0"/>
        <v>4927800</v>
      </c>
      <c r="H13" s="71"/>
      <c r="I13" s="71">
        <f t="shared" si="1"/>
        <v>0</v>
      </c>
      <c r="J13" s="71">
        <f t="shared" si="2"/>
        <v>4927800</v>
      </c>
    </row>
    <row r="14" spans="1:10" s="152" customFormat="1" ht="40.799999999999997" x14ac:dyDescent="0.3">
      <c r="A14" s="66" t="s">
        <v>556</v>
      </c>
      <c r="B14" s="67" t="s">
        <v>978</v>
      </c>
      <c r="C14" s="68" t="s">
        <v>1640</v>
      </c>
      <c r="D14" s="69" t="s">
        <v>213</v>
      </c>
      <c r="E14" s="70">
        <v>2</v>
      </c>
      <c r="F14" s="71">
        <v>76600</v>
      </c>
      <c r="G14" s="71">
        <f t="shared" si="0"/>
        <v>153200</v>
      </c>
      <c r="H14" s="71"/>
      <c r="I14" s="71">
        <f t="shared" si="1"/>
        <v>0</v>
      </c>
      <c r="J14" s="71">
        <f t="shared" si="2"/>
        <v>153200</v>
      </c>
    </row>
    <row r="15" spans="1:10" s="152" customFormat="1" ht="40.799999999999997" x14ac:dyDescent="0.3">
      <c r="A15" s="66" t="s">
        <v>42</v>
      </c>
      <c r="B15" s="67" t="s">
        <v>978</v>
      </c>
      <c r="C15" s="68" t="s">
        <v>1569</v>
      </c>
      <c r="D15" s="69" t="s">
        <v>213</v>
      </c>
      <c r="E15" s="70">
        <v>9</v>
      </c>
      <c r="F15" s="71">
        <v>28850</v>
      </c>
      <c r="G15" s="71">
        <f t="shared" si="0"/>
        <v>259650</v>
      </c>
      <c r="H15" s="71"/>
      <c r="I15" s="71">
        <f t="shared" si="1"/>
        <v>0</v>
      </c>
      <c r="J15" s="71">
        <f t="shared" si="2"/>
        <v>259650</v>
      </c>
    </row>
    <row r="16" spans="1:10" s="152" customFormat="1" ht="40.799999999999997" x14ac:dyDescent="0.3">
      <c r="A16" s="66" t="s">
        <v>558</v>
      </c>
      <c r="B16" s="67" t="s">
        <v>978</v>
      </c>
      <c r="C16" s="68" t="s">
        <v>1709</v>
      </c>
      <c r="D16" s="69" t="s">
        <v>213</v>
      </c>
      <c r="E16" s="70">
        <v>4</v>
      </c>
      <c r="F16" s="71">
        <v>57200</v>
      </c>
      <c r="G16" s="71">
        <f t="shared" si="0"/>
        <v>228800</v>
      </c>
      <c r="H16" s="71"/>
      <c r="I16" s="71">
        <f t="shared" si="1"/>
        <v>0</v>
      </c>
      <c r="J16" s="71">
        <f t="shared" si="2"/>
        <v>228800</v>
      </c>
    </row>
    <row r="17" spans="1:10" s="152" customFormat="1" ht="30.6" x14ac:dyDescent="0.3">
      <c r="A17" s="66" t="s">
        <v>45</v>
      </c>
      <c r="B17" s="67" t="s">
        <v>1248</v>
      </c>
      <c r="C17" s="68" t="s">
        <v>1249</v>
      </c>
      <c r="D17" s="69" t="s">
        <v>69</v>
      </c>
      <c r="E17" s="88">
        <v>0.55000000000000004</v>
      </c>
      <c r="F17" s="98">
        <v>32427.119647776533</v>
      </c>
      <c r="G17" s="71">
        <f t="shared" si="0"/>
        <v>17834.915806277095</v>
      </c>
      <c r="H17" s="71"/>
      <c r="I17" s="71">
        <f t="shared" si="1"/>
        <v>0</v>
      </c>
      <c r="J17" s="71">
        <f t="shared" si="2"/>
        <v>17834.915806277095</v>
      </c>
    </row>
    <row r="18" spans="1:10" s="152" customFormat="1" ht="14.4" x14ac:dyDescent="0.3">
      <c r="A18" s="62" t="s">
        <v>980</v>
      </c>
      <c r="B18" s="63"/>
      <c r="C18" s="63"/>
      <c r="D18" s="63"/>
      <c r="E18" s="64"/>
      <c r="F18" s="71"/>
      <c r="G18" s="71">
        <f t="shared" si="0"/>
        <v>0</v>
      </c>
      <c r="H18" s="71"/>
      <c r="I18" s="71">
        <f t="shared" si="1"/>
        <v>0</v>
      </c>
      <c r="J18" s="71">
        <f t="shared" si="2"/>
        <v>0</v>
      </c>
    </row>
    <row r="19" spans="1:10" s="78" customFormat="1" ht="40.799999999999997" x14ac:dyDescent="0.3">
      <c r="A19" s="72" t="s">
        <v>563</v>
      </c>
      <c r="B19" s="73" t="s">
        <v>114</v>
      </c>
      <c r="C19" s="74" t="s">
        <v>115</v>
      </c>
      <c r="D19" s="75" t="s">
        <v>109</v>
      </c>
      <c r="E19" s="79">
        <v>25.55</v>
      </c>
      <c r="F19" s="145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78" customFormat="1" ht="40.799999999999997" x14ac:dyDescent="0.3">
      <c r="A20" s="72" t="s">
        <v>51</v>
      </c>
      <c r="B20" s="73" t="s">
        <v>111</v>
      </c>
      <c r="C20" s="74" t="s">
        <v>112</v>
      </c>
      <c r="D20" s="75" t="s">
        <v>109</v>
      </c>
      <c r="E20" s="80">
        <v>14.2</v>
      </c>
      <c r="F20" s="145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152" customFormat="1" ht="40.799999999999997" x14ac:dyDescent="0.3">
      <c r="A21" s="66" t="s">
        <v>565</v>
      </c>
      <c r="B21" s="67" t="s">
        <v>720</v>
      </c>
      <c r="C21" s="68" t="s">
        <v>1497</v>
      </c>
      <c r="D21" s="69" t="s">
        <v>116</v>
      </c>
      <c r="E21" s="81">
        <v>40.799999999999997</v>
      </c>
      <c r="F21" s="71">
        <v>3072.31</v>
      </c>
      <c r="G21" s="71">
        <f t="shared" si="0"/>
        <v>125350.24799999999</v>
      </c>
      <c r="H21" s="71"/>
      <c r="I21" s="71">
        <f t="shared" si="1"/>
        <v>0</v>
      </c>
      <c r="J21" s="71">
        <f t="shared" si="2"/>
        <v>125350.24799999999</v>
      </c>
    </row>
    <row r="22" spans="1:10" s="152" customFormat="1" ht="40.799999999999997" x14ac:dyDescent="0.3">
      <c r="A22" s="66" t="s">
        <v>567</v>
      </c>
      <c r="B22" s="67" t="s">
        <v>720</v>
      </c>
      <c r="C22" s="68" t="s">
        <v>1347</v>
      </c>
      <c r="D22" s="69" t="s">
        <v>116</v>
      </c>
      <c r="E22" s="81">
        <v>20.399999999999999</v>
      </c>
      <c r="F22" s="71">
        <v>2436.67</v>
      </c>
      <c r="G22" s="71">
        <f t="shared" si="0"/>
        <v>49708.067999999999</v>
      </c>
      <c r="H22" s="71"/>
      <c r="I22" s="71">
        <f t="shared" si="1"/>
        <v>0</v>
      </c>
      <c r="J22" s="71">
        <f t="shared" si="2"/>
        <v>49708.067999999999</v>
      </c>
    </row>
    <row r="23" spans="1:10" s="152" customFormat="1" ht="40.799999999999997" x14ac:dyDescent="0.3">
      <c r="A23" s="66" t="s">
        <v>56</v>
      </c>
      <c r="B23" s="67" t="s">
        <v>720</v>
      </c>
      <c r="C23" s="68" t="s">
        <v>1498</v>
      </c>
      <c r="D23" s="69" t="s">
        <v>116</v>
      </c>
      <c r="E23" s="81">
        <v>387.6</v>
      </c>
      <c r="F23" s="71">
        <v>1579.11</v>
      </c>
      <c r="G23" s="71">
        <f t="shared" si="0"/>
        <v>612063.03599999996</v>
      </c>
      <c r="H23" s="71"/>
      <c r="I23" s="71">
        <f t="shared" si="1"/>
        <v>0</v>
      </c>
      <c r="J23" s="71">
        <f t="shared" si="2"/>
        <v>612063.03599999996</v>
      </c>
    </row>
    <row r="24" spans="1:10" s="152" customFormat="1" ht="40.799999999999997" x14ac:dyDescent="0.3">
      <c r="A24" s="66" t="s">
        <v>57</v>
      </c>
      <c r="B24" s="67" t="s">
        <v>1252</v>
      </c>
      <c r="C24" s="68" t="s">
        <v>1499</v>
      </c>
      <c r="D24" s="69" t="s">
        <v>116</v>
      </c>
      <c r="E24" s="81">
        <v>606.9</v>
      </c>
      <c r="F24" s="71">
        <v>1155.51</v>
      </c>
      <c r="G24" s="71">
        <f t="shared" si="0"/>
        <v>701279.01899999997</v>
      </c>
      <c r="H24" s="71"/>
      <c r="I24" s="71">
        <f t="shared" si="1"/>
        <v>0</v>
      </c>
      <c r="J24" s="71">
        <f t="shared" si="2"/>
        <v>701279.01899999997</v>
      </c>
    </row>
    <row r="25" spans="1:10" s="152" customFormat="1" ht="40.799999999999997" x14ac:dyDescent="0.3">
      <c r="A25" s="66" t="s">
        <v>576</v>
      </c>
      <c r="B25" s="67" t="s">
        <v>728</v>
      </c>
      <c r="C25" s="68" t="s">
        <v>1500</v>
      </c>
      <c r="D25" s="69" t="s">
        <v>116</v>
      </c>
      <c r="E25" s="81">
        <v>841.5</v>
      </c>
      <c r="F25" s="71">
        <v>760.35</v>
      </c>
      <c r="G25" s="71">
        <f t="shared" si="0"/>
        <v>639834.52500000002</v>
      </c>
      <c r="H25" s="71"/>
      <c r="I25" s="71">
        <f t="shared" si="1"/>
        <v>0</v>
      </c>
      <c r="J25" s="71">
        <f t="shared" si="2"/>
        <v>639834.52500000002</v>
      </c>
    </row>
    <row r="26" spans="1:10" s="152" customFormat="1" ht="40.799999999999997" x14ac:dyDescent="0.3">
      <c r="A26" s="66" t="s">
        <v>580</v>
      </c>
      <c r="B26" s="67" t="s">
        <v>1623</v>
      </c>
      <c r="C26" s="68" t="s">
        <v>1349</v>
      </c>
      <c r="D26" s="69" t="s">
        <v>116</v>
      </c>
      <c r="E26" s="70">
        <v>51</v>
      </c>
      <c r="F26" s="71">
        <v>735.28</v>
      </c>
      <c r="G26" s="71">
        <f t="shared" si="0"/>
        <v>37499.279999999999</v>
      </c>
      <c r="H26" s="71"/>
      <c r="I26" s="71">
        <f t="shared" si="1"/>
        <v>0</v>
      </c>
      <c r="J26" s="71">
        <f t="shared" si="2"/>
        <v>37499.279999999999</v>
      </c>
    </row>
    <row r="27" spans="1:10" s="152" customFormat="1" ht="40.799999999999997" x14ac:dyDescent="0.3">
      <c r="A27" s="66" t="s">
        <v>66</v>
      </c>
      <c r="B27" s="67" t="s">
        <v>1255</v>
      </c>
      <c r="C27" s="68" t="s">
        <v>1350</v>
      </c>
      <c r="D27" s="69" t="s">
        <v>116</v>
      </c>
      <c r="E27" s="81">
        <v>198.9</v>
      </c>
      <c r="F27" s="71">
        <v>495.42</v>
      </c>
      <c r="G27" s="71">
        <f t="shared" si="0"/>
        <v>98539.038</v>
      </c>
      <c r="H27" s="71"/>
      <c r="I27" s="71">
        <f t="shared" si="1"/>
        <v>0</v>
      </c>
      <c r="J27" s="71">
        <f t="shared" si="2"/>
        <v>98539.038</v>
      </c>
    </row>
    <row r="28" spans="1:10" s="152" customFormat="1" ht="40.799999999999997" x14ac:dyDescent="0.3">
      <c r="A28" s="66" t="s">
        <v>70</v>
      </c>
      <c r="B28" s="67" t="s">
        <v>733</v>
      </c>
      <c r="C28" s="68" t="s">
        <v>1351</v>
      </c>
      <c r="D28" s="69" t="s">
        <v>116</v>
      </c>
      <c r="E28" s="81">
        <v>474.3</v>
      </c>
      <c r="F28" s="71">
        <v>380.34</v>
      </c>
      <c r="G28" s="71">
        <f t="shared" si="0"/>
        <v>180395.26199999999</v>
      </c>
      <c r="H28" s="71"/>
      <c r="I28" s="71">
        <f t="shared" si="1"/>
        <v>0</v>
      </c>
      <c r="J28" s="71">
        <f t="shared" si="2"/>
        <v>180395.26199999999</v>
      </c>
    </row>
    <row r="29" spans="1:10" s="152" customFormat="1" ht="40.799999999999997" x14ac:dyDescent="0.3">
      <c r="A29" s="66" t="s">
        <v>74</v>
      </c>
      <c r="B29" s="67" t="s">
        <v>733</v>
      </c>
      <c r="C29" s="68" t="s">
        <v>1354</v>
      </c>
      <c r="D29" s="69" t="s">
        <v>116</v>
      </c>
      <c r="E29" s="81">
        <v>596.70000000000005</v>
      </c>
      <c r="F29" s="71">
        <v>908.73</v>
      </c>
      <c r="G29" s="71">
        <f t="shared" si="0"/>
        <v>542239.19100000011</v>
      </c>
      <c r="H29" s="71"/>
      <c r="I29" s="71">
        <f t="shared" si="1"/>
        <v>0</v>
      </c>
      <c r="J29" s="71">
        <f t="shared" si="2"/>
        <v>542239.19100000011</v>
      </c>
    </row>
    <row r="30" spans="1:10" s="152" customFormat="1" ht="40.799999999999997" x14ac:dyDescent="0.3">
      <c r="A30" s="66" t="s">
        <v>76</v>
      </c>
      <c r="B30" s="67" t="s">
        <v>733</v>
      </c>
      <c r="C30" s="68" t="s">
        <v>1356</v>
      </c>
      <c r="D30" s="69" t="s">
        <v>116</v>
      </c>
      <c r="E30" s="81">
        <v>346.8</v>
      </c>
      <c r="F30" s="71">
        <v>586.29</v>
      </c>
      <c r="G30" s="71">
        <f t="shared" si="0"/>
        <v>203325.372</v>
      </c>
      <c r="H30" s="71"/>
      <c r="I30" s="71">
        <f t="shared" si="1"/>
        <v>0</v>
      </c>
      <c r="J30" s="71">
        <f t="shared" si="2"/>
        <v>203325.372</v>
      </c>
    </row>
    <row r="31" spans="1:10" s="152" customFormat="1" ht="40.799999999999997" x14ac:dyDescent="0.3">
      <c r="A31" s="66" t="s">
        <v>79</v>
      </c>
      <c r="B31" s="67" t="s">
        <v>733</v>
      </c>
      <c r="C31" s="68" t="s">
        <v>1357</v>
      </c>
      <c r="D31" s="69" t="s">
        <v>116</v>
      </c>
      <c r="E31" s="81">
        <v>438.6</v>
      </c>
      <c r="F31" s="71">
        <v>466.17</v>
      </c>
      <c r="G31" s="71">
        <f t="shared" si="0"/>
        <v>204462.16200000001</v>
      </c>
      <c r="H31" s="71"/>
      <c r="I31" s="71">
        <f t="shared" si="1"/>
        <v>0</v>
      </c>
      <c r="J31" s="71">
        <f t="shared" si="2"/>
        <v>204462.16200000001</v>
      </c>
    </row>
    <row r="32" spans="1:10" s="152" customFormat="1" ht="40.799999999999997" x14ac:dyDescent="0.3">
      <c r="A32" s="66" t="s">
        <v>81</v>
      </c>
      <c r="B32" s="67" t="s">
        <v>1710</v>
      </c>
      <c r="C32" s="68" t="s">
        <v>1711</v>
      </c>
      <c r="D32" s="69" t="s">
        <v>116</v>
      </c>
      <c r="E32" s="70">
        <v>51</v>
      </c>
      <c r="F32" s="98">
        <v>211.25910078269993</v>
      </c>
      <c r="G32" s="71">
        <f t="shared" si="0"/>
        <v>10774.214139917696</v>
      </c>
      <c r="H32" s="71"/>
      <c r="I32" s="71">
        <f t="shared" si="1"/>
        <v>0</v>
      </c>
      <c r="J32" s="71">
        <f t="shared" si="2"/>
        <v>10774.214139917696</v>
      </c>
    </row>
    <row r="33" spans="1:11" s="78" customFormat="1" ht="30.6" x14ac:dyDescent="0.3">
      <c r="A33" s="72" t="s">
        <v>83</v>
      </c>
      <c r="B33" s="73" t="s">
        <v>124</v>
      </c>
      <c r="C33" s="74" t="s">
        <v>125</v>
      </c>
      <c r="D33" s="75" t="s">
        <v>109</v>
      </c>
      <c r="E33" s="79">
        <v>1.45</v>
      </c>
      <c r="F33" s="145"/>
      <c r="G33" s="77">
        <f t="shared" si="0"/>
        <v>0</v>
      </c>
      <c r="H33" s="77"/>
      <c r="I33" s="77">
        <f t="shared" si="1"/>
        <v>0</v>
      </c>
      <c r="J33" s="77">
        <f t="shared" si="2"/>
        <v>0</v>
      </c>
    </row>
    <row r="34" spans="1:11" s="152" customFormat="1" ht="40.799999999999997" x14ac:dyDescent="0.3">
      <c r="A34" s="66" t="s">
        <v>85</v>
      </c>
      <c r="B34" s="67" t="s">
        <v>1712</v>
      </c>
      <c r="C34" s="68" t="s">
        <v>1713</v>
      </c>
      <c r="D34" s="69" t="s">
        <v>116</v>
      </c>
      <c r="E34" s="81">
        <v>10.199999999999999</v>
      </c>
      <c r="F34" s="98">
        <v>1198.68413784104</v>
      </c>
      <c r="G34" s="71">
        <f t="shared" si="0"/>
        <v>12226.578205978607</v>
      </c>
      <c r="H34" s="71"/>
      <c r="I34" s="71">
        <f t="shared" si="1"/>
        <v>0</v>
      </c>
      <c r="J34" s="71">
        <f t="shared" si="2"/>
        <v>12226.578205978607</v>
      </c>
    </row>
    <row r="35" spans="1:11" s="152" customFormat="1" ht="40.799999999999997" x14ac:dyDescent="0.3">
      <c r="A35" s="66" t="s">
        <v>88</v>
      </c>
      <c r="B35" s="67" t="s">
        <v>1712</v>
      </c>
      <c r="C35" s="68" t="s">
        <v>743</v>
      </c>
      <c r="D35" s="69" t="s">
        <v>116</v>
      </c>
      <c r="E35" s="81">
        <v>10.199999999999999</v>
      </c>
      <c r="F35" s="98">
        <v>509.27527228682874</v>
      </c>
      <c r="G35" s="71">
        <f t="shared" si="0"/>
        <v>5194.6077773256529</v>
      </c>
      <c r="H35" s="71"/>
      <c r="I35" s="71">
        <f t="shared" si="1"/>
        <v>0</v>
      </c>
      <c r="J35" s="71">
        <f t="shared" si="2"/>
        <v>5194.6077773256529</v>
      </c>
    </row>
    <row r="36" spans="1:11" s="152" customFormat="1" ht="40.799999999999997" x14ac:dyDescent="0.3">
      <c r="A36" s="66" t="s">
        <v>90</v>
      </c>
      <c r="B36" s="67" t="s">
        <v>1712</v>
      </c>
      <c r="C36" s="68" t="s">
        <v>984</v>
      </c>
      <c r="D36" s="69" t="s">
        <v>116</v>
      </c>
      <c r="E36" s="81">
        <v>76.5</v>
      </c>
      <c r="F36" s="98">
        <v>366.4453415709873</v>
      </c>
      <c r="G36" s="71">
        <f t="shared" si="0"/>
        <v>28033.068630180529</v>
      </c>
      <c r="H36" s="71"/>
      <c r="I36" s="71">
        <f t="shared" si="1"/>
        <v>0</v>
      </c>
      <c r="J36" s="71">
        <f t="shared" si="2"/>
        <v>28033.068630180529</v>
      </c>
    </row>
    <row r="37" spans="1:11" s="152" customFormat="1" ht="40.799999999999997" x14ac:dyDescent="0.3">
      <c r="A37" s="66" t="s">
        <v>92</v>
      </c>
      <c r="B37" s="67" t="s">
        <v>1714</v>
      </c>
      <c r="C37" s="68" t="s">
        <v>985</v>
      </c>
      <c r="D37" s="69" t="s">
        <v>116</v>
      </c>
      <c r="E37" s="81">
        <v>51.5</v>
      </c>
      <c r="F37" s="98">
        <v>91.131022899964066</v>
      </c>
      <c r="G37" s="71">
        <f t="shared" si="0"/>
        <v>4693.2476793481492</v>
      </c>
      <c r="H37" s="71"/>
      <c r="I37" s="71">
        <f t="shared" si="1"/>
        <v>0</v>
      </c>
      <c r="J37" s="71">
        <f t="shared" si="2"/>
        <v>4693.2476793481492</v>
      </c>
    </row>
    <row r="38" spans="1:11" s="152" customFormat="1" ht="14.4" x14ac:dyDescent="0.3">
      <c r="A38" s="62" t="s">
        <v>988</v>
      </c>
      <c r="B38" s="63"/>
      <c r="C38" s="63"/>
      <c r="D38" s="63"/>
      <c r="E38" s="64"/>
      <c r="F38" s="71"/>
      <c r="G38" s="71">
        <f t="shared" si="0"/>
        <v>0</v>
      </c>
      <c r="H38" s="71"/>
      <c r="I38" s="71">
        <f t="shared" si="1"/>
        <v>0</v>
      </c>
      <c r="J38" s="71">
        <f t="shared" si="2"/>
        <v>0</v>
      </c>
    </row>
    <row r="39" spans="1:11" s="78" customFormat="1" ht="20.399999999999999" x14ac:dyDescent="0.3">
      <c r="A39" s="72" t="s">
        <v>94</v>
      </c>
      <c r="B39" s="73" t="s">
        <v>319</v>
      </c>
      <c r="C39" s="74" t="s">
        <v>320</v>
      </c>
      <c r="D39" s="75" t="s">
        <v>69</v>
      </c>
      <c r="E39" s="79">
        <v>0.01</v>
      </c>
      <c r="F39" s="145"/>
      <c r="G39" s="77">
        <f t="shared" si="0"/>
        <v>0</v>
      </c>
      <c r="H39" s="77"/>
      <c r="I39" s="77">
        <f t="shared" si="1"/>
        <v>0</v>
      </c>
      <c r="J39" s="77">
        <f t="shared" si="2"/>
        <v>0</v>
      </c>
    </row>
    <row r="40" spans="1:11" s="99" customFormat="1" ht="40.799999999999997" x14ac:dyDescent="0.3">
      <c r="A40" s="93" t="s">
        <v>96</v>
      </c>
      <c r="B40" s="94" t="s">
        <v>749</v>
      </c>
      <c r="C40" s="95" t="s">
        <v>748</v>
      </c>
      <c r="D40" s="96" t="s">
        <v>213</v>
      </c>
      <c r="E40" s="97">
        <v>1</v>
      </c>
      <c r="F40" s="98"/>
      <c r="G40" s="98">
        <f t="shared" si="0"/>
        <v>0</v>
      </c>
      <c r="H40" s="98"/>
      <c r="I40" s="98">
        <f t="shared" si="1"/>
        <v>0</v>
      </c>
      <c r="J40" s="98">
        <f t="shared" si="2"/>
        <v>0</v>
      </c>
      <c r="K40" s="99" t="s">
        <v>2024</v>
      </c>
    </row>
    <row r="41" spans="1:11" s="152" customFormat="1" ht="14.4" x14ac:dyDescent="0.3">
      <c r="A41" s="62" t="s">
        <v>1270</v>
      </c>
      <c r="B41" s="63"/>
      <c r="C41" s="63"/>
      <c r="D41" s="63"/>
      <c r="E41" s="64"/>
      <c r="F41" s="71"/>
      <c r="G41" s="71">
        <f t="shared" si="0"/>
        <v>0</v>
      </c>
      <c r="H41" s="71"/>
      <c r="I41" s="71">
        <f t="shared" si="1"/>
        <v>0</v>
      </c>
      <c r="J41" s="71">
        <f t="shared" si="2"/>
        <v>0</v>
      </c>
    </row>
    <row r="42" spans="1:11" s="78" customFormat="1" ht="20.399999999999999" x14ac:dyDescent="0.3">
      <c r="A42" s="72" t="s">
        <v>98</v>
      </c>
      <c r="B42" s="73" t="s">
        <v>128</v>
      </c>
      <c r="C42" s="74" t="s">
        <v>129</v>
      </c>
      <c r="D42" s="75" t="s">
        <v>130</v>
      </c>
      <c r="E42" s="76">
        <v>10</v>
      </c>
      <c r="F42" s="145"/>
      <c r="G42" s="77">
        <f t="shared" si="0"/>
        <v>0</v>
      </c>
      <c r="H42" s="77"/>
      <c r="I42" s="77">
        <f t="shared" si="1"/>
        <v>0</v>
      </c>
      <c r="J42" s="77">
        <f t="shared" si="2"/>
        <v>0</v>
      </c>
    </row>
    <row r="43" spans="1:11" s="152" customFormat="1" ht="40.799999999999997" x14ac:dyDescent="0.3">
      <c r="A43" s="66" t="s">
        <v>101</v>
      </c>
      <c r="B43" s="67" t="s">
        <v>1715</v>
      </c>
      <c r="C43" s="68" t="s">
        <v>783</v>
      </c>
      <c r="D43" s="69" t="s">
        <v>213</v>
      </c>
      <c r="E43" s="70">
        <v>6</v>
      </c>
      <c r="F43" s="98">
        <v>10012.836340696849</v>
      </c>
      <c r="G43" s="71">
        <f t="shared" si="0"/>
        <v>60077.018044181095</v>
      </c>
      <c r="H43" s="71"/>
      <c r="I43" s="71">
        <f t="shared" si="1"/>
        <v>0</v>
      </c>
      <c r="J43" s="71">
        <f t="shared" si="2"/>
        <v>60077.018044181095</v>
      </c>
    </row>
    <row r="44" spans="1:11" s="152" customFormat="1" ht="40.799999999999997" x14ac:dyDescent="0.3">
      <c r="A44" s="66" t="s">
        <v>103</v>
      </c>
      <c r="B44" s="67" t="s">
        <v>1716</v>
      </c>
      <c r="C44" s="68" t="s">
        <v>785</v>
      </c>
      <c r="D44" s="69" t="s">
        <v>213</v>
      </c>
      <c r="E44" s="70">
        <v>6</v>
      </c>
      <c r="F44" s="98">
        <v>2233.3748777144947</v>
      </c>
      <c r="G44" s="71">
        <f t="shared" si="0"/>
        <v>13400.249266286968</v>
      </c>
      <c r="H44" s="71"/>
      <c r="I44" s="71">
        <f t="shared" si="1"/>
        <v>0</v>
      </c>
      <c r="J44" s="71">
        <f t="shared" si="2"/>
        <v>13400.249266286968</v>
      </c>
    </row>
    <row r="45" spans="1:11" s="152" customFormat="1" ht="40.799999999999997" x14ac:dyDescent="0.3">
      <c r="A45" s="66" t="s">
        <v>106</v>
      </c>
      <c r="B45" s="67" t="s">
        <v>1717</v>
      </c>
      <c r="C45" s="68" t="s">
        <v>787</v>
      </c>
      <c r="D45" s="69" t="s">
        <v>213</v>
      </c>
      <c r="E45" s="70">
        <v>2</v>
      </c>
      <c r="F45" s="98">
        <v>27232.185379113314</v>
      </c>
      <c r="G45" s="71">
        <f t="shared" si="0"/>
        <v>54464.370758226629</v>
      </c>
      <c r="H45" s="71"/>
      <c r="I45" s="71">
        <f t="shared" si="1"/>
        <v>0</v>
      </c>
      <c r="J45" s="71">
        <f t="shared" si="2"/>
        <v>54464.370758226629</v>
      </c>
    </row>
    <row r="46" spans="1:11" s="152" customFormat="1" ht="14.4" x14ac:dyDescent="0.3">
      <c r="A46" s="62" t="s">
        <v>1272</v>
      </c>
      <c r="B46" s="63"/>
      <c r="C46" s="63"/>
      <c r="D46" s="63"/>
      <c r="E46" s="64"/>
      <c r="F46" s="71"/>
      <c r="G46" s="71">
        <f t="shared" si="0"/>
        <v>0</v>
      </c>
      <c r="H46" s="71"/>
      <c r="I46" s="71">
        <f t="shared" si="1"/>
        <v>0</v>
      </c>
      <c r="J46" s="71">
        <f t="shared" si="2"/>
        <v>0</v>
      </c>
    </row>
    <row r="47" spans="1:11" s="78" customFormat="1" ht="14.4" x14ac:dyDescent="0.3">
      <c r="A47" s="72" t="s">
        <v>110</v>
      </c>
      <c r="B47" s="73" t="s">
        <v>313</v>
      </c>
      <c r="C47" s="74" t="s">
        <v>314</v>
      </c>
      <c r="D47" s="75" t="s">
        <v>38</v>
      </c>
      <c r="E47" s="76">
        <v>2</v>
      </c>
      <c r="F47" s="145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1" s="152" customFormat="1" ht="40.799999999999997" x14ac:dyDescent="0.3">
      <c r="A48" s="66" t="s">
        <v>1718</v>
      </c>
      <c r="B48" s="67" t="s">
        <v>751</v>
      </c>
      <c r="C48" s="68" t="s">
        <v>752</v>
      </c>
      <c r="D48" s="69" t="s">
        <v>213</v>
      </c>
      <c r="E48" s="70">
        <v>2</v>
      </c>
      <c r="F48" s="98">
        <v>12142.464000000002</v>
      </c>
      <c r="G48" s="71">
        <f t="shared" si="0"/>
        <v>24284.928000000004</v>
      </c>
      <c r="H48" s="71"/>
      <c r="I48" s="71">
        <f t="shared" si="1"/>
        <v>0</v>
      </c>
      <c r="J48" s="71">
        <f t="shared" si="2"/>
        <v>24284.928000000004</v>
      </c>
    </row>
    <row r="49" spans="1:10" s="78" customFormat="1" ht="30.6" x14ac:dyDescent="0.3">
      <c r="A49" s="72" t="s">
        <v>117</v>
      </c>
      <c r="B49" s="73" t="s">
        <v>758</v>
      </c>
      <c r="C49" s="74" t="s">
        <v>759</v>
      </c>
      <c r="D49" s="75" t="s">
        <v>38</v>
      </c>
      <c r="E49" s="76">
        <v>6</v>
      </c>
      <c r="F49" s="145"/>
      <c r="G49" s="77">
        <f t="shared" si="0"/>
        <v>0</v>
      </c>
      <c r="H49" s="77"/>
      <c r="I49" s="77">
        <f t="shared" si="1"/>
        <v>0</v>
      </c>
      <c r="J49" s="77">
        <f t="shared" si="2"/>
        <v>0</v>
      </c>
    </row>
    <row r="50" spans="1:10" s="152" customFormat="1" ht="40.799999999999997" x14ac:dyDescent="0.3">
      <c r="A50" s="66" t="s">
        <v>1719</v>
      </c>
      <c r="B50" s="67" t="s">
        <v>755</v>
      </c>
      <c r="C50" s="68" t="s">
        <v>997</v>
      </c>
      <c r="D50" s="69" t="s">
        <v>213</v>
      </c>
      <c r="E50" s="70">
        <v>6</v>
      </c>
      <c r="F50" s="98">
        <v>18504.567999999999</v>
      </c>
      <c r="G50" s="71">
        <f t="shared" si="0"/>
        <v>111027.408</v>
      </c>
      <c r="H50" s="71"/>
      <c r="I50" s="71">
        <f t="shared" si="1"/>
        <v>0</v>
      </c>
      <c r="J50" s="71">
        <f t="shared" si="2"/>
        <v>111027.408</v>
      </c>
    </row>
    <row r="51" spans="1:10" s="78" customFormat="1" ht="30.6" x14ac:dyDescent="0.3">
      <c r="A51" s="72" t="s">
        <v>123</v>
      </c>
      <c r="B51" s="73" t="s">
        <v>758</v>
      </c>
      <c r="C51" s="74" t="s">
        <v>759</v>
      </c>
      <c r="D51" s="75" t="s">
        <v>38</v>
      </c>
      <c r="E51" s="76">
        <v>40</v>
      </c>
      <c r="F51" s="145"/>
      <c r="G51" s="77">
        <f t="shared" si="0"/>
        <v>0</v>
      </c>
      <c r="H51" s="77"/>
      <c r="I51" s="77">
        <f t="shared" si="1"/>
        <v>0</v>
      </c>
      <c r="J51" s="77">
        <f t="shared" si="2"/>
        <v>0</v>
      </c>
    </row>
    <row r="52" spans="1:10" s="152" customFormat="1" ht="40.799999999999997" x14ac:dyDescent="0.3">
      <c r="A52" s="66" t="s">
        <v>1578</v>
      </c>
      <c r="B52" s="67" t="s">
        <v>1720</v>
      </c>
      <c r="C52" s="68" t="s">
        <v>1275</v>
      </c>
      <c r="D52" s="69" t="s">
        <v>213</v>
      </c>
      <c r="E52" s="70">
        <v>40</v>
      </c>
      <c r="F52" s="98">
        <v>17651.1306</v>
      </c>
      <c r="G52" s="71">
        <f t="shared" si="0"/>
        <v>706045.22400000005</v>
      </c>
      <c r="H52" s="71"/>
      <c r="I52" s="71">
        <f t="shared" si="1"/>
        <v>0</v>
      </c>
      <c r="J52" s="71">
        <f t="shared" si="2"/>
        <v>706045.22400000005</v>
      </c>
    </row>
    <row r="53" spans="1:10" s="78" customFormat="1" ht="20.399999999999999" x14ac:dyDescent="0.3">
      <c r="A53" s="72" t="s">
        <v>131</v>
      </c>
      <c r="B53" s="73" t="s">
        <v>47</v>
      </c>
      <c r="C53" s="74" t="s">
        <v>48</v>
      </c>
      <c r="D53" s="75" t="s">
        <v>38</v>
      </c>
      <c r="E53" s="76">
        <v>11</v>
      </c>
      <c r="F53" s="145"/>
      <c r="G53" s="77">
        <f t="shared" si="0"/>
        <v>0</v>
      </c>
      <c r="H53" s="77"/>
      <c r="I53" s="77">
        <f t="shared" si="1"/>
        <v>0</v>
      </c>
      <c r="J53" s="77">
        <f t="shared" si="2"/>
        <v>0</v>
      </c>
    </row>
    <row r="54" spans="1:10" s="152" customFormat="1" ht="40.799999999999997" x14ac:dyDescent="0.3">
      <c r="A54" s="66" t="s">
        <v>1721</v>
      </c>
      <c r="B54" s="67" t="s">
        <v>1692</v>
      </c>
      <c r="C54" s="68" t="s">
        <v>1008</v>
      </c>
      <c r="D54" s="69" t="s">
        <v>213</v>
      </c>
      <c r="E54" s="70">
        <v>2</v>
      </c>
      <c r="F54" s="98">
        <v>47937.024000000005</v>
      </c>
      <c r="G54" s="71">
        <f t="shared" si="0"/>
        <v>95874.04800000001</v>
      </c>
      <c r="H54" s="71"/>
      <c r="I54" s="71">
        <f t="shared" si="1"/>
        <v>0</v>
      </c>
      <c r="J54" s="71">
        <f t="shared" si="2"/>
        <v>95874.04800000001</v>
      </c>
    </row>
    <row r="55" spans="1:10" s="152" customFormat="1" ht="40.799999999999997" x14ac:dyDescent="0.3">
      <c r="A55" s="66" t="s">
        <v>989</v>
      </c>
      <c r="B55" s="67" t="s">
        <v>1692</v>
      </c>
      <c r="C55" s="68" t="s">
        <v>776</v>
      </c>
      <c r="D55" s="69" t="s">
        <v>213</v>
      </c>
      <c r="E55" s="70">
        <v>9</v>
      </c>
      <c r="F55" s="98">
        <v>25233.077333333335</v>
      </c>
      <c r="G55" s="71">
        <f t="shared" si="0"/>
        <v>227097.696</v>
      </c>
      <c r="H55" s="71"/>
      <c r="I55" s="71">
        <f t="shared" si="1"/>
        <v>0</v>
      </c>
      <c r="J55" s="71">
        <f t="shared" si="2"/>
        <v>227097.696</v>
      </c>
    </row>
    <row r="56" spans="1:10" s="78" customFormat="1" ht="20.399999999999999" x14ac:dyDescent="0.3">
      <c r="A56" s="72" t="s">
        <v>142</v>
      </c>
      <c r="B56" s="73" t="s">
        <v>208</v>
      </c>
      <c r="C56" s="74" t="s">
        <v>209</v>
      </c>
      <c r="D56" s="75" t="s">
        <v>38</v>
      </c>
      <c r="E56" s="76">
        <v>101</v>
      </c>
      <c r="F56" s="145"/>
      <c r="G56" s="77">
        <f t="shared" si="0"/>
        <v>0</v>
      </c>
      <c r="H56" s="77"/>
      <c r="I56" s="77">
        <f t="shared" si="1"/>
        <v>0</v>
      </c>
      <c r="J56" s="77">
        <f t="shared" si="2"/>
        <v>0</v>
      </c>
    </row>
    <row r="57" spans="1:10" s="152" customFormat="1" ht="40.799999999999997" x14ac:dyDescent="0.3">
      <c r="A57" s="66" t="s">
        <v>146</v>
      </c>
      <c r="B57" s="67" t="s">
        <v>764</v>
      </c>
      <c r="C57" s="68" t="s">
        <v>1001</v>
      </c>
      <c r="D57" s="69" t="s">
        <v>213</v>
      </c>
      <c r="E57" s="70">
        <v>1</v>
      </c>
      <c r="F57" s="98">
        <v>43529.261687152815</v>
      </c>
      <c r="G57" s="71">
        <f t="shared" si="0"/>
        <v>43529.261687152815</v>
      </c>
      <c r="H57" s="71"/>
      <c r="I57" s="71">
        <f t="shared" si="1"/>
        <v>0</v>
      </c>
      <c r="J57" s="71">
        <f t="shared" si="2"/>
        <v>43529.261687152815</v>
      </c>
    </row>
    <row r="58" spans="1:10" s="152" customFormat="1" ht="40.799999999999997" x14ac:dyDescent="0.3">
      <c r="A58" s="66" t="s">
        <v>149</v>
      </c>
      <c r="B58" s="67" t="s">
        <v>764</v>
      </c>
      <c r="C58" s="68" t="s">
        <v>1002</v>
      </c>
      <c r="D58" s="69" t="s">
        <v>213</v>
      </c>
      <c r="E58" s="70">
        <v>100</v>
      </c>
      <c r="F58" s="98">
        <v>31497.711122725581</v>
      </c>
      <c r="G58" s="71">
        <f t="shared" si="0"/>
        <v>3149771.1122725583</v>
      </c>
      <c r="H58" s="71"/>
      <c r="I58" s="71">
        <f t="shared" si="1"/>
        <v>0</v>
      </c>
      <c r="J58" s="71">
        <f t="shared" si="2"/>
        <v>3149771.1122725583</v>
      </c>
    </row>
    <row r="59" spans="1:10" s="152" customFormat="1" ht="14.4" x14ac:dyDescent="0.3">
      <c r="A59" s="62" t="s">
        <v>1278</v>
      </c>
      <c r="B59" s="63"/>
      <c r="C59" s="63"/>
      <c r="D59" s="63"/>
      <c r="E59" s="64"/>
      <c r="F59" s="71"/>
      <c r="G59" s="71">
        <f t="shared" si="0"/>
        <v>0</v>
      </c>
      <c r="H59" s="71"/>
      <c r="I59" s="71">
        <f t="shared" si="1"/>
        <v>0</v>
      </c>
      <c r="J59" s="71">
        <f t="shared" si="2"/>
        <v>0</v>
      </c>
    </row>
    <row r="60" spans="1:10" s="78" customFormat="1" ht="20.399999999999999" x14ac:dyDescent="0.3">
      <c r="A60" s="72" t="s">
        <v>155</v>
      </c>
      <c r="B60" s="73" t="s">
        <v>928</v>
      </c>
      <c r="C60" s="74" t="s">
        <v>929</v>
      </c>
      <c r="D60" s="75" t="s">
        <v>930</v>
      </c>
      <c r="E60" s="89">
        <v>0.51249999999999996</v>
      </c>
      <c r="F60" s="145"/>
      <c r="G60" s="77">
        <f t="shared" si="0"/>
        <v>0</v>
      </c>
      <c r="H60" s="77"/>
      <c r="I60" s="77">
        <f t="shared" si="1"/>
        <v>0</v>
      </c>
      <c r="J60" s="77">
        <f t="shared" si="2"/>
        <v>0</v>
      </c>
    </row>
    <row r="61" spans="1:10" s="78" customFormat="1" ht="20.399999999999999" x14ac:dyDescent="0.3">
      <c r="A61" s="72" t="s">
        <v>678</v>
      </c>
      <c r="B61" s="73" t="s">
        <v>931</v>
      </c>
      <c r="C61" s="74" t="s">
        <v>932</v>
      </c>
      <c r="D61" s="75" t="s">
        <v>930</v>
      </c>
      <c r="E61" s="89">
        <v>0.51249999999999996</v>
      </c>
      <c r="F61" s="145"/>
      <c r="G61" s="77">
        <f t="shared" si="0"/>
        <v>0</v>
      </c>
      <c r="H61" s="77"/>
      <c r="I61" s="77">
        <f t="shared" si="1"/>
        <v>0</v>
      </c>
      <c r="J61" s="77">
        <f t="shared" si="2"/>
        <v>0</v>
      </c>
    </row>
    <row r="62" spans="1:10" s="78" customFormat="1" ht="20.399999999999999" x14ac:dyDescent="0.3">
      <c r="A62" s="72" t="s">
        <v>162</v>
      </c>
      <c r="B62" s="73" t="s">
        <v>550</v>
      </c>
      <c r="C62" s="74" t="s">
        <v>934</v>
      </c>
      <c r="D62" s="75" t="s">
        <v>109</v>
      </c>
      <c r="E62" s="79">
        <v>2.0499999999999998</v>
      </c>
      <c r="F62" s="145"/>
      <c r="G62" s="77">
        <f t="shared" si="0"/>
        <v>0</v>
      </c>
      <c r="H62" s="77"/>
      <c r="I62" s="77">
        <f t="shared" si="1"/>
        <v>0</v>
      </c>
      <c r="J62" s="77">
        <f t="shared" si="2"/>
        <v>0</v>
      </c>
    </row>
    <row r="63" spans="1:10" s="78" customFormat="1" ht="20.399999999999999" x14ac:dyDescent="0.3">
      <c r="A63" s="72" t="s">
        <v>166</v>
      </c>
      <c r="B63" s="73" t="s">
        <v>464</v>
      </c>
      <c r="C63" s="74" t="s">
        <v>465</v>
      </c>
      <c r="D63" s="75" t="s">
        <v>109</v>
      </c>
      <c r="E63" s="79">
        <v>9.4499999999999993</v>
      </c>
      <c r="F63" s="145"/>
      <c r="G63" s="77">
        <f t="shared" si="0"/>
        <v>0</v>
      </c>
      <c r="H63" s="77"/>
      <c r="I63" s="77">
        <f t="shared" si="1"/>
        <v>0</v>
      </c>
      <c r="J63" s="77">
        <f t="shared" si="2"/>
        <v>0</v>
      </c>
    </row>
    <row r="64" spans="1:10" s="152" customFormat="1" ht="40.799999999999997" x14ac:dyDescent="0.3">
      <c r="A64" s="66" t="s">
        <v>169</v>
      </c>
      <c r="B64" s="67" t="s">
        <v>1722</v>
      </c>
      <c r="C64" s="68" t="s">
        <v>468</v>
      </c>
      <c r="D64" s="69" t="s">
        <v>116</v>
      </c>
      <c r="E64" s="70">
        <v>1150</v>
      </c>
      <c r="F64" s="71">
        <v>340.49</v>
      </c>
      <c r="G64" s="71">
        <f t="shared" si="0"/>
        <v>391563.5</v>
      </c>
      <c r="H64" s="71"/>
      <c r="I64" s="71">
        <f t="shared" si="1"/>
        <v>0</v>
      </c>
      <c r="J64" s="71">
        <f t="shared" si="2"/>
        <v>391563.5</v>
      </c>
    </row>
    <row r="65" spans="1:10" s="78" customFormat="1" ht="20.399999999999999" x14ac:dyDescent="0.3">
      <c r="A65" s="72" t="s">
        <v>171</v>
      </c>
      <c r="B65" s="73" t="s">
        <v>485</v>
      </c>
      <c r="C65" s="74" t="s">
        <v>486</v>
      </c>
      <c r="D65" s="75" t="s">
        <v>278</v>
      </c>
      <c r="E65" s="76">
        <v>1</v>
      </c>
      <c r="F65" s="145"/>
      <c r="G65" s="77">
        <f t="shared" si="0"/>
        <v>0</v>
      </c>
      <c r="H65" s="77"/>
      <c r="I65" s="77">
        <f t="shared" si="1"/>
        <v>0</v>
      </c>
      <c r="J65" s="77">
        <f t="shared" si="2"/>
        <v>0</v>
      </c>
    </row>
    <row r="66" spans="1:10" s="152" customFormat="1" ht="40.799999999999997" x14ac:dyDescent="0.3">
      <c r="A66" s="66" t="s">
        <v>173</v>
      </c>
      <c r="B66" s="67" t="s">
        <v>1279</v>
      </c>
      <c r="C66" s="68" t="s">
        <v>1646</v>
      </c>
      <c r="D66" s="69" t="s">
        <v>213</v>
      </c>
      <c r="E66" s="70">
        <v>10</v>
      </c>
      <c r="F66" s="98">
        <v>1831.6164037860085</v>
      </c>
      <c r="G66" s="71">
        <f t="shared" si="0"/>
        <v>18316.164037860086</v>
      </c>
      <c r="H66" s="71"/>
      <c r="I66" s="71">
        <f t="shared" si="1"/>
        <v>0</v>
      </c>
      <c r="J66" s="71">
        <f t="shared" si="2"/>
        <v>18316.164037860086</v>
      </c>
    </row>
    <row r="67" spans="1:10" s="152" customFormat="1" ht="40.799999999999997" x14ac:dyDescent="0.3">
      <c r="A67" s="66" t="s">
        <v>176</v>
      </c>
      <c r="B67" s="67" t="s">
        <v>1723</v>
      </c>
      <c r="C67" s="68" t="s">
        <v>470</v>
      </c>
      <c r="D67" s="69" t="s">
        <v>213</v>
      </c>
      <c r="E67" s="70">
        <v>780</v>
      </c>
      <c r="F67" s="71">
        <v>463.56</v>
      </c>
      <c r="G67" s="71">
        <f t="shared" ref="G67:G130" si="3">E67*F67</f>
        <v>361576.8</v>
      </c>
      <c r="H67" s="71"/>
      <c r="I67" s="71">
        <f t="shared" ref="I67:I130" si="4">E67*H67</f>
        <v>0</v>
      </c>
      <c r="J67" s="71">
        <f t="shared" ref="J67:J130" si="5">G67+I67</f>
        <v>361576.8</v>
      </c>
    </row>
    <row r="68" spans="1:10" s="152" customFormat="1" ht="40.799999999999997" x14ac:dyDescent="0.3">
      <c r="A68" s="66" t="s">
        <v>178</v>
      </c>
      <c r="B68" s="67" t="s">
        <v>1724</v>
      </c>
      <c r="C68" s="68" t="s">
        <v>1508</v>
      </c>
      <c r="D68" s="69" t="s">
        <v>213</v>
      </c>
      <c r="E68" s="70">
        <v>780</v>
      </c>
      <c r="F68" s="98">
        <v>20.535467976082455</v>
      </c>
      <c r="G68" s="71">
        <f t="shared" si="3"/>
        <v>16017.665021344315</v>
      </c>
      <c r="H68" s="71"/>
      <c r="I68" s="71">
        <f t="shared" si="4"/>
        <v>0</v>
      </c>
      <c r="J68" s="71">
        <f t="shared" si="5"/>
        <v>16017.665021344315</v>
      </c>
    </row>
    <row r="69" spans="1:10" s="152" customFormat="1" ht="40.799999999999997" x14ac:dyDescent="0.3">
      <c r="A69" s="66" t="s">
        <v>180</v>
      </c>
      <c r="B69" s="67" t="s">
        <v>1725</v>
      </c>
      <c r="C69" s="68" t="s">
        <v>1726</v>
      </c>
      <c r="D69" s="69" t="s">
        <v>213</v>
      </c>
      <c r="E69" s="70">
        <v>15</v>
      </c>
      <c r="F69" s="98">
        <v>4474.0283356479576</v>
      </c>
      <c r="G69" s="71">
        <f t="shared" si="3"/>
        <v>67110.425034719359</v>
      </c>
      <c r="H69" s="71"/>
      <c r="I69" s="71">
        <f t="shared" si="4"/>
        <v>0</v>
      </c>
      <c r="J69" s="71">
        <f t="shared" si="5"/>
        <v>67110.425034719359</v>
      </c>
    </row>
    <row r="70" spans="1:10" s="78" customFormat="1" ht="20.399999999999999" x14ac:dyDescent="0.3">
      <c r="A70" s="72" t="s">
        <v>182</v>
      </c>
      <c r="B70" s="73" t="s">
        <v>967</v>
      </c>
      <c r="C70" s="74" t="s">
        <v>968</v>
      </c>
      <c r="D70" s="75" t="s">
        <v>109</v>
      </c>
      <c r="E70" s="100">
        <v>5.0000000000000001E-3</v>
      </c>
      <c r="F70" s="145"/>
      <c r="G70" s="77">
        <f t="shared" si="3"/>
        <v>0</v>
      </c>
      <c r="H70" s="77"/>
      <c r="I70" s="77">
        <f t="shared" si="4"/>
        <v>0</v>
      </c>
      <c r="J70" s="77">
        <f t="shared" si="5"/>
        <v>0</v>
      </c>
    </row>
    <row r="71" spans="1:10" s="152" customFormat="1" ht="40.799999999999997" x14ac:dyDescent="0.3">
      <c r="A71" s="66" t="s">
        <v>184</v>
      </c>
      <c r="B71" s="67" t="s">
        <v>1371</v>
      </c>
      <c r="C71" s="68" t="s">
        <v>1727</v>
      </c>
      <c r="D71" s="69" t="s">
        <v>1119</v>
      </c>
      <c r="E71" s="70">
        <v>1</v>
      </c>
      <c r="F71" s="98">
        <v>7908.273178699591</v>
      </c>
      <c r="G71" s="71">
        <f t="shared" si="3"/>
        <v>7908.273178699591</v>
      </c>
      <c r="H71" s="71"/>
      <c r="I71" s="71">
        <f t="shared" si="4"/>
        <v>0</v>
      </c>
      <c r="J71" s="71">
        <f t="shared" si="5"/>
        <v>7908.273178699591</v>
      </c>
    </row>
    <row r="72" spans="1:10" s="152" customFormat="1" ht="14.4" x14ac:dyDescent="0.3">
      <c r="A72" s="62" t="s">
        <v>1282</v>
      </c>
      <c r="B72" s="63"/>
      <c r="C72" s="63"/>
      <c r="D72" s="63"/>
      <c r="E72" s="64"/>
      <c r="F72" s="71"/>
      <c r="G72" s="71">
        <f t="shared" si="3"/>
        <v>0</v>
      </c>
      <c r="H72" s="71"/>
      <c r="I72" s="71">
        <f t="shared" si="4"/>
        <v>0</v>
      </c>
      <c r="J72" s="71">
        <f t="shared" si="5"/>
        <v>0</v>
      </c>
    </row>
    <row r="73" spans="1:10" s="78" customFormat="1" ht="20.399999999999999" x14ac:dyDescent="0.3">
      <c r="A73" s="72" t="s">
        <v>186</v>
      </c>
      <c r="B73" s="73" t="s">
        <v>413</v>
      </c>
      <c r="C73" s="74" t="s">
        <v>414</v>
      </c>
      <c r="D73" s="75" t="s">
        <v>415</v>
      </c>
      <c r="E73" s="79">
        <v>3.95</v>
      </c>
      <c r="F73" s="145"/>
      <c r="G73" s="77">
        <f t="shared" si="3"/>
        <v>0</v>
      </c>
      <c r="H73" s="77"/>
      <c r="I73" s="77">
        <f t="shared" si="4"/>
        <v>0</v>
      </c>
      <c r="J73" s="77">
        <f t="shared" si="5"/>
        <v>0</v>
      </c>
    </row>
    <row r="74" spans="1:10" s="152" customFormat="1" ht="40.799999999999997" x14ac:dyDescent="0.3">
      <c r="A74" s="66" t="s">
        <v>188</v>
      </c>
      <c r="B74" s="67" t="s">
        <v>1373</v>
      </c>
      <c r="C74" s="68" t="s">
        <v>1079</v>
      </c>
      <c r="D74" s="69" t="s">
        <v>116</v>
      </c>
      <c r="E74" s="81">
        <v>657.9</v>
      </c>
      <c r="F74" s="98">
        <v>283.32301916131956</v>
      </c>
      <c r="G74" s="71">
        <f t="shared" si="3"/>
        <v>186398.21430623214</v>
      </c>
      <c r="H74" s="71"/>
      <c r="I74" s="71">
        <f t="shared" si="4"/>
        <v>0</v>
      </c>
      <c r="J74" s="71">
        <f t="shared" si="5"/>
        <v>186398.21430623214</v>
      </c>
    </row>
    <row r="75" spans="1:10" s="152" customFormat="1" ht="40.799999999999997" x14ac:dyDescent="0.3">
      <c r="A75" s="66" t="s">
        <v>190</v>
      </c>
      <c r="B75" s="67" t="s">
        <v>1098</v>
      </c>
      <c r="C75" s="68" t="s">
        <v>1109</v>
      </c>
      <c r="D75" s="69" t="s">
        <v>213</v>
      </c>
      <c r="E75" s="70">
        <v>19</v>
      </c>
      <c r="F75" s="98">
        <v>209.51120969622414</v>
      </c>
      <c r="G75" s="71">
        <f t="shared" si="3"/>
        <v>3980.7129842282588</v>
      </c>
      <c r="H75" s="71"/>
      <c r="I75" s="71">
        <f t="shared" si="4"/>
        <v>0</v>
      </c>
      <c r="J75" s="71">
        <f t="shared" si="5"/>
        <v>3980.7129842282588</v>
      </c>
    </row>
    <row r="76" spans="1:10" s="78" customFormat="1" ht="20.399999999999999" x14ac:dyDescent="0.3">
      <c r="A76" s="72" t="s">
        <v>192</v>
      </c>
      <c r="B76" s="73" t="s">
        <v>1161</v>
      </c>
      <c r="C76" s="74" t="s">
        <v>1162</v>
      </c>
      <c r="D76" s="75" t="s">
        <v>415</v>
      </c>
      <c r="E76" s="80">
        <v>2.5</v>
      </c>
      <c r="F76" s="145"/>
      <c r="G76" s="77">
        <f t="shared" si="3"/>
        <v>0</v>
      </c>
      <c r="H76" s="77"/>
      <c r="I76" s="77">
        <f t="shared" si="4"/>
        <v>0</v>
      </c>
      <c r="J76" s="77">
        <f t="shared" si="5"/>
        <v>0</v>
      </c>
    </row>
    <row r="77" spans="1:10" s="152" customFormat="1" ht="40.799999999999997" x14ac:dyDescent="0.3">
      <c r="A77" s="66" t="s">
        <v>194</v>
      </c>
      <c r="B77" s="67" t="s">
        <v>1164</v>
      </c>
      <c r="C77" s="68" t="s">
        <v>1375</v>
      </c>
      <c r="D77" s="69" t="s">
        <v>116</v>
      </c>
      <c r="E77" s="81">
        <v>257.5</v>
      </c>
      <c r="F77" s="98">
        <v>29.021339524065688</v>
      </c>
      <c r="G77" s="71">
        <f t="shared" si="3"/>
        <v>7472.9949274469145</v>
      </c>
      <c r="H77" s="71"/>
      <c r="I77" s="71">
        <f t="shared" si="4"/>
        <v>0</v>
      </c>
      <c r="J77" s="71">
        <f t="shared" si="5"/>
        <v>7472.9949274469145</v>
      </c>
    </row>
    <row r="78" spans="1:10" s="152" customFormat="1" ht="40.799999999999997" x14ac:dyDescent="0.3">
      <c r="A78" s="66" t="s">
        <v>196</v>
      </c>
      <c r="B78" s="67" t="s">
        <v>1728</v>
      </c>
      <c r="C78" s="68" t="s">
        <v>1168</v>
      </c>
      <c r="D78" s="69" t="s">
        <v>213</v>
      </c>
      <c r="E78" s="70">
        <v>11</v>
      </c>
      <c r="F78" s="98">
        <v>5.0932648661429107</v>
      </c>
      <c r="G78" s="71">
        <f t="shared" si="3"/>
        <v>56.025913527572015</v>
      </c>
      <c r="H78" s="71"/>
      <c r="I78" s="71">
        <f t="shared" si="4"/>
        <v>0</v>
      </c>
      <c r="J78" s="71">
        <f t="shared" si="5"/>
        <v>56.025913527572015</v>
      </c>
    </row>
    <row r="79" spans="1:10" s="152" customFormat="1" ht="40.799999999999997" x14ac:dyDescent="0.3">
      <c r="A79" s="66" t="s">
        <v>198</v>
      </c>
      <c r="B79" s="67" t="s">
        <v>1728</v>
      </c>
      <c r="C79" s="68" t="s">
        <v>1170</v>
      </c>
      <c r="D79" s="69" t="s">
        <v>213</v>
      </c>
      <c r="E79" s="70">
        <v>11</v>
      </c>
      <c r="F79" s="98">
        <v>10.839512407432352</v>
      </c>
      <c r="G79" s="71">
        <f t="shared" si="3"/>
        <v>119.23463648175587</v>
      </c>
      <c r="H79" s="71"/>
      <c r="I79" s="71">
        <f t="shared" si="4"/>
        <v>0</v>
      </c>
      <c r="J79" s="71">
        <f t="shared" si="5"/>
        <v>119.23463648175587</v>
      </c>
    </row>
    <row r="80" spans="1:10" s="152" customFormat="1" ht="40.799999999999997" x14ac:dyDescent="0.3">
      <c r="A80" s="66" t="s">
        <v>200</v>
      </c>
      <c r="B80" s="67" t="s">
        <v>1729</v>
      </c>
      <c r="C80" s="68" t="s">
        <v>1142</v>
      </c>
      <c r="D80" s="69" t="s">
        <v>213</v>
      </c>
      <c r="E80" s="70">
        <v>500</v>
      </c>
      <c r="F80" s="98">
        <v>33.693122458350629</v>
      </c>
      <c r="G80" s="71">
        <f t="shared" si="3"/>
        <v>16846.561229175313</v>
      </c>
      <c r="H80" s="71"/>
      <c r="I80" s="71">
        <f t="shared" si="4"/>
        <v>0</v>
      </c>
      <c r="J80" s="71">
        <f t="shared" si="5"/>
        <v>16846.561229175313</v>
      </c>
    </row>
    <row r="81" spans="1:10" s="152" customFormat="1" ht="40.799999999999997" x14ac:dyDescent="0.3">
      <c r="A81" s="66" t="s">
        <v>202</v>
      </c>
      <c r="B81" s="67" t="s">
        <v>1729</v>
      </c>
      <c r="C81" s="68" t="s">
        <v>1144</v>
      </c>
      <c r="D81" s="69" t="s">
        <v>213</v>
      </c>
      <c r="E81" s="70">
        <v>22</v>
      </c>
      <c r="F81" s="98">
        <v>43.292751362214752</v>
      </c>
      <c r="G81" s="71">
        <f t="shared" si="3"/>
        <v>952.44052996872449</v>
      </c>
      <c r="H81" s="71"/>
      <c r="I81" s="71">
        <f t="shared" si="4"/>
        <v>0</v>
      </c>
      <c r="J81" s="71">
        <f t="shared" si="5"/>
        <v>952.44052996872449</v>
      </c>
    </row>
    <row r="82" spans="1:10" s="152" customFormat="1" ht="40.799999999999997" x14ac:dyDescent="0.3">
      <c r="A82" s="66" t="s">
        <v>205</v>
      </c>
      <c r="B82" s="67" t="s">
        <v>1154</v>
      </c>
      <c r="C82" s="68" t="s">
        <v>1155</v>
      </c>
      <c r="D82" s="69" t="s">
        <v>116</v>
      </c>
      <c r="E82" s="81">
        <v>164.8</v>
      </c>
      <c r="F82" s="98">
        <v>313.82077932943128</v>
      </c>
      <c r="G82" s="71">
        <f t="shared" si="3"/>
        <v>51717.664433490281</v>
      </c>
      <c r="H82" s="71"/>
      <c r="I82" s="71">
        <f t="shared" si="4"/>
        <v>0</v>
      </c>
      <c r="J82" s="71">
        <f t="shared" si="5"/>
        <v>51717.664433490281</v>
      </c>
    </row>
    <row r="83" spans="1:10" s="152" customFormat="1" ht="40.799999999999997" x14ac:dyDescent="0.3">
      <c r="A83" s="66" t="s">
        <v>207</v>
      </c>
      <c r="B83" s="67" t="s">
        <v>1151</v>
      </c>
      <c r="C83" s="68" t="s">
        <v>1152</v>
      </c>
      <c r="D83" s="69" t="s">
        <v>213</v>
      </c>
      <c r="E83" s="70">
        <v>320</v>
      </c>
      <c r="F83" s="98">
        <v>124.56787248101512</v>
      </c>
      <c r="G83" s="71">
        <f t="shared" si="3"/>
        <v>39861.719193924837</v>
      </c>
      <c r="H83" s="71"/>
      <c r="I83" s="71">
        <f t="shared" si="4"/>
        <v>0</v>
      </c>
      <c r="J83" s="71">
        <f t="shared" si="5"/>
        <v>39861.719193924837</v>
      </c>
    </row>
    <row r="84" spans="1:10" s="78" customFormat="1" ht="20.399999999999999" x14ac:dyDescent="0.3">
      <c r="A84" s="72" t="s">
        <v>210</v>
      </c>
      <c r="B84" s="73" t="s">
        <v>128</v>
      </c>
      <c r="C84" s="74" t="s">
        <v>129</v>
      </c>
      <c r="D84" s="75" t="s">
        <v>130</v>
      </c>
      <c r="E84" s="76">
        <v>2</v>
      </c>
      <c r="F84" s="145"/>
      <c r="G84" s="77">
        <f t="shared" si="3"/>
        <v>0</v>
      </c>
      <c r="H84" s="77"/>
      <c r="I84" s="77">
        <f t="shared" si="4"/>
        <v>0</v>
      </c>
      <c r="J84" s="77">
        <f t="shared" si="5"/>
        <v>0</v>
      </c>
    </row>
    <row r="85" spans="1:10" s="152" customFormat="1" ht="40.799999999999997" x14ac:dyDescent="0.3">
      <c r="A85" s="66" t="s">
        <v>214</v>
      </c>
      <c r="B85" s="67" t="s">
        <v>1730</v>
      </c>
      <c r="C85" s="68" t="s">
        <v>1285</v>
      </c>
      <c r="D85" s="69" t="s">
        <v>213</v>
      </c>
      <c r="E85" s="70">
        <v>2</v>
      </c>
      <c r="F85" s="98">
        <v>696.01423343868339</v>
      </c>
      <c r="G85" s="71">
        <f t="shared" si="3"/>
        <v>1392.0284668773668</v>
      </c>
      <c r="H85" s="71"/>
      <c r="I85" s="71">
        <f t="shared" si="4"/>
        <v>0</v>
      </c>
      <c r="J85" s="71">
        <f t="shared" si="5"/>
        <v>1392.0284668773668</v>
      </c>
    </row>
    <row r="86" spans="1:10" s="78" customFormat="1" ht="20.399999999999999" x14ac:dyDescent="0.3">
      <c r="A86" s="72" t="s">
        <v>698</v>
      </c>
      <c r="B86" s="73" t="s">
        <v>825</v>
      </c>
      <c r="C86" s="74" t="s">
        <v>826</v>
      </c>
      <c r="D86" s="75" t="s">
        <v>109</v>
      </c>
      <c r="E86" s="79">
        <v>1.1499999999999999</v>
      </c>
      <c r="F86" s="145"/>
      <c r="G86" s="77">
        <f t="shared" si="3"/>
        <v>0</v>
      </c>
      <c r="H86" s="77"/>
      <c r="I86" s="77">
        <f t="shared" si="4"/>
        <v>0</v>
      </c>
      <c r="J86" s="77">
        <f t="shared" si="5"/>
        <v>0</v>
      </c>
    </row>
    <row r="87" spans="1:10" s="152" customFormat="1" ht="40.799999999999997" x14ac:dyDescent="0.3">
      <c r="A87" s="66" t="s">
        <v>220</v>
      </c>
      <c r="B87" s="67" t="s">
        <v>1066</v>
      </c>
      <c r="C87" s="68" t="s">
        <v>1731</v>
      </c>
      <c r="D87" s="69"/>
      <c r="E87" s="88">
        <v>118.45</v>
      </c>
      <c r="F87" s="98">
        <v>5815.9714271376306</v>
      </c>
      <c r="G87" s="71">
        <f t="shared" si="3"/>
        <v>688901.8155444524</v>
      </c>
      <c r="H87" s="71"/>
      <c r="I87" s="71">
        <f t="shared" si="4"/>
        <v>0</v>
      </c>
      <c r="J87" s="71">
        <f t="shared" si="5"/>
        <v>688901.8155444524</v>
      </c>
    </row>
    <row r="88" spans="1:10" s="152" customFormat="1" ht="14.4" x14ac:dyDescent="0.3">
      <c r="A88" s="62" t="s">
        <v>1287</v>
      </c>
      <c r="B88" s="63"/>
      <c r="C88" s="63"/>
      <c r="D88" s="63"/>
      <c r="E88" s="64"/>
      <c r="F88" s="71"/>
      <c r="G88" s="71">
        <f t="shared" si="3"/>
        <v>0</v>
      </c>
      <c r="H88" s="71"/>
      <c r="I88" s="71">
        <f t="shared" si="4"/>
        <v>0</v>
      </c>
      <c r="J88" s="71">
        <f t="shared" si="5"/>
        <v>0</v>
      </c>
    </row>
    <row r="89" spans="1:10" s="78" customFormat="1" ht="30.6" x14ac:dyDescent="0.3">
      <c r="A89" s="72" t="s">
        <v>798</v>
      </c>
      <c r="B89" s="73" t="s">
        <v>163</v>
      </c>
      <c r="C89" s="74" t="s">
        <v>164</v>
      </c>
      <c r="D89" s="75" t="s">
        <v>165</v>
      </c>
      <c r="E89" s="101">
        <v>3.9136639999999998</v>
      </c>
      <c r="F89" s="145"/>
      <c r="G89" s="77">
        <f t="shared" si="3"/>
        <v>0</v>
      </c>
      <c r="H89" s="77"/>
      <c r="I89" s="77">
        <f t="shared" si="4"/>
        <v>0</v>
      </c>
      <c r="J89" s="77">
        <f t="shared" si="5"/>
        <v>0</v>
      </c>
    </row>
    <row r="90" spans="1:10" s="152" customFormat="1" ht="40.799999999999997" x14ac:dyDescent="0.3">
      <c r="A90" s="66" t="s">
        <v>227</v>
      </c>
      <c r="B90" s="67" t="s">
        <v>1732</v>
      </c>
      <c r="C90" s="68" t="s">
        <v>1649</v>
      </c>
      <c r="D90" s="69" t="s">
        <v>213</v>
      </c>
      <c r="E90" s="105">
        <v>90.666667000000004</v>
      </c>
      <c r="F90" s="71">
        <v>18192.38</v>
      </c>
      <c r="G90" s="71">
        <f t="shared" si="3"/>
        <v>1649442.4593974601</v>
      </c>
      <c r="H90" s="71"/>
      <c r="I90" s="71">
        <f t="shared" si="4"/>
        <v>0</v>
      </c>
      <c r="J90" s="71">
        <f t="shared" si="5"/>
        <v>1649442.4593974601</v>
      </c>
    </row>
    <row r="91" spans="1:10" s="152" customFormat="1" ht="20.399999999999999" x14ac:dyDescent="0.3">
      <c r="A91" s="66" t="s">
        <v>229</v>
      </c>
      <c r="B91" s="67" t="s">
        <v>1733</v>
      </c>
      <c r="C91" s="68" t="s">
        <v>1694</v>
      </c>
      <c r="D91" s="69" t="s">
        <v>213</v>
      </c>
      <c r="E91" s="70">
        <v>7</v>
      </c>
      <c r="F91" s="71">
        <v>6207.72</v>
      </c>
      <c r="G91" s="71">
        <f t="shared" si="3"/>
        <v>43454.04</v>
      </c>
      <c r="H91" s="71"/>
      <c r="I91" s="71">
        <f t="shared" si="4"/>
        <v>0</v>
      </c>
      <c r="J91" s="71">
        <f t="shared" si="5"/>
        <v>43454.04</v>
      </c>
    </row>
    <row r="92" spans="1:10" s="152" customFormat="1" ht="40.799999999999997" x14ac:dyDescent="0.3">
      <c r="A92" s="66" t="s">
        <v>231</v>
      </c>
      <c r="B92" s="67" t="s">
        <v>1732</v>
      </c>
      <c r="C92" s="68" t="s">
        <v>1734</v>
      </c>
      <c r="D92" s="69" t="s">
        <v>213</v>
      </c>
      <c r="E92" s="70">
        <v>1</v>
      </c>
      <c r="F92" s="71">
        <v>10352.24</v>
      </c>
      <c r="G92" s="71">
        <f t="shared" si="3"/>
        <v>10352.24</v>
      </c>
      <c r="H92" s="71"/>
      <c r="I92" s="71">
        <f t="shared" si="4"/>
        <v>0</v>
      </c>
      <c r="J92" s="71">
        <f t="shared" si="5"/>
        <v>10352.24</v>
      </c>
    </row>
    <row r="93" spans="1:10" s="152" customFormat="1" ht="40.799999999999997" x14ac:dyDescent="0.3">
      <c r="A93" s="66" t="s">
        <v>234</v>
      </c>
      <c r="B93" s="67" t="s">
        <v>1732</v>
      </c>
      <c r="C93" s="68" t="s">
        <v>1650</v>
      </c>
      <c r="D93" s="69" t="s">
        <v>213</v>
      </c>
      <c r="E93" s="70">
        <v>200</v>
      </c>
      <c r="F93" s="71">
        <v>241.32</v>
      </c>
      <c r="G93" s="71">
        <f t="shared" si="3"/>
        <v>48264</v>
      </c>
      <c r="H93" s="71"/>
      <c r="I93" s="71">
        <f t="shared" si="4"/>
        <v>0</v>
      </c>
      <c r="J93" s="71">
        <f t="shared" si="5"/>
        <v>48264</v>
      </c>
    </row>
    <row r="94" spans="1:10" s="152" customFormat="1" ht="40.799999999999997" x14ac:dyDescent="0.3">
      <c r="A94" s="66" t="s">
        <v>237</v>
      </c>
      <c r="B94" s="67" t="s">
        <v>1732</v>
      </c>
      <c r="C94" s="68" t="s">
        <v>1443</v>
      </c>
      <c r="D94" s="69" t="s">
        <v>213</v>
      </c>
      <c r="E94" s="70">
        <v>15</v>
      </c>
      <c r="F94" s="71">
        <v>963.44</v>
      </c>
      <c r="G94" s="71">
        <f t="shared" si="3"/>
        <v>14451.6</v>
      </c>
      <c r="H94" s="71"/>
      <c r="I94" s="71">
        <f t="shared" si="4"/>
        <v>0</v>
      </c>
      <c r="J94" s="71">
        <f t="shared" si="5"/>
        <v>14451.6</v>
      </c>
    </row>
    <row r="95" spans="1:10" s="152" customFormat="1" ht="40.799999999999997" x14ac:dyDescent="0.3">
      <c r="A95" s="66" t="s">
        <v>239</v>
      </c>
      <c r="B95" s="67" t="s">
        <v>1732</v>
      </c>
      <c r="C95" s="68" t="s">
        <v>1735</v>
      </c>
      <c r="D95" s="69" t="s">
        <v>213</v>
      </c>
      <c r="E95" s="70">
        <v>15</v>
      </c>
      <c r="F95" s="71">
        <v>212.89</v>
      </c>
      <c r="G95" s="71">
        <f t="shared" si="3"/>
        <v>3193.35</v>
      </c>
      <c r="H95" s="71"/>
      <c r="I95" s="71">
        <f t="shared" si="4"/>
        <v>0</v>
      </c>
      <c r="J95" s="71">
        <f t="shared" si="5"/>
        <v>3193.35</v>
      </c>
    </row>
    <row r="96" spans="1:10" s="152" customFormat="1" ht="40.799999999999997" x14ac:dyDescent="0.3">
      <c r="A96" s="66" t="s">
        <v>241</v>
      </c>
      <c r="B96" s="67" t="s">
        <v>1736</v>
      </c>
      <c r="C96" s="68" t="s">
        <v>1737</v>
      </c>
      <c r="D96" s="69" t="s">
        <v>213</v>
      </c>
      <c r="E96" s="70">
        <v>174</v>
      </c>
      <c r="F96" s="71">
        <v>2196.4</v>
      </c>
      <c r="G96" s="71">
        <f t="shared" si="3"/>
        <v>382173.60000000003</v>
      </c>
      <c r="H96" s="71"/>
      <c r="I96" s="71">
        <f t="shared" si="4"/>
        <v>0</v>
      </c>
      <c r="J96" s="71">
        <f t="shared" si="5"/>
        <v>382173.60000000003</v>
      </c>
    </row>
    <row r="97" spans="1:10" s="152" customFormat="1" ht="40.799999999999997" x14ac:dyDescent="0.3">
      <c r="A97" s="66" t="s">
        <v>243</v>
      </c>
      <c r="B97" s="67" t="s">
        <v>1738</v>
      </c>
      <c r="C97" s="68" t="s">
        <v>1739</v>
      </c>
      <c r="D97" s="69" t="s">
        <v>213</v>
      </c>
      <c r="E97" s="70">
        <v>348</v>
      </c>
      <c r="F97" s="71">
        <v>49.5</v>
      </c>
      <c r="G97" s="71">
        <f t="shared" si="3"/>
        <v>17226</v>
      </c>
      <c r="H97" s="71"/>
      <c r="I97" s="71">
        <f t="shared" si="4"/>
        <v>0</v>
      </c>
      <c r="J97" s="71">
        <f t="shared" si="5"/>
        <v>17226</v>
      </c>
    </row>
    <row r="98" spans="1:10" s="152" customFormat="1" ht="40.799999999999997" x14ac:dyDescent="0.3">
      <c r="A98" s="66" t="s">
        <v>245</v>
      </c>
      <c r="B98" s="67" t="s">
        <v>1740</v>
      </c>
      <c r="C98" s="68" t="s">
        <v>1447</v>
      </c>
      <c r="D98" s="69" t="s">
        <v>213</v>
      </c>
      <c r="E98" s="70">
        <v>2600</v>
      </c>
      <c r="F98" s="71">
        <v>97.98</v>
      </c>
      <c r="G98" s="71">
        <f t="shared" si="3"/>
        <v>254748</v>
      </c>
      <c r="H98" s="71"/>
      <c r="I98" s="71">
        <f t="shared" si="4"/>
        <v>0</v>
      </c>
      <c r="J98" s="71">
        <f t="shared" si="5"/>
        <v>254748</v>
      </c>
    </row>
    <row r="99" spans="1:10" s="152" customFormat="1" ht="40.799999999999997" x14ac:dyDescent="0.3">
      <c r="A99" s="66" t="s">
        <v>246</v>
      </c>
      <c r="B99" s="67" t="s">
        <v>1740</v>
      </c>
      <c r="C99" s="68" t="s">
        <v>1479</v>
      </c>
      <c r="D99" s="69" t="s">
        <v>213</v>
      </c>
      <c r="E99" s="70">
        <v>2600</v>
      </c>
      <c r="F99" s="71">
        <v>15.12</v>
      </c>
      <c r="G99" s="71">
        <f t="shared" si="3"/>
        <v>39312</v>
      </c>
      <c r="H99" s="71"/>
      <c r="I99" s="71">
        <f t="shared" si="4"/>
        <v>0</v>
      </c>
      <c r="J99" s="71">
        <f t="shared" si="5"/>
        <v>39312</v>
      </c>
    </row>
    <row r="100" spans="1:10" s="152" customFormat="1" ht="40.799999999999997" x14ac:dyDescent="0.3">
      <c r="A100" s="66" t="s">
        <v>247</v>
      </c>
      <c r="B100" s="67" t="s">
        <v>1740</v>
      </c>
      <c r="C100" s="68" t="s">
        <v>1741</v>
      </c>
      <c r="D100" s="69" t="s">
        <v>213</v>
      </c>
      <c r="E100" s="70">
        <v>2600</v>
      </c>
      <c r="F100" s="71">
        <v>12.69</v>
      </c>
      <c r="G100" s="71">
        <f t="shared" si="3"/>
        <v>32994</v>
      </c>
      <c r="H100" s="71"/>
      <c r="I100" s="71">
        <f t="shared" si="4"/>
        <v>0</v>
      </c>
      <c r="J100" s="71">
        <f t="shared" si="5"/>
        <v>32994</v>
      </c>
    </row>
    <row r="101" spans="1:10" s="152" customFormat="1" ht="40.799999999999997" x14ac:dyDescent="0.3">
      <c r="A101" s="66" t="s">
        <v>249</v>
      </c>
      <c r="B101" s="67" t="s">
        <v>1740</v>
      </c>
      <c r="C101" s="68" t="s">
        <v>1450</v>
      </c>
      <c r="D101" s="69" t="s">
        <v>213</v>
      </c>
      <c r="E101" s="70">
        <v>308</v>
      </c>
      <c r="F101" s="71">
        <v>3902.77</v>
      </c>
      <c r="G101" s="71">
        <f t="shared" si="3"/>
        <v>1202053.1599999999</v>
      </c>
      <c r="H101" s="71"/>
      <c r="I101" s="71">
        <f t="shared" si="4"/>
        <v>0</v>
      </c>
      <c r="J101" s="71">
        <f t="shared" si="5"/>
        <v>1202053.1599999999</v>
      </c>
    </row>
    <row r="102" spans="1:10" s="152" customFormat="1" ht="40.799999999999997" x14ac:dyDescent="0.3">
      <c r="A102" s="66" t="s">
        <v>251</v>
      </c>
      <c r="B102" s="67" t="s">
        <v>1740</v>
      </c>
      <c r="C102" s="68" t="s">
        <v>1451</v>
      </c>
      <c r="D102" s="69" t="s">
        <v>213</v>
      </c>
      <c r="E102" s="70">
        <v>308</v>
      </c>
      <c r="F102" s="71">
        <v>65.92</v>
      </c>
      <c r="G102" s="71">
        <f t="shared" si="3"/>
        <v>20303.36</v>
      </c>
      <c r="H102" s="71"/>
      <c r="I102" s="71">
        <f t="shared" si="4"/>
        <v>0</v>
      </c>
      <c r="J102" s="71">
        <f t="shared" si="5"/>
        <v>20303.36</v>
      </c>
    </row>
    <row r="103" spans="1:10" s="78" customFormat="1" ht="20.399999999999999" x14ac:dyDescent="0.3">
      <c r="A103" s="72" t="s">
        <v>252</v>
      </c>
      <c r="B103" s="73" t="s">
        <v>806</v>
      </c>
      <c r="C103" s="74" t="s">
        <v>807</v>
      </c>
      <c r="D103" s="75" t="s">
        <v>69</v>
      </c>
      <c r="E103" s="79">
        <v>0.55000000000000004</v>
      </c>
      <c r="F103" s="145"/>
      <c r="G103" s="77">
        <f t="shared" si="3"/>
        <v>0</v>
      </c>
      <c r="H103" s="77"/>
      <c r="I103" s="77">
        <f t="shared" si="4"/>
        <v>0</v>
      </c>
      <c r="J103" s="77">
        <f t="shared" si="5"/>
        <v>0</v>
      </c>
    </row>
    <row r="104" spans="1:10" s="152" customFormat="1" ht="40.799999999999997" x14ac:dyDescent="0.3">
      <c r="A104" s="66" t="s">
        <v>253</v>
      </c>
      <c r="B104" s="67" t="s">
        <v>1742</v>
      </c>
      <c r="C104" s="68" t="s">
        <v>1455</v>
      </c>
      <c r="D104" s="69" t="s">
        <v>213</v>
      </c>
      <c r="E104" s="70">
        <v>55</v>
      </c>
      <c r="F104" s="71">
        <v>3377.2</v>
      </c>
      <c r="G104" s="71">
        <f t="shared" si="3"/>
        <v>185746</v>
      </c>
      <c r="H104" s="71"/>
      <c r="I104" s="71">
        <f t="shared" si="4"/>
        <v>0</v>
      </c>
      <c r="J104" s="71">
        <f t="shared" si="5"/>
        <v>185746</v>
      </c>
    </row>
    <row r="105" spans="1:10" s="152" customFormat="1" ht="40.799999999999997" x14ac:dyDescent="0.3">
      <c r="A105" s="66" t="s">
        <v>254</v>
      </c>
      <c r="B105" s="67" t="s">
        <v>1732</v>
      </c>
      <c r="C105" s="68" t="s">
        <v>1457</v>
      </c>
      <c r="D105" s="69" t="s">
        <v>213</v>
      </c>
      <c r="E105" s="70">
        <v>110</v>
      </c>
      <c r="F105" s="71">
        <v>407.64</v>
      </c>
      <c r="G105" s="71">
        <f t="shared" si="3"/>
        <v>44840.4</v>
      </c>
      <c r="H105" s="71"/>
      <c r="I105" s="71">
        <f t="shared" si="4"/>
        <v>0</v>
      </c>
      <c r="J105" s="71">
        <f t="shared" si="5"/>
        <v>44840.4</v>
      </c>
    </row>
    <row r="106" spans="1:10" s="152" customFormat="1" ht="40.799999999999997" x14ac:dyDescent="0.3">
      <c r="A106" s="66" t="s">
        <v>255</v>
      </c>
      <c r="B106" s="67" t="s">
        <v>1740</v>
      </c>
      <c r="C106" s="68" t="s">
        <v>1458</v>
      </c>
      <c r="D106" s="69" t="s">
        <v>213</v>
      </c>
      <c r="E106" s="70">
        <v>110</v>
      </c>
      <c r="F106" s="71">
        <v>1123.3499999999999</v>
      </c>
      <c r="G106" s="71">
        <f t="shared" si="3"/>
        <v>123568.49999999999</v>
      </c>
      <c r="H106" s="71"/>
      <c r="I106" s="71">
        <f t="shared" si="4"/>
        <v>0</v>
      </c>
      <c r="J106" s="71">
        <f t="shared" si="5"/>
        <v>123568.49999999999</v>
      </c>
    </row>
    <row r="107" spans="1:10" s="152" customFormat="1" ht="40.799999999999997" x14ac:dyDescent="0.3">
      <c r="A107" s="66" t="s">
        <v>257</v>
      </c>
      <c r="B107" s="67" t="s">
        <v>1740</v>
      </c>
      <c r="C107" s="68" t="s">
        <v>1459</v>
      </c>
      <c r="D107" s="69" t="s">
        <v>213</v>
      </c>
      <c r="E107" s="70">
        <v>110</v>
      </c>
      <c r="F107" s="71">
        <v>396.14</v>
      </c>
      <c r="G107" s="71">
        <f t="shared" si="3"/>
        <v>43575.4</v>
      </c>
      <c r="H107" s="71"/>
      <c r="I107" s="71">
        <f t="shared" si="4"/>
        <v>0</v>
      </c>
      <c r="J107" s="71">
        <f t="shared" si="5"/>
        <v>43575.4</v>
      </c>
    </row>
    <row r="108" spans="1:10" s="152" customFormat="1" ht="40.799999999999997" x14ac:dyDescent="0.3">
      <c r="A108" s="66" t="s">
        <v>259</v>
      </c>
      <c r="B108" s="67" t="s">
        <v>1740</v>
      </c>
      <c r="C108" s="68" t="s">
        <v>876</v>
      </c>
      <c r="D108" s="69" t="s">
        <v>213</v>
      </c>
      <c r="E108" s="70">
        <v>110</v>
      </c>
      <c r="F108" s="71">
        <v>65.92</v>
      </c>
      <c r="G108" s="71">
        <f t="shared" si="3"/>
        <v>7251.2</v>
      </c>
      <c r="H108" s="71"/>
      <c r="I108" s="71">
        <f t="shared" si="4"/>
        <v>0</v>
      </c>
      <c r="J108" s="71">
        <f t="shared" si="5"/>
        <v>7251.2</v>
      </c>
    </row>
    <row r="109" spans="1:10" s="152" customFormat="1" ht="40.799999999999997" x14ac:dyDescent="0.3">
      <c r="A109" s="66" t="s">
        <v>261</v>
      </c>
      <c r="B109" s="67" t="s">
        <v>1743</v>
      </c>
      <c r="C109" s="68" t="s">
        <v>830</v>
      </c>
      <c r="D109" s="69" t="s">
        <v>213</v>
      </c>
      <c r="E109" s="70">
        <v>55</v>
      </c>
      <c r="F109" s="71">
        <v>7004.58</v>
      </c>
      <c r="G109" s="71">
        <f t="shared" si="3"/>
        <v>385251.9</v>
      </c>
      <c r="H109" s="71"/>
      <c r="I109" s="71">
        <f t="shared" si="4"/>
        <v>0</v>
      </c>
      <c r="J109" s="71">
        <f t="shared" si="5"/>
        <v>385251.9</v>
      </c>
    </row>
    <row r="110" spans="1:10" s="78" customFormat="1" ht="20.399999999999999" x14ac:dyDescent="0.3">
      <c r="A110" s="72" t="s">
        <v>263</v>
      </c>
      <c r="B110" s="73" t="s">
        <v>825</v>
      </c>
      <c r="C110" s="74" t="s">
        <v>826</v>
      </c>
      <c r="D110" s="75" t="s">
        <v>109</v>
      </c>
      <c r="E110" s="80">
        <v>4.3</v>
      </c>
      <c r="F110" s="145"/>
      <c r="G110" s="77">
        <f t="shared" si="3"/>
        <v>0</v>
      </c>
      <c r="H110" s="77"/>
      <c r="I110" s="77">
        <f t="shared" si="4"/>
        <v>0</v>
      </c>
      <c r="J110" s="77">
        <f t="shared" si="5"/>
        <v>0</v>
      </c>
    </row>
    <row r="111" spans="1:10" s="152" customFormat="1" ht="40.799999999999997" x14ac:dyDescent="0.3">
      <c r="A111" s="66" t="s">
        <v>265</v>
      </c>
      <c r="B111" s="67" t="s">
        <v>827</v>
      </c>
      <c r="C111" s="68" t="s">
        <v>1655</v>
      </c>
      <c r="D111" s="69" t="s">
        <v>116</v>
      </c>
      <c r="E111" s="81">
        <v>442.9</v>
      </c>
      <c r="F111" s="98">
        <v>6411.8859023322357</v>
      </c>
      <c r="G111" s="71">
        <f t="shared" si="3"/>
        <v>2839824.2661429471</v>
      </c>
      <c r="H111" s="71"/>
      <c r="I111" s="71">
        <f t="shared" si="4"/>
        <v>0</v>
      </c>
      <c r="J111" s="71">
        <f t="shared" si="5"/>
        <v>2839824.2661429471</v>
      </c>
    </row>
    <row r="112" spans="1:10" s="152" customFormat="1" ht="40.799999999999997" x14ac:dyDescent="0.3">
      <c r="A112" s="66" t="s">
        <v>267</v>
      </c>
      <c r="B112" s="67" t="s">
        <v>835</v>
      </c>
      <c r="C112" s="68" t="s">
        <v>836</v>
      </c>
      <c r="D112" s="69" t="s">
        <v>837</v>
      </c>
      <c r="E112" s="70">
        <v>15</v>
      </c>
      <c r="F112" s="71">
        <v>2100</v>
      </c>
      <c r="G112" s="71">
        <f t="shared" si="3"/>
        <v>31500</v>
      </c>
      <c r="H112" s="71"/>
      <c r="I112" s="71">
        <f t="shared" si="4"/>
        <v>0</v>
      </c>
      <c r="J112" s="71">
        <f t="shared" si="5"/>
        <v>31500</v>
      </c>
    </row>
    <row r="113" spans="1:10" s="152" customFormat="1" ht="40.799999999999997" x14ac:dyDescent="0.3">
      <c r="A113" s="66" t="s">
        <v>269</v>
      </c>
      <c r="B113" s="67" t="s">
        <v>1744</v>
      </c>
      <c r="C113" s="68" t="s">
        <v>1308</v>
      </c>
      <c r="D113" s="69" t="s">
        <v>213</v>
      </c>
      <c r="E113" s="70">
        <v>200</v>
      </c>
      <c r="F113" s="71">
        <v>16.32</v>
      </c>
      <c r="G113" s="71">
        <f t="shared" si="3"/>
        <v>3264</v>
      </c>
      <c r="H113" s="71"/>
      <c r="I113" s="71">
        <f t="shared" si="4"/>
        <v>0</v>
      </c>
      <c r="J113" s="71">
        <f t="shared" si="5"/>
        <v>3264</v>
      </c>
    </row>
    <row r="114" spans="1:10" s="152" customFormat="1" ht="40.799999999999997" x14ac:dyDescent="0.3">
      <c r="A114" s="66" t="s">
        <v>270</v>
      </c>
      <c r="B114" s="67" t="s">
        <v>1724</v>
      </c>
      <c r="C114" s="68" t="s">
        <v>846</v>
      </c>
      <c r="D114" s="69" t="s">
        <v>213</v>
      </c>
      <c r="E114" s="70">
        <v>400</v>
      </c>
      <c r="F114" s="71">
        <v>150</v>
      </c>
      <c r="G114" s="71">
        <f t="shared" si="3"/>
        <v>60000</v>
      </c>
      <c r="H114" s="71"/>
      <c r="I114" s="71">
        <f t="shared" si="4"/>
        <v>0</v>
      </c>
      <c r="J114" s="71">
        <f t="shared" si="5"/>
        <v>60000</v>
      </c>
    </row>
    <row r="115" spans="1:10" s="152" customFormat="1" ht="40.799999999999997" x14ac:dyDescent="0.3">
      <c r="A115" s="66" t="s">
        <v>273</v>
      </c>
      <c r="B115" s="67" t="s">
        <v>1724</v>
      </c>
      <c r="C115" s="68" t="s">
        <v>1464</v>
      </c>
      <c r="D115" s="69" t="s">
        <v>213</v>
      </c>
      <c r="E115" s="70">
        <v>430</v>
      </c>
      <c r="F115" s="71">
        <v>908.41</v>
      </c>
      <c r="G115" s="71">
        <f t="shared" si="3"/>
        <v>390616.3</v>
      </c>
      <c r="H115" s="71"/>
      <c r="I115" s="71">
        <f t="shared" si="4"/>
        <v>0</v>
      </c>
      <c r="J115" s="71">
        <f t="shared" si="5"/>
        <v>390616.3</v>
      </c>
    </row>
    <row r="116" spans="1:10" s="152" customFormat="1" ht="40.799999999999997" x14ac:dyDescent="0.3">
      <c r="A116" s="66" t="s">
        <v>275</v>
      </c>
      <c r="B116" s="67" t="s">
        <v>1553</v>
      </c>
      <c r="C116" s="68" t="s">
        <v>1465</v>
      </c>
      <c r="D116" s="69" t="s">
        <v>213</v>
      </c>
      <c r="E116" s="70">
        <v>430</v>
      </c>
      <c r="F116" s="71">
        <v>2143.41</v>
      </c>
      <c r="G116" s="71">
        <f t="shared" si="3"/>
        <v>921666.29999999993</v>
      </c>
      <c r="H116" s="71"/>
      <c r="I116" s="71">
        <f t="shared" si="4"/>
        <v>0</v>
      </c>
      <c r="J116" s="71">
        <f t="shared" si="5"/>
        <v>921666.29999999993</v>
      </c>
    </row>
    <row r="117" spans="1:10" s="152" customFormat="1" ht="40.799999999999997" x14ac:dyDescent="0.3">
      <c r="A117" s="66" t="s">
        <v>279</v>
      </c>
      <c r="B117" s="67" t="s">
        <v>1745</v>
      </c>
      <c r="C117" s="68" t="s">
        <v>1332</v>
      </c>
      <c r="D117" s="69" t="s">
        <v>213</v>
      </c>
      <c r="E117" s="70">
        <v>430</v>
      </c>
      <c r="F117" s="71">
        <v>637.71</v>
      </c>
      <c r="G117" s="71">
        <f t="shared" si="3"/>
        <v>274215.3</v>
      </c>
      <c r="H117" s="71"/>
      <c r="I117" s="71">
        <f t="shared" si="4"/>
        <v>0</v>
      </c>
      <c r="J117" s="71">
        <f t="shared" si="5"/>
        <v>274215.3</v>
      </c>
    </row>
    <row r="118" spans="1:10" s="152" customFormat="1" ht="40.799999999999997" x14ac:dyDescent="0.3">
      <c r="A118" s="66" t="s">
        <v>847</v>
      </c>
      <c r="B118" s="67" t="s">
        <v>1745</v>
      </c>
      <c r="C118" s="68" t="s">
        <v>1467</v>
      </c>
      <c r="D118" s="69" t="s">
        <v>213</v>
      </c>
      <c r="E118" s="70">
        <v>860</v>
      </c>
      <c r="F118" s="71">
        <v>637.71</v>
      </c>
      <c r="G118" s="71">
        <f t="shared" si="3"/>
        <v>548430.6</v>
      </c>
      <c r="H118" s="71"/>
      <c r="I118" s="71">
        <f t="shared" si="4"/>
        <v>0</v>
      </c>
      <c r="J118" s="71">
        <f t="shared" si="5"/>
        <v>548430.6</v>
      </c>
    </row>
    <row r="119" spans="1:10" s="152" customFormat="1" ht="40.799999999999997" x14ac:dyDescent="0.3">
      <c r="A119" s="66" t="s">
        <v>282</v>
      </c>
      <c r="B119" s="67" t="s">
        <v>1745</v>
      </c>
      <c r="C119" s="68" t="s">
        <v>1468</v>
      </c>
      <c r="D119" s="69" t="s">
        <v>213</v>
      </c>
      <c r="E119" s="70">
        <v>860</v>
      </c>
      <c r="F119" s="71">
        <v>103.68</v>
      </c>
      <c r="G119" s="71">
        <f t="shared" si="3"/>
        <v>89164.800000000003</v>
      </c>
      <c r="H119" s="71"/>
      <c r="I119" s="71">
        <f t="shared" si="4"/>
        <v>0</v>
      </c>
      <c r="J119" s="71">
        <f t="shared" si="5"/>
        <v>89164.800000000003</v>
      </c>
    </row>
    <row r="120" spans="1:10" s="152" customFormat="1" ht="40.799999999999997" x14ac:dyDescent="0.3">
      <c r="A120" s="66" t="s">
        <v>284</v>
      </c>
      <c r="B120" s="67" t="s">
        <v>1740</v>
      </c>
      <c r="C120" s="68" t="s">
        <v>912</v>
      </c>
      <c r="D120" s="69" t="s">
        <v>213</v>
      </c>
      <c r="E120" s="70">
        <v>860</v>
      </c>
      <c r="F120" s="71">
        <v>15.12</v>
      </c>
      <c r="G120" s="71">
        <f t="shared" si="3"/>
        <v>13003.199999999999</v>
      </c>
      <c r="H120" s="71"/>
      <c r="I120" s="71">
        <f t="shared" si="4"/>
        <v>0</v>
      </c>
      <c r="J120" s="71">
        <f t="shared" si="5"/>
        <v>13003.199999999999</v>
      </c>
    </row>
    <row r="121" spans="1:10" s="78" customFormat="1" ht="30.6" x14ac:dyDescent="0.3">
      <c r="A121" s="72" t="s">
        <v>286</v>
      </c>
      <c r="B121" s="73" t="s">
        <v>498</v>
      </c>
      <c r="C121" s="74" t="s">
        <v>499</v>
      </c>
      <c r="D121" s="75" t="s">
        <v>109</v>
      </c>
      <c r="E121" s="80">
        <v>0.8</v>
      </c>
      <c r="F121" s="145"/>
      <c r="G121" s="77">
        <f t="shared" si="3"/>
        <v>0</v>
      </c>
      <c r="H121" s="77"/>
      <c r="I121" s="77">
        <f t="shared" si="4"/>
        <v>0</v>
      </c>
      <c r="J121" s="77">
        <f t="shared" si="5"/>
        <v>0</v>
      </c>
    </row>
    <row r="122" spans="1:10" s="152" customFormat="1" ht="40.799999999999997" x14ac:dyDescent="0.3">
      <c r="A122" s="66" t="s">
        <v>289</v>
      </c>
      <c r="B122" s="67" t="s">
        <v>1746</v>
      </c>
      <c r="C122" s="68" t="s">
        <v>1525</v>
      </c>
      <c r="D122" s="69" t="s">
        <v>116</v>
      </c>
      <c r="E122" s="81">
        <v>92.7</v>
      </c>
      <c r="F122" s="98">
        <v>1717.1486112732402</v>
      </c>
      <c r="G122" s="71">
        <f t="shared" si="3"/>
        <v>159179.67626502938</v>
      </c>
      <c r="H122" s="71"/>
      <c r="I122" s="71">
        <f t="shared" si="4"/>
        <v>0</v>
      </c>
      <c r="J122" s="71">
        <f t="shared" si="5"/>
        <v>159179.67626502938</v>
      </c>
    </row>
    <row r="123" spans="1:10" s="152" customFormat="1" ht="14.4" x14ac:dyDescent="0.3">
      <c r="A123" s="62" t="s">
        <v>1310</v>
      </c>
      <c r="B123" s="63"/>
      <c r="C123" s="63"/>
      <c r="D123" s="63"/>
      <c r="E123" s="64"/>
      <c r="F123" s="71"/>
      <c r="G123" s="71">
        <f t="shared" si="3"/>
        <v>0</v>
      </c>
      <c r="H123" s="71"/>
      <c r="I123" s="71">
        <f t="shared" si="4"/>
        <v>0</v>
      </c>
      <c r="J123" s="71">
        <f t="shared" si="5"/>
        <v>0</v>
      </c>
    </row>
    <row r="124" spans="1:10" s="78" customFormat="1" ht="30.6" x14ac:dyDescent="0.3">
      <c r="A124" s="72" t="s">
        <v>291</v>
      </c>
      <c r="B124" s="73" t="s">
        <v>803</v>
      </c>
      <c r="C124" s="74" t="s">
        <v>804</v>
      </c>
      <c r="D124" s="75" t="s">
        <v>165</v>
      </c>
      <c r="E124" s="101">
        <v>5.048222</v>
      </c>
      <c r="F124" s="145"/>
      <c r="G124" s="77">
        <f t="shared" si="3"/>
        <v>0</v>
      </c>
      <c r="H124" s="77"/>
      <c r="I124" s="77">
        <f t="shared" si="4"/>
        <v>0</v>
      </c>
      <c r="J124" s="77">
        <f t="shared" si="5"/>
        <v>0</v>
      </c>
    </row>
    <row r="125" spans="1:10" s="152" customFormat="1" ht="40.799999999999997" x14ac:dyDescent="0.3">
      <c r="A125" s="66" t="s">
        <v>293</v>
      </c>
      <c r="B125" s="67" t="s">
        <v>1732</v>
      </c>
      <c r="C125" s="68" t="s">
        <v>1659</v>
      </c>
      <c r="D125" s="69" t="s">
        <v>213</v>
      </c>
      <c r="E125" s="70">
        <v>77</v>
      </c>
      <c r="F125" s="71">
        <v>12148</v>
      </c>
      <c r="G125" s="71">
        <f t="shared" si="3"/>
        <v>935396</v>
      </c>
      <c r="H125" s="71"/>
      <c r="I125" s="71">
        <f t="shared" si="4"/>
        <v>0</v>
      </c>
      <c r="J125" s="71">
        <f t="shared" si="5"/>
        <v>935396</v>
      </c>
    </row>
    <row r="126" spans="1:10" s="152" customFormat="1" ht="40.799999999999997" x14ac:dyDescent="0.3">
      <c r="A126" s="66" t="s">
        <v>296</v>
      </c>
      <c r="B126" s="67" t="s">
        <v>1732</v>
      </c>
      <c r="C126" s="68" t="s">
        <v>1649</v>
      </c>
      <c r="D126" s="69" t="s">
        <v>213</v>
      </c>
      <c r="E126" s="70">
        <v>44</v>
      </c>
      <c r="F126" s="71">
        <v>18192.38</v>
      </c>
      <c r="G126" s="71">
        <f t="shared" si="3"/>
        <v>800464.72000000009</v>
      </c>
      <c r="H126" s="71"/>
      <c r="I126" s="71">
        <f t="shared" si="4"/>
        <v>0</v>
      </c>
      <c r="J126" s="71">
        <f t="shared" si="5"/>
        <v>800464.72000000009</v>
      </c>
    </row>
    <row r="127" spans="1:10" s="152" customFormat="1" ht="20.399999999999999" x14ac:dyDescent="0.3">
      <c r="A127" s="66" t="s">
        <v>298</v>
      </c>
      <c r="B127" s="67" t="s">
        <v>1733</v>
      </c>
      <c r="C127" s="68" t="s">
        <v>1702</v>
      </c>
      <c r="D127" s="69" t="s">
        <v>213</v>
      </c>
      <c r="E127" s="70">
        <v>7</v>
      </c>
      <c r="F127" s="71"/>
      <c r="G127" s="71">
        <f t="shared" si="3"/>
        <v>0</v>
      </c>
      <c r="H127" s="71"/>
      <c r="I127" s="71">
        <f t="shared" si="4"/>
        <v>0</v>
      </c>
      <c r="J127" s="71">
        <f t="shared" si="5"/>
        <v>0</v>
      </c>
    </row>
    <row r="128" spans="1:10" s="152" customFormat="1" ht="20.399999999999999" x14ac:dyDescent="0.3">
      <c r="A128" s="66" t="s">
        <v>300</v>
      </c>
      <c r="B128" s="67" t="s">
        <v>1733</v>
      </c>
      <c r="C128" s="68" t="s">
        <v>1694</v>
      </c>
      <c r="D128" s="69" t="s">
        <v>213</v>
      </c>
      <c r="E128" s="70">
        <v>2</v>
      </c>
      <c r="F128" s="71">
        <v>6207.72</v>
      </c>
      <c r="G128" s="71">
        <f t="shared" si="3"/>
        <v>12415.44</v>
      </c>
      <c r="H128" s="71"/>
      <c r="I128" s="71">
        <f t="shared" si="4"/>
        <v>0</v>
      </c>
      <c r="J128" s="71">
        <f t="shared" si="5"/>
        <v>12415.44</v>
      </c>
    </row>
    <row r="129" spans="1:10" s="152" customFormat="1" ht="40.799999999999997" x14ac:dyDescent="0.3">
      <c r="A129" s="66" t="s">
        <v>303</v>
      </c>
      <c r="B129" s="67" t="s">
        <v>1732</v>
      </c>
      <c r="C129" s="68" t="s">
        <v>1747</v>
      </c>
      <c r="D129" s="69" t="s">
        <v>213</v>
      </c>
      <c r="E129" s="70">
        <v>1</v>
      </c>
      <c r="F129" s="71">
        <v>12333.57</v>
      </c>
      <c r="G129" s="71">
        <f t="shared" si="3"/>
        <v>12333.57</v>
      </c>
      <c r="H129" s="71"/>
      <c r="I129" s="71">
        <f t="shared" si="4"/>
        <v>0</v>
      </c>
      <c r="J129" s="71">
        <f t="shared" si="5"/>
        <v>12333.57</v>
      </c>
    </row>
    <row r="130" spans="1:10" s="152" customFormat="1" ht="40.799999999999997" x14ac:dyDescent="0.3">
      <c r="A130" s="66" t="s">
        <v>305</v>
      </c>
      <c r="B130" s="67" t="s">
        <v>1732</v>
      </c>
      <c r="C130" s="68" t="s">
        <v>1748</v>
      </c>
      <c r="D130" s="69" t="s">
        <v>213</v>
      </c>
      <c r="E130" s="70">
        <v>280</v>
      </c>
      <c r="F130" s="71">
        <v>241.32</v>
      </c>
      <c r="G130" s="71">
        <f t="shared" si="3"/>
        <v>67569.599999999991</v>
      </c>
      <c r="H130" s="71"/>
      <c r="I130" s="71">
        <f t="shared" si="4"/>
        <v>0</v>
      </c>
      <c r="J130" s="71">
        <f t="shared" si="5"/>
        <v>67569.599999999991</v>
      </c>
    </row>
    <row r="131" spans="1:10" s="152" customFormat="1" ht="40.799999999999997" x14ac:dyDescent="0.3">
      <c r="A131" s="66" t="s">
        <v>862</v>
      </c>
      <c r="B131" s="67" t="s">
        <v>1732</v>
      </c>
      <c r="C131" s="68" t="s">
        <v>1443</v>
      </c>
      <c r="D131" s="69" t="s">
        <v>213</v>
      </c>
      <c r="E131" s="70">
        <v>15</v>
      </c>
      <c r="F131" s="71">
        <v>963.44</v>
      </c>
      <c r="G131" s="71">
        <f t="shared" ref="G131:G177" si="6">E131*F131</f>
        <v>14451.6</v>
      </c>
      <c r="H131" s="71"/>
      <c r="I131" s="71">
        <f t="shared" ref="I131:I177" si="7">E131*H131</f>
        <v>0</v>
      </c>
      <c r="J131" s="71">
        <f t="shared" ref="J131:J177" si="8">G131+I131</f>
        <v>14451.6</v>
      </c>
    </row>
    <row r="132" spans="1:10" s="152" customFormat="1" ht="40.799999999999997" x14ac:dyDescent="0.3">
      <c r="A132" s="66" t="s">
        <v>312</v>
      </c>
      <c r="B132" s="67" t="s">
        <v>1732</v>
      </c>
      <c r="C132" s="68" t="s">
        <v>1735</v>
      </c>
      <c r="D132" s="69" t="s">
        <v>213</v>
      </c>
      <c r="E132" s="70">
        <v>15</v>
      </c>
      <c r="F132" s="71">
        <v>212.89</v>
      </c>
      <c r="G132" s="71">
        <f t="shared" si="6"/>
        <v>3193.35</v>
      </c>
      <c r="H132" s="71"/>
      <c r="I132" s="71">
        <f t="shared" si="7"/>
        <v>0</v>
      </c>
      <c r="J132" s="71">
        <f t="shared" si="8"/>
        <v>3193.35</v>
      </c>
    </row>
    <row r="133" spans="1:10" s="152" customFormat="1" ht="40.799999999999997" x14ac:dyDescent="0.3">
      <c r="A133" s="66" t="s">
        <v>866</v>
      </c>
      <c r="B133" s="67" t="s">
        <v>1736</v>
      </c>
      <c r="C133" s="68" t="s">
        <v>1661</v>
      </c>
      <c r="D133" s="69" t="s">
        <v>213</v>
      </c>
      <c r="E133" s="70">
        <v>154</v>
      </c>
      <c r="F133" s="71">
        <v>2196.4</v>
      </c>
      <c r="G133" s="71">
        <f t="shared" si="6"/>
        <v>338245.60000000003</v>
      </c>
      <c r="H133" s="71"/>
      <c r="I133" s="71">
        <f t="shared" si="7"/>
        <v>0</v>
      </c>
      <c r="J133" s="71">
        <f t="shared" si="8"/>
        <v>338245.60000000003</v>
      </c>
    </row>
    <row r="134" spans="1:10" s="152" customFormat="1" ht="40.799999999999997" x14ac:dyDescent="0.3">
      <c r="A134" s="66" t="s">
        <v>318</v>
      </c>
      <c r="B134" s="67" t="s">
        <v>1736</v>
      </c>
      <c r="C134" s="68" t="s">
        <v>1445</v>
      </c>
      <c r="D134" s="69" t="s">
        <v>213</v>
      </c>
      <c r="E134" s="70">
        <v>80</v>
      </c>
      <c r="F134" s="71">
        <v>2196.4</v>
      </c>
      <c r="G134" s="71">
        <f t="shared" si="6"/>
        <v>175712</v>
      </c>
      <c r="H134" s="71"/>
      <c r="I134" s="71">
        <f t="shared" si="7"/>
        <v>0</v>
      </c>
      <c r="J134" s="71">
        <f t="shared" si="8"/>
        <v>175712</v>
      </c>
    </row>
    <row r="135" spans="1:10" s="152" customFormat="1" ht="40.799999999999997" x14ac:dyDescent="0.3">
      <c r="A135" s="66" t="s">
        <v>869</v>
      </c>
      <c r="B135" s="67" t="s">
        <v>1738</v>
      </c>
      <c r="C135" s="68" t="s">
        <v>1478</v>
      </c>
      <c r="D135" s="69" t="s">
        <v>213</v>
      </c>
      <c r="E135" s="70">
        <v>468</v>
      </c>
      <c r="F135" s="71">
        <v>49.5</v>
      </c>
      <c r="G135" s="71">
        <f t="shared" si="6"/>
        <v>23166</v>
      </c>
      <c r="H135" s="71"/>
      <c r="I135" s="71">
        <f t="shared" si="7"/>
        <v>0</v>
      </c>
      <c r="J135" s="71">
        <f t="shared" si="8"/>
        <v>23166</v>
      </c>
    </row>
    <row r="136" spans="1:10" s="152" customFormat="1" ht="40.799999999999997" x14ac:dyDescent="0.3">
      <c r="A136" s="66" t="s">
        <v>324</v>
      </c>
      <c r="B136" s="67" t="s">
        <v>1740</v>
      </c>
      <c r="C136" s="68" t="s">
        <v>1447</v>
      </c>
      <c r="D136" s="69" t="s">
        <v>213</v>
      </c>
      <c r="E136" s="70">
        <v>3600</v>
      </c>
      <c r="F136" s="71">
        <v>97.98</v>
      </c>
      <c r="G136" s="71">
        <f t="shared" si="6"/>
        <v>352728</v>
      </c>
      <c r="H136" s="71"/>
      <c r="I136" s="71">
        <f t="shared" si="7"/>
        <v>0</v>
      </c>
      <c r="J136" s="71">
        <f t="shared" si="8"/>
        <v>352728</v>
      </c>
    </row>
    <row r="137" spans="1:10" s="152" customFormat="1" ht="40.799999999999997" x14ac:dyDescent="0.3">
      <c r="A137" s="66" t="s">
        <v>874</v>
      </c>
      <c r="B137" s="67" t="s">
        <v>1740</v>
      </c>
      <c r="C137" s="68" t="s">
        <v>1479</v>
      </c>
      <c r="D137" s="69" t="s">
        <v>213</v>
      </c>
      <c r="E137" s="70">
        <v>3600</v>
      </c>
      <c r="F137" s="71">
        <v>15.12</v>
      </c>
      <c r="G137" s="71">
        <f t="shared" si="6"/>
        <v>54432</v>
      </c>
      <c r="H137" s="71"/>
      <c r="I137" s="71">
        <f t="shared" si="7"/>
        <v>0</v>
      </c>
      <c r="J137" s="71">
        <f t="shared" si="8"/>
        <v>54432</v>
      </c>
    </row>
    <row r="138" spans="1:10" s="152" customFormat="1" ht="40.799999999999997" x14ac:dyDescent="0.3">
      <c r="A138" s="66" t="s">
        <v>330</v>
      </c>
      <c r="B138" s="67" t="s">
        <v>1740</v>
      </c>
      <c r="C138" s="68" t="s">
        <v>1449</v>
      </c>
      <c r="D138" s="69" t="s">
        <v>213</v>
      </c>
      <c r="E138" s="70">
        <v>3600</v>
      </c>
      <c r="F138" s="71">
        <v>12.69</v>
      </c>
      <c r="G138" s="71">
        <f t="shared" si="6"/>
        <v>45684</v>
      </c>
      <c r="H138" s="71"/>
      <c r="I138" s="71">
        <f t="shared" si="7"/>
        <v>0</v>
      </c>
      <c r="J138" s="71">
        <f t="shared" si="8"/>
        <v>45684</v>
      </c>
    </row>
    <row r="139" spans="1:10" s="78" customFormat="1" ht="20.399999999999999" x14ac:dyDescent="0.3">
      <c r="A139" s="72" t="s">
        <v>333</v>
      </c>
      <c r="B139" s="73" t="s">
        <v>806</v>
      </c>
      <c r="C139" s="74" t="s">
        <v>807</v>
      </c>
      <c r="D139" s="75" t="s">
        <v>69</v>
      </c>
      <c r="E139" s="79">
        <v>1.54</v>
      </c>
      <c r="F139" s="145"/>
      <c r="G139" s="77">
        <f t="shared" si="6"/>
        <v>0</v>
      </c>
      <c r="H139" s="77"/>
      <c r="I139" s="77">
        <f t="shared" si="7"/>
        <v>0</v>
      </c>
      <c r="J139" s="77">
        <f t="shared" si="8"/>
        <v>0</v>
      </c>
    </row>
    <row r="140" spans="1:10" s="152" customFormat="1" ht="40.799999999999997" x14ac:dyDescent="0.3">
      <c r="A140" s="66" t="s">
        <v>336</v>
      </c>
      <c r="B140" s="67" t="s">
        <v>1742</v>
      </c>
      <c r="C140" s="68" t="s">
        <v>1399</v>
      </c>
      <c r="D140" s="69" t="s">
        <v>213</v>
      </c>
      <c r="E140" s="70">
        <v>154</v>
      </c>
      <c r="F140" s="71">
        <v>8348.0499999999993</v>
      </c>
      <c r="G140" s="71">
        <f t="shared" si="6"/>
        <v>1285599.7</v>
      </c>
      <c r="H140" s="71"/>
      <c r="I140" s="71">
        <f t="shared" si="7"/>
        <v>0</v>
      </c>
      <c r="J140" s="71">
        <f t="shared" si="8"/>
        <v>1285599.7</v>
      </c>
    </row>
    <row r="141" spans="1:10" s="152" customFormat="1" ht="40.799999999999997" x14ac:dyDescent="0.3">
      <c r="A141" s="66" t="s">
        <v>339</v>
      </c>
      <c r="B141" s="67" t="s">
        <v>1749</v>
      </c>
      <c r="C141" s="68" t="s">
        <v>1486</v>
      </c>
      <c r="D141" s="69" t="s">
        <v>213</v>
      </c>
      <c r="E141" s="70">
        <v>308</v>
      </c>
      <c r="F141" s="71">
        <v>919.89</v>
      </c>
      <c r="G141" s="71">
        <f t="shared" si="6"/>
        <v>283326.12</v>
      </c>
      <c r="H141" s="71"/>
      <c r="I141" s="71">
        <f t="shared" si="7"/>
        <v>0</v>
      </c>
      <c r="J141" s="71">
        <f t="shared" si="8"/>
        <v>283326.12</v>
      </c>
    </row>
    <row r="142" spans="1:10" s="152" customFormat="1" ht="40.799999999999997" x14ac:dyDescent="0.3">
      <c r="A142" s="66" t="s">
        <v>341</v>
      </c>
      <c r="B142" s="67" t="s">
        <v>1740</v>
      </c>
      <c r="C142" s="68" t="s">
        <v>914</v>
      </c>
      <c r="D142" s="69" t="s">
        <v>213</v>
      </c>
      <c r="E142" s="70">
        <v>362</v>
      </c>
      <c r="F142" s="71">
        <v>3902.77</v>
      </c>
      <c r="G142" s="71">
        <f t="shared" si="6"/>
        <v>1412802.74</v>
      </c>
      <c r="H142" s="71"/>
      <c r="I142" s="71">
        <f t="shared" si="7"/>
        <v>0</v>
      </c>
      <c r="J142" s="71">
        <f t="shared" si="8"/>
        <v>1412802.74</v>
      </c>
    </row>
    <row r="143" spans="1:10" s="152" customFormat="1" ht="40.799999999999997" x14ac:dyDescent="0.3">
      <c r="A143" s="66" t="s">
        <v>344</v>
      </c>
      <c r="B143" s="67" t="s">
        <v>1750</v>
      </c>
      <c r="C143" s="68" t="s">
        <v>1487</v>
      </c>
      <c r="D143" s="69" t="s">
        <v>213</v>
      </c>
      <c r="E143" s="70">
        <v>616</v>
      </c>
      <c r="F143" s="71">
        <v>330.82</v>
      </c>
      <c r="G143" s="71">
        <f t="shared" si="6"/>
        <v>203785.12</v>
      </c>
      <c r="H143" s="71"/>
      <c r="I143" s="71">
        <f t="shared" si="7"/>
        <v>0</v>
      </c>
      <c r="J143" s="71">
        <f t="shared" si="8"/>
        <v>203785.12</v>
      </c>
    </row>
    <row r="144" spans="1:10" s="152" customFormat="1" ht="40.799999999999997" x14ac:dyDescent="0.3">
      <c r="A144" s="66" t="s">
        <v>347</v>
      </c>
      <c r="B144" s="67" t="s">
        <v>1740</v>
      </c>
      <c r="C144" s="68" t="s">
        <v>876</v>
      </c>
      <c r="D144" s="69" t="s">
        <v>213</v>
      </c>
      <c r="E144" s="70">
        <v>978</v>
      </c>
      <c r="F144" s="71">
        <v>65.92</v>
      </c>
      <c r="G144" s="71">
        <f t="shared" si="6"/>
        <v>64469.760000000002</v>
      </c>
      <c r="H144" s="71"/>
      <c r="I144" s="71">
        <f t="shared" si="7"/>
        <v>0</v>
      </c>
      <c r="J144" s="71">
        <f t="shared" si="8"/>
        <v>64469.760000000002</v>
      </c>
    </row>
    <row r="145" spans="1:10" s="152" customFormat="1" ht="40.799999999999997" x14ac:dyDescent="0.3">
      <c r="A145" s="66" t="s">
        <v>348</v>
      </c>
      <c r="B145" s="67" t="s">
        <v>1740</v>
      </c>
      <c r="C145" s="68" t="s">
        <v>1401</v>
      </c>
      <c r="D145" s="69" t="s">
        <v>213</v>
      </c>
      <c r="E145" s="70">
        <v>616</v>
      </c>
      <c r="F145" s="71">
        <v>15.72</v>
      </c>
      <c r="G145" s="71">
        <f t="shared" si="6"/>
        <v>9683.52</v>
      </c>
      <c r="H145" s="71"/>
      <c r="I145" s="71">
        <f t="shared" si="7"/>
        <v>0</v>
      </c>
      <c r="J145" s="71">
        <f t="shared" si="8"/>
        <v>9683.52</v>
      </c>
    </row>
    <row r="146" spans="1:10" s="152" customFormat="1" ht="20.399999999999999" x14ac:dyDescent="0.3">
      <c r="A146" s="66" t="s">
        <v>351</v>
      </c>
      <c r="B146" s="67" t="s">
        <v>1751</v>
      </c>
      <c r="C146" s="68" t="s">
        <v>1752</v>
      </c>
      <c r="D146" s="69" t="s">
        <v>213</v>
      </c>
      <c r="E146" s="70">
        <v>28</v>
      </c>
      <c r="F146" s="71">
        <v>2254.09</v>
      </c>
      <c r="G146" s="71">
        <f t="shared" si="6"/>
        <v>63114.520000000004</v>
      </c>
      <c r="H146" s="71"/>
      <c r="I146" s="71">
        <f t="shared" si="7"/>
        <v>0</v>
      </c>
      <c r="J146" s="71">
        <f t="shared" si="8"/>
        <v>63114.520000000004</v>
      </c>
    </row>
    <row r="147" spans="1:10" s="152" customFormat="1" ht="40.799999999999997" x14ac:dyDescent="0.3">
      <c r="A147" s="66" t="s">
        <v>354</v>
      </c>
      <c r="B147" s="67" t="s">
        <v>1553</v>
      </c>
      <c r="C147" s="68" t="s">
        <v>1481</v>
      </c>
      <c r="D147" s="69" t="s">
        <v>213</v>
      </c>
      <c r="E147" s="70">
        <v>28</v>
      </c>
      <c r="F147" s="71">
        <v>1275.1199999999999</v>
      </c>
      <c r="G147" s="71">
        <f t="shared" si="6"/>
        <v>35703.360000000001</v>
      </c>
      <c r="H147" s="71"/>
      <c r="I147" s="71">
        <f t="shared" si="7"/>
        <v>0</v>
      </c>
      <c r="J147" s="71">
        <f t="shared" si="8"/>
        <v>35703.360000000001</v>
      </c>
    </row>
    <row r="148" spans="1:10" s="152" customFormat="1" ht="40.799999999999997" x14ac:dyDescent="0.3">
      <c r="A148" s="66" t="s">
        <v>358</v>
      </c>
      <c r="B148" s="67" t="s">
        <v>1753</v>
      </c>
      <c r="C148" s="68" t="s">
        <v>1330</v>
      </c>
      <c r="D148" s="69" t="s">
        <v>213</v>
      </c>
      <c r="E148" s="70">
        <v>28</v>
      </c>
      <c r="F148" s="71">
        <v>210.46</v>
      </c>
      <c r="G148" s="71">
        <f t="shared" si="6"/>
        <v>5892.88</v>
      </c>
      <c r="H148" s="71"/>
      <c r="I148" s="71">
        <f t="shared" si="7"/>
        <v>0</v>
      </c>
      <c r="J148" s="71">
        <f t="shared" si="8"/>
        <v>5892.88</v>
      </c>
    </row>
    <row r="149" spans="1:10" s="152" customFormat="1" ht="40.799999999999997" x14ac:dyDescent="0.3">
      <c r="A149" s="66" t="s">
        <v>361</v>
      </c>
      <c r="B149" s="67" t="s">
        <v>1740</v>
      </c>
      <c r="C149" s="68" t="s">
        <v>1483</v>
      </c>
      <c r="D149" s="69" t="s">
        <v>213</v>
      </c>
      <c r="E149" s="70">
        <v>168</v>
      </c>
      <c r="F149" s="71">
        <v>7.86</v>
      </c>
      <c r="G149" s="71">
        <f t="shared" si="6"/>
        <v>1320.48</v>
      </c>
      <c r="H149" s="71"/>
      <c r="I149" s="71">
        <f t="shared" si="7"/>
        <v>0</v>
      </c>
      <c r="J149" s="71">
        <f t="shared" si="8"/>
        <v>1320.48</v>
      </c>
    </row>
    <row r="150" spans="1:10" s="152" customFormat="1" ht="40.799999999999997" x14ac:dyDescent="0.3">
      <c r="A150" s="66" t="s">
        <v>363</v>
      </c>
      <c r="B150" s="67" t="s">
        <v>1740</v>
      </c>
      <c r="C150" s="68" t="s">
        <v>1484</v>
      </c>
      <c r="D150" s="69" t="s">
        <v>213</v>
      </c>
      <c r="E150" s="70">
        <v>112</v>
      </c>
      <c r="F150" s="71">
        <v>51.4</v>
      </c>
      <c r="G150" s="71">
        <f t="shared" si="6"/>
        <v>5756.8</v>
      </c>
      <c r="H150" s="71"/>
      <c r="I150" s="71">
        <f t="shared" si="7"/>
        <v>0</v>
      </c>
      <c r="J150" s="71">
        <f t="shared" si="8"/>
        <v>5756.8</v>
      </c>
    </row>
    <row r="151" spans="1:10" s="78" customFormat="1" ht="20.399999999999999" x14ac:dyDescent="0.3">
      <c r="A151" s="72" t="s">
        <v>367</v>
      </c>
      <c r="B151" s="73" t="s">
        <v>806</v>
      </c>
      <c r="C151" s="74" t="s">
        <v>807</v>
      </c>
      <c r="D151" s="75" t="s">
        <v>69</v>
      </c>
      <c r="E151" s="80">
        <v>0.2</v>
      </c>
      <c r="F151" s="145"/>
      <c r="G151" s="77">
        <f t="shared" si="6"/>
        <v>0</v>
      </c>
      <c r="H151" s="77"/>
      <c r="I151" s="77">
        <f t="shared" si="7"/>
        <v>0</v>
      </c>
      <c r="J151" s="77">
        <f t="shared" si="8"/>
        <v>0</v>
      </c>
    </row>
    <row r="152" spans="1:10" s="152" customFormat="1" ht="40.799999999999997" x14ac:dyDescent="0.3">
      <c r="A152" s="66" t="s">
        <v>369</v>
      </c>
      <c r="B152" s="67" t="s">
        <v>1742</v>
      </c>
      <c r="C152" s="68" t="s">
        <v>1480</v>
      </c>
      <c r="D152" s="69" t="s">
        <v>213</v>
      </c>
      <c r="E152" s="70">
        <v>20</v>
      </c>
      <c r="F152" s="71">
        <v>3302.2</v>
      </c>
      <c r="G152" s="71">
        <f t="shared" si="6"/>
        <v>66044</v>
      </c>
      <c r="H152" s="71"/>
      <c r="I152" s="71">
        <f t="shared" si="7"/>
        <v>0</v>
      </c>
      <c r="J152" s="71">
        <f t="shared" si="8"/>
        <v>66044</v>
      </c>
    </row>
    <row r="153" spans="1:10" s="152" customFormat="1" ht="40.799999999999997" x14ac:dyDescent="0.3">
      <c r="A153" s="66" t="s">
        <v>371</v>
      </c>
      <c r="B153" s="67" t="s">
        <v>1749</v>
      </c>
      <c r="C153" s="68" t="s">
        <v>1486</v>
      </c>
      <c r="D153" s="69" t="s">
        <v>213</v>
      </c>
      <c r="E153" s="70">
        <v>40</v>
      </c>
      <c r="F153" s="71">
        <v>919.89</v>
      </c>
      <c r="G153" s="71">
        <f t="shared" si="6"/>
        <v>36795.599999999999</v>
      </c>
      <c r="H153" s="71"/>
      <c r="I153" s="71">
        <f t="shared" si="7"/>
        <v>0</v>
      </c>
      <c r="J153" s="71">
        <f t="shared" si="8"/>
        <v>36795.599999999999</v>
      </c>
    </row>
    <row r="154" spans="1:10" s="152" customFormat="1" ht="40.799999999999997" x14ac:dyDescent="0.3">
      <c r="A154" s="66" t="s">
        <v>374</v>
      </c>
      <c r="B154" s="67" t="s">
        <v>1750</v>
      </c>
      <c r="C154" s="68" t="s">
        <v>1487</v>
      </c>
      <c r="D154" s="69" t="s">
        <v>213</v>
      </c>
      <c r="E154" s="70">
        <v>80</v>
      </c>
      <c r="F154" s="71">
        <v>330.82</v>
      </c>
      <c r="G154" s="71">
        <f t="shared" si="6"/>
        <v>26465.599999999999</v>
      </c>
      <c r="H154" s="71"/>
      <c r="I154" s="71">
        <f t="shared" si="7"/>
        <v>0</v>
      </c>
      <c r="J154" s="71">
        <f t="shared" si="8"/>
        <v>26465.599999999999</v>
      </c>
    </row>
    <row r="155" spans="1:10" s="152" customFormat="1" ht="40.799999999999997" x14ac:dyDescent="0.3">
      <c r="A155" s="66" t="s">
        <v>376</v>
      </c>
      <c r="B155" s="67" t="s">
        <v>1740</v>
      </c>
      <c r="C155" s="68" t="s">
        <v>876</v>
      </c>
      <c r="D155" s="69" t="s">
        <v>213</v>
      </c>
      <c r="E155" s="70">
        <v>80</v>
      </c>
      <c r="F155" s="71">
        <v>65.92</v>
      </c>
      <c r="G155" s="71">
        <f t="shared" si="6"/>
        <v>5273.6</v>
      </c>
      <c r="H155" s="71"/>
      <c r="I155" s="71">
        <f t="shared" si="7"/>
        <v>0</v>
      </c>
      <c r="J155" s="71">
        <f t="shared" si="8"/>
        <v>5273.6</v>
      </c>
    </row>
    <row r="156" spans="1:10" s="152" customFormat="1" ht="40.799999999999997" x14ac:dyDescent="0.3">
      <c r="A156" s="66" t="s">
        <v>379</v>
      </c>
      <c r="B156" s="67" t="s">
        <v>1740</v>
      </c>
      <c r="C156" s="68" t="s">
        <v>1401</v>
      </c>
      <c r="D156" s="69" t="s">
        <v>213</v>
      </c>
      <c r="E156" s="70">
        <v>80</v>
      </c>
      <c r="F156" s="71">
        <v>15.72</v>
      </c>
      <c r="G156" s="71">
        <f t="shared" si="6"/>
        <v>1257.6000000000001</v>
      </c>
      <c r="H156" s="71"/>
      <c r="I156" s="71">
        <f t="shared" si="7"/>
        <v>0</v>
      </c>
      <c r="J156" s="71">
        <f t="shared" si="8"/>
        <v>1257.6000000000001</v>
      </c>
    </row>
    <row r="157" spans="1:10" s="78" customFormat="1" ht="20.399999999999999" x14ac:dyDescent="0.3">
      <c r="A157" s="72" t="s">
        <v>380</v>
      </c>
      <c r="B157" s="73" t="s">
        <v>806</v>
      </c>
      <c r="C157" s="74" t="s">
        <v>807</v>
      </c>
      <c r="D157" s="75" t="s">
        <v>69</v>
      </c>
      <c r="E157" s="79">
        <v>0.85</v>
      </c>
      <c r="F157" s="145"/>
      <c r="G157" s="77">
        <f t="shared" si="6"/>
        <v>0</v>
      </c>
      <c r="H157" s="77"/>
      <c r="I157" s="77">
        <f t="shared" si="7"/>
        <v>0</v>
      </c>
      <c r="J157" s="77">
        <f t="shared" si="8"/>
        <v>0</v>
      </c>
    </row>
    <row r="158" spans="1:10" s="152" customFormat="1" ht="40.799999999999997" x14ac:dyDescent="0.3">
      <c r="A158" s="66" t="s">
        <v>381</v>
      </c>
      <c r="B158" s="67" t="s">
        <v>1742</v>
      </c>
      <c r="C158" s="68" t="s">
        <v>1754</v>
      </c>
      <c r="D158" s="69" t="s">
        <v>213</v>
      </c>
      <c r="E158" s="70">
        <v>85</v>
      </c>
      <c r="F158" s="71">
        <v>3377.2</v>
      </c>
      <c r="G158" s="71">
        <f t="shared" si="6"/>
        <v>287062</v>
      </c>
      <c r="H158" s="71"/>
      <c r="I158" s="71">
        <f t="shared" si="7"/>
        <v>0</v>
      </c>
      <c r="J158" s="71">
        <f t="shared" si="8"/>
        <v>287062</v>
      </c>
    </row>
    <row r="159" spans="1:10" s="152" customFormat="1" ht="40.799999999999997" x14ac:dyDescent="0.3">
      <c r="A159" s="66" t="s">
        <v>384</v>
      </c>
      <c r="B159" s="67" t="s">
        <v>1456</v>
      </c>
      <c r="C159" s="68" t="s">
        <v>1457</v>
      </c>
      <c r="D159" s="69" t="s">
        <v>213</v>
      </c>
      <c r="E159" s="70">
        <v>170</v>
      </c>
      <c r="F159" s="71">
        <v>407.64</v>
      </c>
      <c r="G159" s="71">
        <f t="shared" si="6"/>
        <v>69298.8</v>
      </c>
      <c r="H159" s="71"/>
      <c r="I159" s="71">
        <f t="shared" si="7"/>
        <v>0</v>
      </c>
      <c r="J159" s="71">
        <f t="shared" si="8"/>
        <v>69298.8</v>
      </c>
    </row>
    <row r="160" spans="1:10" s="152" customFormat="1" ht="40.799999999999997" x14ac:dyDescent="0.3">
      <c r="A160" s="66" t="s">
        <v>386</v>
      </c>
      <c r="B160" s="67" t="s">
        <v>1740</v>
      </c>
      <c r="C160" s="68" t="s">
        <v>1458</v>
      </c>
      <c r="D160" s="69" t="s">
        <v>213</v>
      </c>
      <c r="E160" s="70">
        <v>170</v>
      </c>
      <c r="F160" s="71">
        <v>1123.3499999999999</v>
      </c>
      <c r="G160" s="71">
        <f t="shared" si="6"/>
        <v>190969.49999999997</v>
      </c>
      <c r="H160" s="71"/>
      <c r="I160" s="71">
        <f t="shared" si="7"/>
        <v>0</v>
      </c>
      <c r="J160" s="71">
        <f t="shared" si="8"/>
        <v>190969.49999999997</v>
      </c>
    </row>
    <row r="161" spans="1:10" s="152" customFormat="1" ht="40.799999999999997" x14ac:dyDescent="0.3">
      <c r="A161" s="66" t="s">
        <v>388</v>
      </c>
      <c r="B161" s="67" t="s">
        <v>1750</v>
      </c>
      <c r="C161" s="68" t="s">
        <v>1459</v>
      </c>
      <c r="D161" s="69" t="s">
        <v>213</v>
      </c>
      <c r="E161" s="70">
        <v>170</v>
      </c>
      <c r="F161" s="71">
        <v>396.14</v>
      </c>
      <c r="G161" s="71">
        <f t="shared" si="6"/>
        <v>67343.8</v>
      </c>
      <c r="H161" s="71"/>
      <c r="I161" s="71">
        <f t="shared" si="7"/>
        <v>0</v>
      </c>
      <c r="J161" s="71">
        <f t="shared" si="8"/>
        <v>67343.8</v>
      </c>
    </row>
    <row r="162" spans="1:10" s="152" customFormat="1" ht="40.799999999999997" x14ac:dyDescent="0.3">
      <c r="A162" s="66" t="s">
        <v>390</v>
      </c>
      <c r="B162" s="67" t="s">
        <v>1740</v>
      </c>
      <c r="C162" s="68" t="s">
        <v>876</v>
      </c>
      <c r="D162" s="69" t="s">
        <v>213</v>
      </c>
      <c r="E162" s="70">
        <v>170</v>
      </c>
      <c r="F162" s="71">
        <v>65.92</v>
      </c>
      <c r="G162" s="71">
        <f t="shared" si="6"/>
        <v>11206.4</v>
      </c>
      <c r="H162" s="71"/>
      <c r="I162" s="71">
        <f t="shared" si="7"/>
        <v>0</v>
      </c>
      <c r="J162" s="71">
        <f t="shared" si="8"/>
        <v>11206.4</v>
      </c>
    </row>
    <row r="163" spans="1:10" s="78" customFormat="1" ht="20.399999999999999" x14ac:dyDescent="0.3">
      <c r="A163" s="72" t="s">
        <v>392</v>
      </c>
      <c r="B163" s="73" t="s">
        <v>825</v>
      </c>
      <c r="C163" s="74" t="s">
        <v>826</v>
      </c>
      <c r="D163" s="75" t="s">
        <v>109</v>
      </c>
      <c r="E163" s="79">
        <v>6.45</v>
      </c>
      <c r="F163" s="145"/>
      <c r="G163" s="77">
        <f t="shared" si="6"/>
        <v>0</v>
      </c>
      <c r="H163" s="77"/>
      <c r="I163" s="77">
        <f t="shared" si="7"/>
        <v>0</v>
      </c>
      <c r="J163" s="77">
        <f t="shared" si="8"/>
        <v>0</v>
      </c>
    </row>
    <row r="164" spans="1:10" s="152" customFormat="1" ht="40.799999999999997" x14ac:dyDescent="0.3">
      <c r="A164" s="66" t="s">
        <v>395</v>
      </c>
      <c r="B164" s="67" t="s">
        <v>1066</v>
      </c>
      <c r="C164" s="68" t="s">
        <v>1664</v>
      </c>
      <c r="D164" s="69" t="s">
        <v>116</v>
      </c>
      <c r="E164" s="88">
        <v>664.35</v>
      </c>
      <c r="F164" s="71">
        <v>4801.72</v>
      </c>
      <c r="G164" s="71">
        <f t="shared" si="6"/>
        <v>3190022.6820000005</v>
      </c>
      <c r="H164" s="71"/>
      <c r="I164" s="71">
        <f t="shared" si="7"/>
        <v>0</v>
      </c>
      <c r="J164" s="71">
        <f t="shared" si="8"/>
        <v>3190022.6820000005</v>
      </c>
    </row>
    <row r="165" spans="1:10" s="78" customFormat="1" ht="20.399999999999999" x14ac:dyDescent="0.3">
      <c r="A165" s="72" t="s">
        <v>398</v>
      </c>
      <c r="B165" s="73" t="s">
        <v>1327</v>
      </c>
      <c r="C165" s="74" t="s">
        <v>1328</v>
      </c>
      <c r="D165" s="75" t="s">
        <v>109</v>
      </c>
      <c r="E165" s="80">
        <v>0.5</v>
      </c>
      <c r="F165" s="145"/>
      <c r="G165" s="77">
        <f t="shared" si="6"/>
        <v>0</v>
      </c>
      <c r="H165" s="77"/>
      <c r="I165" s="77">
        <f t="shared" si="7"/>
        <v>0</v>
      </c>
      <c r="J165" s="77">
        <f t="shared" si="8"/>
        <v>0</v>
      </c>
    </row>
    <row r="166" spans="1:10" s="152" customFormat="1" ht="40.799999999999997" x14ac:dyDescent="0.3">
      <c r="A166" s="66" t="s">
        <v>900</v>
      </c>
      <c r="B166" s="67" t="s">
        <v>1066</v>
      </c>
      <c r="C166" s="68" t="s">
        <v>1402</v>
      </c>
      <c r="D166" s="69" t="s">
        <v>116</v>
      </c>
      <c r="E166" s="81">
        <v>51.5</v>
      </c>
      <c r="F166" s="71">
        <v>5502.46</v>
      </c>
      <c r="G166" s="71">
        <f t="shared" si="6"/>
        <v>283376.69</v>
      </c>
      <c r="H166" s="71"/>
      <c r="I166" s="71">
        <f t="shared" si="7"/>
        <v>0</v>
      </c>
      <c r="J166" s="71">
        <f t="shared" si="8"/>
        <v>283376.69</v>
      </c>
    </row>
    <row r="167" spans="1:10" s="152" customFormat="1" ht="40.799999999999997" x14ac:dyDescent="0.3">
      <c r="A167" s="66" t="s">
        <v>404</v>
      </c>
      <c r="B167" s="67" t="s">
        <v>1070</v>
      </c>
      <c r="C167" s="68" t="s">
        <v>836</v>
      </c>
      <c r="D167" s="69" t="s">
        <v>837</v>
      </c>
      <c r="E167" s="70">
        <v>20</v>
      </c>
      <c r="F167" s="71">
        <v>2100</v>
      </c>
      <c r="G167" s="71">
        <f t="shared" si="6"/>
        <v>42000</v>
      </c>
      <c r="H167" s="71"/>
      <c r="I167" s="71">
        <f t="shared" si="7"/>
        <v>0</v>
      </c>
      <c r="J167" s="71">
        <f t="shared" si="8"/>
        <v>42000</v>
      </c>
    </row>
    <row r="168" spans="1:10" s="152" customFormat="1" ht="40.799999999999997" x14ac:dyDescent="0.3">
      <c r="A168" s="66" t="s">
        <v>902</v>
      </c>
      <c r="B168" s="67" t="s">
        <v>1744</v>
      </c>
      <c r="C168" s="68" t="s">
        <v>1308</v>
      </c>
      <c r="D168" s="69" t="s">
        <v>213</v>
      </c>
      <c r="E168" s="70">
        <v>320</v>
      </c>
      <c r="F168" s="71">
        <v>16.32</v>
      </c>
      <c r="G168" s="71">
        <f t="shared" si="6"/>
        <v>5222.3999999999996</v>
      </c>
      <c r="H168" s="71"/>
      <c r="I168" s="71">
        <f t="shared" si="7"/>
        <v>0</v>
      </c>
      <c r="J168" s="71">
        <f t="shared" si="8"/>
        <v>5222.3999999999996</v>
      </c>
    </row>
    <row r="169" spans="1:10" s="152" customFormat="1" ht="40.799999999999997" x14ac:dyDescent="0.3">
      <c r="A169" s="66" t="s">
        <v>903</v>
      </c>
      <c r="B169" s="67" t="s">
        <v>1724</v>
      </c>
      <c r="C169" s="68" t="s">
        <v>1036</v>
      </c>
      <c r="D169" s="69" t="s">
        <v>213</v>
      </c>
      <c r="E169" s="70">
        <v>640</v>
      </c>
      <c r="F169" s="71">
        <v>150</v>
      </c>
      <c r="G169" s="71">
        <f t="shared" si="6"/>
        <v>96000</v>
      </c>
      <c r="H169" s="71"/>
      <c r="I169" s="71">
        <f t="shared" si="7"/>
        <v>0</v>
      </c>
      <c r="J169" s="71">
        <f t="shared" si="8"/>
        <v>96000</v>
      </c>
    </row>
    <row r="170" spans="1:10" s="152" customFormat="1" ht="40.799999999999997" x14ac:dyDescent="0.3">
      <c r="A170" s="66" t="s">
        <v>412</v>
      </c>
      <c r="B170" s="67" t="s">
        <v>1724</v>
      </c>
      <c r="C170" s="68" t="s">
        <v>1464</v>
      </c>
      <c r="D170" s="69" t="s">
        <v>213</v>
      </c>
      <c r="E170" s="70">
        <v>645</v>
      </c>
      <c r="F170" s="71">
        <v>908.41</v>
      </c>
      <c r="G170" s="71">
        <f t="shared" si="6"/>
        <v>585924.44999999995</v>
      </c>
      <c r="H170" s="71"/>
      <c r="I170" s="71">
        <f t="shared" si="7"/>
        <v>0</v>
      </c>
      <c r="J170" s="71">
        <f t="shared" si="8"/>
        <v>585924.44999999995</v>
      </c>
    </row>
    <row r="171" spans="1:10" s="152" customFormat="1" ht="40.799999999999997" x14ac:dyDescent="0.3">
      <c r="A171" s="66" t="s">
        <v>416</v>
      </c>
      <c r="B171" s="67" t="s">
        <v>1553</v>
      </c>
      <c r="C171" s="68" t="s">
        <v>1465</v>
      </c>
      <c r="D171" s="69" t="s">
        <v>213</v>
      </c>
      <c r="E171" s="70">
        <v>645</v>
      </c>
      <c r="F171" s="71">
        <v>2143.41</v>
      </c>
      <c r="G171" s="71">
        <f t="shared" si="6"/>
        <v>1382499.45</v>
      </c>
      <c r="H171" s="71"/>
      <c r="I171" s="71">
        <f t="shared" si="7"/>
        <v>0</v>
      </c>
      <c r="J171" s="71">
        <f t="shared" si="8"/>
        <v>1382499.45</v>
      </c>
    </row>
    <row r="172" spans="1:10" s="152" customFormat="1" ht="40.799999999999997" x14ac:dyDescent="0.3">
      <c r="A172" s="66" t="s">
        <v>906</v>
      </c>
      <c r="B172" s="67" t="s">
        <v>1755</v>
      </c>
      <c r="C172" s="68" t="s">
        <v>1332</v>
      </c>
      <c r="D172" s="69" t="s">
        <v>213</v>
      </c>
      <c r="E172" s="70">
        <v>645</v>
      </c>
      <c r="F172" s="71">
        <v>637.71</v>
      </c>
      <c r="G172" s="71">
        <f t="shared" si="6"/>
        <v>411322.95</v>
      </c>
      <c r="H172" s="71"/>
      <c r="I172" s="71">
        <f t="shared" si="7"/>
        <v>0</v>
      </c>
      <c r="J172" s="71">
        <f t="shared" si="8"/>
        <v>411322.95</v>
      </c>
    </row>
    <row r="173" spans="1:10" s="152" customFormat="1" ht="40.799999999999997" x14ac:dyDescent="0.3">
      <c r="A173" s="66" t="s">
        <v>422</v>
      </c>
      <c r="B173" s="67" t="s">
        <v>1755</v>
      </c>
      <c r="C173" s="68" t="s">
        <v>1467</v>
      </c>
      <c r="D173" s="69" t="s">
        <v>213</v>
      </c>
      <c r="E173" s="70">
        <v>1290</v>
      </c>
      <c r="F173" s="71">
        <v>637.71</v>
      </c>
      <c r="G173" s="71">
        <f t="shared" si="6"/>
        <v>822645.9</v>
      </c>
      <c r="H173" s="71"/>
      <c r="I173" s="71">
        <f t="shared" si="7"/>
        <v>0</v>
      </c>
      <c r="J173" s="71">
        <f t="shared" si="8"/>
        <v>822645.9</v>
      </c>
    </row>
    <row r="174" spans="1:10" s="152" customFormat="1" ht="40.799999999999997" x14ac:dyDescent="0.3">
      <c r="A174" s="66" t="s">
        <v>424</v>
      </c>
      <c r="B174" s="67" t="s">
        <v>1755</v>
      </c>
      <c r="C174" s="68" t="s">
        <v>1468</v>
      </c>
      <c r="D174" s="69" t="s">
        <v>213</v>
      </c>
      <c r="E174" s="70">
        <v>1290</v>
      </c>
      <c r="F174" s="71">
        <v>103.68</v>
      </c>
      <c r="G174" s="71">
        <f t="shared" si="6"/>
        <v>133747.20000000001</v>
      </c>
      <c r="H174" s="71"/>
      <c r="I174" s="71">
        <f t="shared" si="7"/>
        <v>0</v>
      </c>
      <c r="J174" s="71">
        <f t="shared" si="8"/>
        <v>133747.20000000001</v>
      </c>
    </row>
    <row r="175" spans="1:10" s="152" customFormat="1" ht="40.799999999999997" x14ac:dyDescent="0.3">
      <c r="A175" s="66" t="s">
        <v>427</v>
      </c>
      <c r="B175" s="67" t="s">
        <v>1740</v>
      </c>
      <c r="C175" s="68" t="s">
        <v>912</v>
      </c>
      <c r="D175" s="69" t="s">
        <v>213</v>
      </c>
      <c r="E175" s="70">
        <v>1290</v>
      </c>
      <c r="F175" s="71">
        <v>15.12</v>
      </c>
      <c r="G175" s="71">
        <f t="shared" si="6"/>
        <v>19504.8</v>
      </c>
      <c r="H175" s="71"/>
      <c r="I175" s="71">
        <f t="shared" si="7"/>
        <v>0</v>
      </c>
      <c r="J175" s="71">
        <f t="shared" si="8"/>
        <v>19504.8</v>
      </c>
    </row>
    <row r="176" spans="1:10" s="78" customFormat="1" ht="30.6" x14ac:dyDescent="0.3">
      <c r="A176" s="72" t="s">
        <v>908</v>
      </c>
      <c r="B176" s="73" t="s">
        <v>498</v>
      </c>
      <c r="C176" s="74" t="s">
        <v>499</v>
      </c>
      <c r="D176" s="75" t="s">
        <v>109</v>
      </c>
      <c r="E176" s="80">
        <v>0.9</v>
      </c>
      <c r="F176" s="145"/>
      <c r="G176" s="77">
        <f t="shared" si="6"/>
        <v>0</v>
      </c>
      <c r="H176" s="77"/>
      <c r="I176" s="77">
        <f t="shared" si="7"/>
        <v>0</v>
      </c>
      <c r="J176" s="77">
        <f t="shared" si="8"/>
        <v>0</v>
      </c>
    </row>
    <row r="177" spans="1:11" s="152" customFormat="1" ht="40.799999999999997" x14ac:dyDescent="0.3">
      <c r="A177" s="66" t="s">
        <v>432</v>
      </c>
      <c r="B177" s="67" t="s">
        <v>823</v>
      </c>
      <c r="C177" s="68" t="s">
        <v>1525</v>
      </c>
      <c r="D177" s="69" t="s">
        <v>116</v>
      </c>
      <c r="E177" s="81">
        <v>92.7</v>
      </c>
      <c r="F177" s="98">
        <v>1717.1486112732402</v>
      </c>
      <c r="G177" s="71">
        <f t="shared" si="6"/>
        <v>159179.67626502938</v>
      </c>
      <c r="H177" s="71"/>
      <c r="I177" s="71">
        <f t="shared" si="7"/>
        <v>0</v>
      </c>
      <c r="J177" s="71">
        <f t="shared" si="8"/>
        <v>159179.67626502938</v>
      </c>
    </row>
    <row r="178" spans="1:11" x14ac:dyDescent="0.3">
      <c r="G178" s="77">
        <f t="shared" ref="G178:I178" si="9">SUM(G3:G177)</f>
        <v>42497387.01877635</v>
      </c>
      <c r="H178" s="77"/>
      <c r="I178" s="77">
        <f t="shared" si="9"/>
        <v>0</v>
      </c>
      <c r="J178" s="77">
        <f>SUM(J3:J177)</f>
        <v>42497387.01877635</v>
      </c>
      <c r="K178" s="161"/>
    </row>
    <row r="179" spans="1:11" x14ac:dyDescent="0.3">
      <c r="G179" s="161"/>
      <c r="H179" s="161"/>
      <c r="I179" s="161"/>
      <c r="J179" s="161"/>
      <c r="K179" s="161"/>
    </row>
    <row r="180" spans="1:11" x14ac:dyDescent="0.3">
      <c r="G180" s="161"/>
      <c r="H180" s="161"/>
      <c r="I180" s="161"/>
      <c r="J180" s="161"/>
      <c r="K180" s="16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1">
    <tabColor theme="8" tint="0.39997558519241921"/>
    <pageSetUpPr fitToPage="1"/>
  </sheetPr>
  <dimension ref="A1:K163"/>
  <sheetViews>
    <sheetView workbookViewId="0">
      <pane ySplit="1" topLeftCell="A2" activePane="bottomLeft" state="frozen"/>
      <selection activeCell="V30" sqref="V30"/>
      <selection pane="bottomLeft" activeCell="N157" sqref="N157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0" s="61" customFormat="1" ht="24" x14ac:dyDescent="0.3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</row>
    <row r="2" spans="1:10" s="152" customFormat="1" ht="14.4" x14ac:dyDescent="0.3">
      <c r="A2" s="62" t="s">
        <v>1639</v>
      </c>
      <c r="B2" s="63"/>
      <c r="C2" s="63"/>
      <c r="D2" s="63"/>
      <c r="E2" s="64"/>
    </row>
    <row r="3" spans="1:10" s="78" customFormat="1" ht="30.6" x14ac:dyDescent="0.3">
      <c r="A3" s="72" t="s">
        <v>7</v>
      </c>
      <c r="B3" s="73" t="s">
        <v>86</v>
      </c>
      <c r="C3" s="74" t="s">
        <v>87</v>
      </c>
      <c r="D3" s="75" t="s">
        <v>69</v>
      </c>
      <c r="E3" s="79">
        <v>1.47</v>
      </c>
      <c r="F3" s="145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0" s="152" customFormat="1" ht="40.799999999999997" x14ac:dyDescent="0.3">
      <c r="A4" s="66" t="s">
        <v>539</v>
      </c>
      <c r="B4" s="67" t="s">
        <v>978</v>
      </c>
      <c r="C4" s="68" t="s">
        <v>1708</v>
      </c>
      <c r="D4" s="69" t="s">
        <v>213</v>
      </c>
      <c r="E4" s="70">
        <v>117</v>
      </c>
      <c r="F4" s="71">
        <v>38200</v>
      </c>
      <c r="G4" s="71">
        <f t="shared" si="0"/>
        <v>4469400</v>
      </c>
      <c r="H4" s="71"/>
      <c r="I4" s="71">
        <f t="shared" si="1"/>
        <v>0</v>
      </c>
      <c r="J4" s="71">
        <f t="shared" si="2"/>
        <v>4469400</v>
      </c>
    </row>
    <row r="5" spans="1:10" s="152" customFormat="1" ht="40.799999999999997" x14ac:dyDescent="0.3">
      <c r="A5" s="66" t="s">
        <v>15</v>
      </c>
      <c r="B5" s="67" t="s">
        <v>978</v>
      </c>
      <c r="C5" s="68" t="s">
        <v>1569</v>
      </c>
      <c r="D5" s="69" t="s">
        <v>213</v>
      </c>
      <c r="E5" s="70">
        <v>28</v>
      </c>
      <c r="F5" s="71">
        <v>28850</v>
      </c>
      <c r="G5" s="71">
        <f t="shared" si="0"/>
        <v>807800</v>
      </c>
      <c r="H5" s="71"/>
      <c r="I5" s="71">
        <f t="shared" si="1"/>
        <v>0</v>
      </c>
      <c r="J5" s="71">
        <f t="shared" si="2"/>
        <v>807800</v>
      </c>
    </row>
    <row r="6" spans="1:10" s="152" customFormat="1" ht="40.799999999999997" x14ac:dyDescent="0.3">
      <c r="A6" s="66" t="s">
        <v>19</v>
      </c>
      <c r="B6" s="67" t="s">
        <v>978</v>
      </c>
      <c r="C6" s="68" t="s">
        <v>1709</v>
      </c>
      <c r="D6" s="69" t="s">
        <v>213</v>
      </c>
      <c r="E6" s="70">
        <v>2</v>
      </c>
      <c r="F6" s="71">
        <v>57200</v>
      </c>
      <c r="G6" s="71">
        <f t="shared" si="0"/>
        <v>114400</v>
      </c>
      <c r="H6" s="71"/>
      <c r="I6" s="71">
        <f t="shared" si="1"/>
        <v>0</v>
      </c>
      <c r="J6" s="71">
        <f t="shared" si="2"/>
        <v>114400</v>
      </c>
    </row>
    <row r="7" spans="1:10" s="152" customFormat="1" ht="30.6" x14ac:dyDescent="0.3">
      <c r="A7" s="66" t="s">
        <v>22</v>
      </c>
      <c r="B7" s="67" t="s">
        <v>1248</v>
      </c>
      <c r="C7" s="68" t="s">
        <v>1249</v>
      </c>
      <c r="D7" s="69" t="s">
        <v>69</v>
      </c>
      <c r="E7" s="88">
        <v>0.76</v>
      </c>
      <c r="F7" s="98">
        <v>32426.604135138259</v>
      </c>
      <c r="G7" s="71">
        <f t="shared" si="0"/>
        <v>24644.219142705078</v>
      </c>
      <c r="H7" s="71"/>
      <c r="I7" s="71">
        <f t="shared" si="1"/>
        <v>0</v>
      </c>
      <c r="J7" s="71">
        <f t="shared" si="2"/>
        <v>24644.219142705078</v>
      </c>
    </row>
    <row r="8" spans="1:10" s="152" customFormat="1" ht="14.4" x14ac:dyDescent="0.3">
      <c r="A8" s="62" t="s">
        <v>1641</v>
      </c>
      <c r="B8" s="63"/>
      <c r="C8" s="63"/>
      <c r="D8" s="63"/>
      <c r="E8" s="64"/>
      <c r="F8" s="71"/>
      <c r="G8" s="71">
        <f t="shared" si="0"/>
        <v>0</v>
      </c>
      <c r="H8" s="71"/>
      <c r="I8" s="71">
        <f t="shared" si="1"/>
        <v>0</v>
      </c>
      <c r="J8" s="71">
        <f t="shared" si="2"/>
        <v>0</v>
      </c>
    </row>
    <row r="9" spans="1:10" s="78" customFormat="1" ht="40.799999999999997" x14ac:dyDescent="0.3">
      <c r="A9" s="72" t="s">
        <v>28</v>
      </c>
      <c r="B9" s="73" t="s">
        <v>114</v>
      </c>
      <c r="C9" s="74" t="s">
        <v>115</v>
      </c>
      <c r="D9" s="75" t="s">
        <v>109</v>
      </c>
      <c r="E9" s="79">
        <v>27.35</v>
      </c>
      <c r="F9" s="145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0" s="78" customFormat="1" ht="40.799999999999997" x14ac:dyDescent="0.3">
      <c r="A10" s="72" t="s">
        <v>552</v>
      </c>
      <c r="B10" s="73" t="s">
        <v>111</v>
      </c>
      <c r="C10" s="74" t="s">
        <v>112</v>
      </c>
      <c r="D10" s="75" t="s">
        <v>109</v>
      </c>
      <c r="E10" s="76">
        <v>13</v>
      </c>
      <c r="F10" s="145"/>
      <c r="G10" s="77">
        <f t="shared" si="0"/>
        <v>0</v>
      </c>
      <c r="H10" s="77"/>
      <c r="I10" s="77">
        <f t="shared" si="1"/>
        <v>0</v>
      </c>
      <c r="J10" s="77">
        <f t="shared" si="2"/>
        <v>0</v>
      </c>
    </row>
    <row r="11" spans="1:10" s="152" customFormat="1" ht="40.799999999999997" x14ac:dyDescent="0.3">
      <c r="A11" s="66" t="s">
        <v>34</v>
      </c>
      <c r="B11" s="67" t="s">
        <v>720</v>
      </c>
      <c r="C11" s="68" t="s">
        <v>1497</v>
      </c>
      <c r="D11" s="69" t="s">
        <v>116</v>
      </c>
      <c r="E11" s="81">
        <v>86.7</v>
      </c>
      <c r="F11" s="71">
        <v>3351.61</v>
      </c>
      <c r="G11" s="71">
        <f t="shared" si="0"/>
        <v>290584.587</v>
      </c>
      <c r="H11" s="71"/>
      <c r="I11" s="71">
        <f t="shared" si="1"/>
        <v>0</v>
      </c>
      <c r="J11" s="71">
        <f t="shared" si="2"/>
        <v>290584.587</v>
      </c>
    </row>
    <row r="12" spans="1:10" s="152" customFormat="1" ht="40.799999999999997" x14ac:dyDescent="0.3">
      <c r="A12" s="66" t="s">
        <v>35</v>
      </c>
      <c r="B12" s="67" t="s">
        <v>720</v>
      </c>
      <c r="C12" s="68" t="s">
        <v>1498</v>
      </c>
      <c r="D12" s="69" t="s">
        <v>116</v>
      </c>
      <c r="E12" s="81">
        <v>423.3</v>
      </c>
      <c r="F12" s="71">
        <v>1579.11</v>
      </c>
      <c r="G12" s="71">
        <f t="shared" si="0"/>
        <v>668437.26299999992</v>
      </c>
      <c r="H12" s="71"/>
      <c r="I12" s="71">
        <f t="shared" si="1"/>
        <v>0</v>
      </c>
      <c r="J12" s="71">
        <f t="shared" si="2"/>
        <v>668437.26299999992</v>
      </c>
    </row>
    <row r="13" spans="1:10" s="152" customFormat="1" ht="40.799999999999997" x14ac:dyDescent="0.3">
      <c r="A13" s="66" t="s">
        <v>556</v>
      </c>
      <c r="B13" s="67" t="s">
        <v>1252</v>
      </c>
      <c r="C13" s="68" t="s">
        <v>1499</v>
      </c>
      <c r="D13" s="69" t="s">
        <v>116</v>
      </c>
      <c r="E13" s="81">
        <v>1055.7</v>
      </c>
      <c r="F13" s="71">
        <v>1155.51</v>
      </c>
      <c r="G13" s="71">
        <f t="shared" si="0"/>
        <v>1219871.9070000001</v>
      </c>
      <c r="H13" s="71"/>
      <c r="I13" s="71">
        <f t="shared" si="1"/>
        <v>0</v>
      </c>
      <c r="J13" s="71">
        <f t="shared" si="2"/>
        <v>1219871.9070000001</v>
      </c>
    </row>
    <row r="14" spans="1:10" s="152" customFormat="1" ht="40.799999999999997" x14ac:dyDescent="0.3">
      <c r="A14" s="66" t="s">
        <v>42</v>
      </c>
      <c r="B14" s="67" t="s">
        <v>728</v>
      </c>
      <c r="C14" s="68" t="s">
        <v>1500</v>
      </c>
      <c r="D14" s="69" t="s">
        <v>116</v>
      </c>
      <c r="E14" s="81">
        <v>219.3</v>
      </c>
      <c r="F14" s="71">
        <v>760.35</v>
      </c>
      <c r="G14" s="71">
        <f t="shared" si="0"/>
        <v>166744.755</v>
      </c>
      <c r="H14" s="71"/>
      <c r="I14" s="71">
        <f t="shared" si="1"/>
        <v>0</v>
      </c>
      <c r="J14" s="71">
        <f t="shared" si="2"/>
        <v>166744.755</v>
      </c>
    </row>
    <row r="15" spans="1:10" s="152" customFormat="1" ht="40.799999999999997" x14ac:dyDescent="0.3">
      <c r="A15" s="66" t="s">
        <v>558</v>
      </c>
      <c r="B15" s="67" t="s">
        <v>1255</v>
      </c>
      <c r="C15" s="68" t="s">
        <v>1350</v>
      </c>
      <c r="D15" s="69" t="s">
        <v>116</v>
      </c>
      <c r="E15" s="81">
        <v>351.9</v>
      </c>
      <c r="F15" s="71">
        <v>495.42</v>
      </c>
      <c r="G15" s="71">
        <f t="shared" si="0"/>
        <v>174338.29799999998</v>
      </c>
      <c r="H15" s="71"/>
      <c r="I15" s="71">
        <f t="shared" si="1"/>
        <v>0</v>
      </c>
      <c r="J15" s="71">
        <f t="shared" si="2"/>
        <v>174338.29799999998</v>
      </c>
    </row>
    <row r="16" spans="1:10" s="152" customFormat="1" ht="40.799999999999997" x14ac:dyDescent="0.3">
      <c r="A16" s="66" t="s">
        <v>45</v>
      </c>
      <c r="B16" s="67" t="s">
        <v>733</v>
      </c>
      <c r="C16" s="68" t="s">
        <v>1351</v>
      </c>
      <c r="D16" s="69" t="s">
        <v>116</v>
      </c>
      <c r="E16" s="81">
        <v>402.9</v>
      </c>
      <c r="F16" s="71">
        <v>380.34</v>
      </c>
      <c r="G16" s="71">
        <f t="shared" si="0"/>
        <v>153238.98599999998</v>
      </c>
      <c r="H16" s="71"/>
      <c r="I16" s="71">
        <f t="shared" si="1"/>
        <v>0</v>
      </c>
      <c r="J16" s="71">
        <f t="shared" si="2"/>
        <v>153238.98599999998</v>
      </c>
    </row>
    <row r="17" spans="1:11" s="152" customFormat="1" ht="40.799999999999997" x14ac:dyDescent="0.3">
      <c r="A17" s="66" t="s">
        <v>46</v>
      </c>
      <c r="B17" s="67" t="s">
        <v>733</v>
      </c>
      <c r="C17" s="68" t="s">
        <v>1502</v>
      </c>
      <c r="D17" s="69" t="s">
        <v>116</v>
      </c>
      <c r="E17" s="81">
        <v>489.6</v>
      </c>
      <c r="F17" s="71">
        <v>1394.14</v>
      </c>
      <c r="G17" s="71">
        <f t="shared" si="0"/>
        <v>682570.94400000013</v>
      </c>
      <c r="H17" s="71"/>
      <c r="I17" s="71">
        <f t="shared" si="1"/>
        <v>0</v>
      </c>
      <c r="J17" s="71">
        <f t="shared" si="2"/>
        <v>682570.94400000013</v>
      </c>
    </row>
    <row r="18" spans="1:11" s="152" customFormat="1" ht="40.799999999999997" x14ac:dyDescent="0.3">
      <c r="A18" s="66" t="s">
        <v>563</v>
      </c>
      <c r="B18" s="67" t="s">
        <v>733</v>
      </c>
      <c r="C18" s="68" t="s">
        <v>1354</v>
      </c>
      <c r="D18" s="69" t="s">
        <v>116</v>
      </c>
      <c r="E18" s="81">
        <v>163.19999999999999</v>
      </c>
      <c r="F18" s="71">
        <v>908.73</v>
      </c>
      <c r="G18" s="71">
        <f t="shared" si="0"/>
        <v>148304.736</v>
      </c>
      <c r="H18" s="71"/>
      <c r="I18" s="71">
        <f t="shared" si="1"/>
        <v>0</v>
      </c>
      <c r="J18" s="71">
        <f t="shared" si="2"/>
        <v>148304.736</v>
      </c>
    </row>
    <row r="19" spans="1:11" s="152" customFormat="1" ht="40.799999999999997" x14ac:dyDescent="0.3">
      <c r="A19" s="66" t="s">
        <v>51</v>
      </c>
      <c r="B19" s="67" t="s">
        <v>733</v>
      </c>
      <c r="C19" s="68" t="s">
        <v>1356</v>
      </c>
      <c r="D19" s="69" t="s">
        <v>116</v>
      </c>
      <c r="E19" s="81">
        <v>520.20000000000005</v>
      </c>
      <c r="F19" s="71">
        <v>586.29</v>
      </c>
      <c r="G19" s="71">
        <f t="shared" si="0"/>
        <v>304988.05800000002</v>
      </c>
      <c r="H19" s="71"/>
      <c r="I19" s="71">
        <f t="shared" si="1"/>
        <v>0</v>
      </c>
      <c r="J19" s="71">
        <f t="shared" si="2"/>
        <v>304988.05800000002</v>
      </c>
    </row>
    <row r="20" spans="1:11" s="152" customFormat="1" ht="40.799999999999997" x14ac:dyDescent="0.3">
      <c r="A20" s="66" t="s">
        <v>565</v>
      </c>
      <c r="B20" s="67" t="s">
        <v>733</v>
      </c>
      <c r="C20" s="68" t="s">
        <v>1357</v>
      </c>
      <c r="D20" s="69" t="s">
        <v>116</v>
      </c>
      <c r="E20" s="81">
        <v>402.9</v>
      </c>
      <c r="F20" s="71">
        <v>466.17</v>
      </c>
      <c r="G20" s="71">
        <f t="shared" si="0"/>
        <v>187819.89299999998</v>
      </c>
      <c r="H20" s="71"/>
      <c r="I20" s="71">
        <f t="shared" si="1"/>
        <v>0</v>
      </c>
      <c r="J20" s="71">
        <f t="shared" si="2"/>
        <v>187819.89299999998</v>
      </c>
    </row>
    <row r="21" spans="1:11" s="78" customFormat="1" ht="30.6" x14ac:dyDescent="0.3">
      <c r="A21" s="72" t="s">
        <v>567</v>
      </c>
      <c r="B21" s="73" t="s">
        <v>124</v>
      </c>
      <c r="C21" s="74" t="s">
        <v>125</v>
      </c>
      <c r="D21" s="75" t="s">
        <v>109</v>
      </c>
      <c r="E21" s="76">
        <v>1</v>
      </c>
      <c r="F21" s="145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1" s="152" customFormat="1" ht="40.799999999999997" x14ac:dyDescent="0.3">
      <c r="A22" s="66" t="s">
        <v>56</v>
      </c>
      <c r="B22" s="67" t="s">
        <v>741</v>
      </c>
      <c r="C22" s="68" t="s">
        <v>984</v>
      </c>
      <c r="D22" s="69" t="s">
        <v>116</v>
      </c>
      <c r="E22" s="70">
        <v>51</v>
      </c>
      <c r="F22" s="98">
        <v>366.43595227761921</v>
      </c>
      <c r="G22" s="71">
        <f t="shared" si="0"/>
        <v>18688.233566158578</v>
      </c>
      <c r="H22" s="71"/>
      <c r="I22" s="71">
        <f t="shared" si="1"/>
        <v>0</v>
      </c>
      <c r="J22" s="71">
        <f t="shared" si="2"/>
        <v>18688.233566158578</v>
      </c>
    </row>
    <row r="23" spans="1:11" s="152" customFormat="1" ht="40.799999999999997" x14ac:dyDescent="0.3">
      <c r="A23" s="66" t="s">
        <v>57</v>
      </c>
      <c r="B23" s="67" t="s">
        <v>741</v>
      </c>
      <c r="C23" s="68" t="s">
        <v>985</v>
      </c>
      <c r="D23" s="69" t="s">
        <v>116</v>
      </c>
      <c r="E23" s="81">
        <v>51.5</v>
      </c>
      <c r="F23" s="98">
        <v>91.131022899964066</v>
      </c>
      <c r="G23" s="71">
        <f t="shared" si="0"/>
        <v>4693.2476793481492</v>
      </c>
      <c r="H23" s="71"/>
      <c r="I23" s="71">
        <f t="shared" si="1"/>
        <v>0</v>
      </c>
      <c r="J23" s="71">
        <f t="shared" si="2"/>
        <v>4693.2476793481492</v>
      </c>
    </row>
    <row r="24" spans="1:11" s="152" customFormat="1" ht="14.4" x14ac:dyDescent="0.3">
      <c r="A24" s="62" t="s">
        <v>1756</v>
      </c>
      <c r="B24" s="63"/>
      <c r="C24" s="63"/>
      <c r="D24" s="63"/>
      <c r="E24" s="64"/>
      <c r="F24" s="71"/>
      <c r="G24" s="71">
        <f t="shared" si="0"/>
        <v>0</v>
      </c>
      <c r="H24" s="71"/>
      <c r="I24" s="71">
        <f t="shared" si="1"/>
        <v>0</v>
      </c>
      <c r="J24" s="71">
        <f t="shared" si="2"/>
        <v>0</v>
      </c>
    </row>
    <row r="25" spans="1:11" s="78" customFormat="1" ht="20.399999999999999" x14ac:dyDescent="0.3">
      <c r="A25" s="72" t="s">
        <v>576</v>
      </c>
      <c r="B25" s="73" t="s">
        <v>319</v>
      </c>
      <c r="C25" s="74" t="s">
        <v>320</v>
      </c>
      <c r="D25" s="75" t="s">
        <v>69</v>
      </c>
      <c r="E25" s="79">
        <v>0.01</v>
      </c>
      <c r="F25" s="145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1" s="99" customFormat="1" ht="40.799999999999997" x14ac:dyDescent="0.3">
      <c r="A26" s="93" t="s">
        <v>63</v>
      </c>
      <c r="B26" s="94" t="s">
        <v>747</v>
      </c>
      <c r="C26" s="95" t="s">
        <v>748</v>
      </c>
      <c r="D26" s="96" t="s">
        <v>213</v>
      </c>
      <c r="E26" s="97">
        <v>1</v>
      </c>
      <c r="F26" s="98"/>
      <c r="G26" s="98">
        <f t="shared" si="0"/>
        <v>0</v>
      </c>
      <c r="H26" s="98"/>
      <c r="I26" s="98">
        <f t="shared" si="1"/>
        <v>0</v>
      </c>
      <c r="J26" s="98">
        <f t="shared" si="2"/>
        <v>0</v>
      </c>
      <c r="K26" s="99" t="s">
        <v>2024</v>
      </c>
    </row>
    <row r="27" spans="1:11" s="152" customFormat="1" ht="14.4" x14ac:dyDescent="0.3">
      <c r="A27" s="62" t="s">
        <v>1757</v>
      </c>
      <c r="B27" s="63"/>
      <c r="C27" s="63"/>
      <c r="D27" s="63"/>
      <c r="E27" s="64"/>
      <c r="F27" s="71"/>
      <c r="G27" s="71">
        <f t="shared" si="0"/>
        <v>0</v>
      </c>
      <c r="H27" s="71"/>
      <c r="I27" s="71">
        <f t="shared" si="1"/>
        <v>0</v>
      </c>
      <c r="J27" s="71">
        <f t="shared" si="2"/>
        <v>0</v>
      </c>
    </row>
    <row r="28" spans="1:11" s="78" customFormat="1" ht="20.399999999999999" x14ac:dyDescent="0.3">
      <c r="A28" s="72" t="s">
        <v>66</v>
      </c>
      <c r="B28" s="73" t="s">
        <v>128</v>
      </c>
      <c r="C28" s="74" t="s">
        <v>129</v>
      </c>
      <c r="D28" s="75" t="s">
        <v>130</v>
      </c>
      <c r="E28" s="76">
        <v>10</v>
      </c>
      <c r="F28" s="145"/>
      <c r="G28" s="77">
        <f t="shared" si="0"/>
        <v>0</v>
      </c>
      <c r="H28" s="77"/>
      <c r="I28" s="77">
        <f t="shared" si="1"/>
        <v>0</v>
      </c>
      <c r="J28" s="77">
        <f t="shared" si="2"/>
        <v>0</v>
      </c>
    </row>
    <row r="29" spans="1:11" s="152" customFormat="1" ht="40.799999999999997" x14ac:dyDescent="0.3">
      <c r="A29" s="66" t="s">
        <v>70</v>
      </c>
      <c r="B29" s="67" t="s">
        <v>782</v>
      </c>
      <c r="C29" s="68" t="s">
        <v>1015</v>
      </c>
      <c r="D29" s="69" t="s">
        <v>213</v>
      </c>
      <c r="E29" s="70">
        <v>6</v>
      </c>
      <c r="F29" s="98">
        <v>10012.836340696849</v>
      </c>
      <c r="G29" s="71">
        <f t="shared" si="0"/>
        <v>60077.018044181095</v>
      </c>
      <c r="H29" s="71"/>
      <c r="I29" s="71">
        <f t="shared" si="1"/>
        <v>0</v>
      </c>
      <c r="J29" s="71">
        <f t="shared" si="2"/>
        <v>60077.018044181095</v>
      </c>
    </row>
    <row r="30" spans="1:11" s="152" customFormat="1" ht="40.799999999999997" x14ac:dyDescent="0.3">
      <c r="A30" s="66" t="s">
        <v>74</v>
      </c>
      <c r="B30" s="67" t="s">
        <v>784</v>
      </c>
      <c r="C30" s="68" t="s">
        <v>1016</v>
      </c>
      <c r="D30" s="69" t="s">
        <v>213</v>
      </c>
      <c r="E30" s="70">
        <v>6</v>
      </c>
      <c r="F30" s="98">
        <v>2233.3748777144947</v>
      </c>
      <c r="G30" s="71">
        <f t="shared" si="0"/>
        <v>13400.249266286968</v>
      </c>
      <c r="H30" s="71"/>
      <c r="I30" s="71">
        <f t="shared" si="1"/>
        <v>0</v>
      </c>
      <c r="J30" s="71">
        <f t="shared" si="2"/>
        <v>13400.249266286968</v>
      </c>
    </row>
    <row r="31" spans="1:11" s="152" customFormat="1" ht="40.799999999999997" x14ac:dyDescent="0.3">
      <c r="A31" s="66" t="s">
        <v>76</v>
      </c>
      <c r="B31" s="67" t="s">
        <v>1271</v>
      </c>
      <c r="C31" s="68" t="s">
        <v>1017</v>
      </c>
      <c r="D31" s="69" t="s">
        <v>213</v>
      </c>
      <c r="E31" s="70">
        <v>2</v>
      </c>
      <c r="F31" s="98">
        <v>27232.185379113314</v>
      </c>
      <c r="G31" s="71">
        <f t="shared" si="0"/>
        <v>54464.370758226629</v>
      </c>
      <c r="H31" s="71"/>
      <c r="I31" s="71">
        <f t="shared" si="1"/>
        <v>0</v>
      </c>
      <c r="J31" s="71">
        <f t="shared" si="2"/>
        <v>54464.370758226629</v>
      </c>
    </row>
    <row r="32" spans="1:11" s="78" customFormat="1" ht="20.399999999999999" x14ac:dyDescent="0.3">
      <c r="A32" s="72" t="s">
        <v>79</v>
      </c>
      <c r="B32" s="73" t="s">
        <v>788</v>
      </c>
      <c r="C32" s="74" t="s">
        <v>789</v>
      </c>
      <c r="D32" s="75" t="s">
        <v>790</v>
      </c>
      <c r="E32" s="100">
        <v>0.28799999999999998</v>
      </c>
      <c r="F32" s="145"/>
      <c r="G32" s="77">
        <f t="shared" si="0"/>
        <v>0</v>
      </c>
      <c r="H32" s="77"/>
      <c r="I32" s="77">
        <f t="shared" si="1"/>
        <v>0</v>
      </c>
      <c r="J32" s="77">
        <f t="shared" si="2"/>
        <v>0</v>
      </c>
    </row>
    <row r="33" spans="1:10" s="152" customFormat="1" ht="40.799999999999997" x14ac:dyDescent="0.3">
      <c r="A33" s="66" t="s">
        <v>81</v>
      </c>
      <c r="B33" s="67" t="s">
        <v>791</v>
      </c>
      <c r="C33" s="68" t="s">
        <v>792</v>
      </c>
      <c r="D33" s="69" t="s">
        <v>213</v>
      </c>
      <c r="E33" s="70">
        <v>6</v>
      </c>
      <c r="F33" s="98">
        <v>305.26940063100136</v>
      </c>
      <c r="G33" s="71">
        <f t="shared" si="0"/>
        <v>1831.616403786008</v>
      </c>
      <c r="H33" s="71"/>
      <c r="I33" s="71">
        <f t="shared" si="1"/>
        <v>0</v>
      </c>
      <c r="J33" s="71">
        <f t="shared" si="2"/>
        <v>1831.616403786008</v>
      </c>
    </row>
    <row r="34" spans="1:10" s="152" customFormat="1" ht="14.4" x14ac:dyDescent="0.3">
      <c r="A34" s="62" t="s">
        <v>992</v>
      </c>
      <c r="B34" s="63"/>
      <c r="C34" s="63"/>
      <c r="D34" s="63"/>
      <c r="E34" s="64"/>
      <c r="F34" s="71"/>
      <c r="G34" s="71">
        <f t="shared" si="0"/>
        <v>0</v>
      </c>
      <c r="H34" s="71"/>
      <c r="I34" s="71">
        <f t="shared" si="1"/>
        <v>0</v>
      </c>
      <c r="J34" s="71">
        <f t="shared" si="2"/>
        <v>0</v>
      </c>
    </row>
    <row r="35" spans="1:10" s="78" customFormat="1" ht="30.6" x14ac:dyDescent="0.3">
      <c r="A35" s="72" t="s">
        <v>83</v>
      </c>
      <c r="B35" s="73" t="s">
        <v>758</v>
      </c>
      <c r="C35" s="74" t="s">
        <v>759</v>
      </c>
      <c r="D35" s="75" t="s">
        <v>38</v>
      </c>
      <c r="E35" s="76">
        <v>22</v>
      </c>
      <c r="F35" s="145"/>
      <c r="G35" s="77">
        <f t="shared" si="0"/>
        <v>0</v>
      </c>
      <c r="H35" s="77"/>
      <c r="I35" s="77">
        <f t="shared" si="1"/>
        <v>0</v>
      </c>
      <c r="J35" s="77">
        <f t="shared" si="2"/>
        <v>0</v>
      </c>
    </row>
    <row r="36" spans="1:10" s="152" customFormat="1" ht="30.6" x14ac:dyDescent="0.3">
      <c r="A36" s="66" t="s">
        <v>1758</v>
      </c>
      <c r="B36" s="67" t="s">
        <v>996</v>
      </c>
      <c r="C36" s="68" t="s">
        <v>1275</v>
      </c>
      <c r="D36" s="69" t="s">
        <v>213</v>
      </c>
      <c r="E36" s="70">
        <v>22</v>
      </c>
      <c r="F36" s="98">
        <v>17651.147454545455</v>
      </c>
      <c r="G36" s="71">
        <f t="shared" si="0"/>
        <v>388325.24400000001</v>
      </c>
      <c r="H36" s="71"/>
      <c r="I36" s="71">
        <f t="shared" si="1"/>
        <v>0</v>
      </c>
      <c r="J36" s="71">
        <f t="shared" si="2"/>
        <v>388325.24400000001</v>
      </c>
    </row>
    <row r="37" spans="1:10" s="78" customFormat="1" ht="20.399999999999999" x14ac:dyDescent="0.3">
      <c r="A37" s="72" t="s">
        <v>88</v>
      </c>
      <c r="B37" s="73" t="s">
        <v>47</v>
      </c>
      <c r="C37" s="74" t="s">
        <v>48</v>
      </c>
      <c r="D37" s="75" t="s">
        <v>38</v>
      </c>
      <c r="E37" s="76">
        <v>9</v>
      </c>
      <c r="F37" s="145"/>
      <c r="G37" s="77">
        <f t="shared" si="0"/>
        <v>0</v>
      </c>
      <c r="H37" s="77"/>
      <c r="I37" s="77">
        <f t="shared" si="1"/>
        <v>0</v>
      </c>
      <c r="J37" s="77">
        <f t="shared" si="2"/>
        <v>0</v>
      </c>
    </row>
    <row r="38" spans="1:10" s="152" customFormat="1" ht="20.399999999999999" x14ac:dyDescent="0.3">
      <c r="A38" s="66" t="s">
        <v>600</v>
      </c>
      <c r="B38" s="67" t="s">
        <v>1644</v>
      </c>
      <c r="C38" s="68" t="s">
        <v>1008</v>
      </c>
      <c r="D38" s="69" t="s">
        <v>213</v>
      </c>
      <c r="E38" s="70">
        <v>2</v>
      </c>
      <c r="F38" s="98">
        <v>47937.024000000005</v>
      </c>
      <c r="G38" s="71">
        <f t="shared" si="0"/>
        <v>95874.04800000001</v>
      </c>
      <c r="H38" s="71"/>
      <c r="I38" s="71">
        <f t="shared" si="1"/>
        <v>0</v>
      </c>
      <c r="J38" s="71">
        <f t="shared" si="2"/>
        <v>95874.04800000001</v>
      </c>
    </row>
    <row r="39" spans="1:10" s="152" customFormat="1" ht="20.399999999999999" x14ac:dyDescent="0.3">
      <c r="A39" s="66" t="s">
        <v>1759</v>
      </c>
      <c r="B39" s="67" t="s">
        <v>1644</v>
      </c>
      <c r="C39" s="68" t="s">
        <v>776</v>
      </c>
      <c r="D39" s="69" t="s">
        <v>213</v>
      </c>
      <c r="E39" s="70">
        <v>7</v>
      </c>
      <c r="F39" s="98">
        <v>25233.116571428571</v>
      </c>
      <c r="G39" s="71">
        <f t="shared" si="0"/>
        <v>176631.81599999999</v>
      </c>
      <c r="H39" s="71"/>
      <c r="I39" s="71">
        <f t="shared" si="1"/>
        <v>0</v>
      </c>
      <c r="J39" s="71">
        <f t="shared" si="2"/>
        <v>176631.81599999999</v>
      </c>
    </row>
    <row r="40" spans="1:10" s="78" customFormat="1" ht="20.399999999999999" x14ac:dyDescent="0.3">
      <c r="A40" s="72" t="s">
        <v>94</v>
      </c>
      <c r="B40" s="73" t="s">
        <v>208</v>
      </c>
      <c r="C40" s="74" t="s">
        <v>209</v>
      </c>
      <c r="D40" s="75" t="s">
        <v>38</v>
      </c>
      <c r="E40" s="76">
        <v>91</v>
      </c>
      <c r="F40" s="145"/>
      <c r="G40" s="77">
        <f t="shared" si="0"/>
        <v>0</v>
      </c>
      <c r="H40" s="77"/>
      <c r="I40" s="77">
        <f t="shared" si="1"/>
        <v>0</v>
      </c>
      <c r="J40" s="77">
        <f t="shared" si="2"/>
        <v>0</v>
      </c>
    </row>
    <row r="41" spans="1:10" s="152" customFormat="1" ht="40.799999999999997" x14ac:dyDescent="0.3">
      <c r="A41" s="66" t="s">
        <v>96</v>
      </c>
      <c r="B41" s="67" t="s">
        <v>764</v>
      </c>
      <c r="C41" s="68" t="s">
        <v>1001</v>
      </c>
      <c r="D41" s="69" t="s">
        <v>213</v>
      </c>
      <c r="E41" s="70">
        <v>1</v>
      </c>
      <c r="F41" s="98">
        <v>43529.261687152815</v>
      </c>
      <c r="G41" s="71">
        <f t="shared" si="0"/>
        <v>43529.261687152815</v>
      </c>
      <c r="H41" s="71"/>
      <c r="I41" s="71">
        <f t="shared" si="1"/>
        <v>0</v>
      </c>
      <c r="J41" s="71">
        <f t="shared" si="2"/>
        <v>43529.261687152815</v>
      </c>
    </row>
    <row r="42" spans="1:10" s="152" customFormat="1" ht="40.799999999999997" x14ac:dyDescent="0.3">
      <c r="A42" s="66" t="s">
        <v>98</v>
      </c>
      <c r="B42" s="67" t="s">
        <v>764</v>
      </c>
      <c r="C42" s="68" t="s">
        <v>1002</v>
      </c>
      <c r="D42" s="69" t="s">
        <v>213</v>
      </c>
      <c r="E42" s="70">
        <v>90</v>
      </c>
      <c r="F42" s="98">
        <v>31497.704738006083</v>
      </c>
      <c r="G42" s="71">
        <f t="shared" si="0"/>
        <v>2834793.4264205475</v>
      </c>
      <c r="H42" s="71"/>
      <c r="I42" s="71">
        <f t="shared" si="1"/>
        <v>0</v>
      </c>
      <c r="J42" s="71">
        <f t="shared" si="2"/>
        <v>2834793.4264205475</v>
      </c>
    </row>
    <row r="43" spans="1:10" s="152" customFormat="1" ht="14.4" x14ac:dyDescent="0.3">
      <c r="A43" s="62" t="s">
        <v>1760</v>
      </c>
      <c r="B43" s="63"/>
      <c r="C43" s="63"/>
      <c r="D43" s="63"/>
      <c r="E43" s="64"/>
      <c r="F43" s="71"/>
      <c r="G43" s="71">
        <f t="shared" si="0"/>
        <v>0</v>
      </c>
      <c r="H43" s="71"/>
      <c r="I43" s="71">
        <f t="shared" si="1"/>
        <v>0</v>
      </c>
      <c r="J43" s="71">
        <f t="shared" si="2"/>
        <v>0</v>
      </c>
    </row>
    <row r="44" spans="1:10" s="78" customFormat="1" ht="20.399999999999999" x14ac:dyDescent="0.3">
      <c r="A44" s="72" t="s">
        <v>103</v>
      </c>
      <c r="B44" s="73" t="s">
        <v>928</v>
      </c>
      <c r="C44" s="74" t="s">
        <v>929</v>
      </c>
      <c r="D44" s="75" t="s">
        <v>930</v>
      </c>
      <c r="E44" s="79">
        <v>0.48</v>
      </c>
      <c r="F44" s="145"/>
      <c r="G44" s="77">
        <f t="shared" si="0"/>
        <v>0</v>
      </c>
      <c r="H44" s="77"/>
      <c r="I44" s="77">
        <f t="shared" si="1"/>
        <v>0</v>
      </c>
      <c r="J44" s="77">
        <f t="shared" si="2"/>
        <v>0</v>
      </c>
    </row>
    <row r="45" spans="1:10" s="78" customFormat="1" ht="20.399999999999999" x14ac:dyDescent="0.3">
      <c r="A45" s="72" t="s">
        <v>106</v>
      </c>
      <c r="B45" s="73" t="s">
        <v>931</v>
      </c>
      <c r="C45" s="74" t="s">
        <v>932</v>
      </c>
      <c r="D45" s="75" t="s">
        <v>930</v>
      </c>
      <c r="E45" s="79">
        <v>0.48</v>
      </c>
      <c r="F45" s="145"/>
      <c r="G45" s="77">
        <f t="shared" si="0"/>
        <v>0</v>
      </c>
      <c r="H45" s="77"/>
      <c r="I45" s="77">
        <f t="shared" si="1"/>
        <v>0</v>
      </c>
      <c r="J45" s="77">
        <f t="shared" si="2"/>
        <v>0</v>
      </c>
    </row>
    <row r="46" spans="1:10" s="78" customFormat="1" ht="20.399999999999999" x14ac:dyDescent="0.3">
      <c r="A46" s="72" t="s">
        <v>110</v>
      </c>
      <c r="B46" s="73" t="s">
        <v>550</v>
      </c>
      <c r="C46" s="74" t="s">
        <v>934</v>
      </c>
      <c r="D46" s="75" t="s">
        <v>109</v>
      </c>
      <c r="E46" s="79">
        <v>1.92</v>
      </c>
      <c r="F46" s="145"/>
      <c r="G46" s="77">
        <f t="shared" si="0"/>
        <v>0</v>
      </c>
      <c r="H46" s="77"/>
      <c r="I46" s="77">
        <f t="shared" si="1"/>
        <v>0</v>
      </c>
      <c r="J46" s="77">
        <f t="shared" si="2"/>
        <v>0</v>
      </c>
    </row>
    <row r="47" spans="1:10" s="78" customFormat="1" ht="20.399999999999999" x14ac:dyDescent="0.3">
      <c r="A47" s="72" t="s">
        <v>113</v>
      </c>
      <c r="B47" s="73" t="s">
        <v>464</v>
      </c>
      <c r="C47" s="74" t="s">
        <v>465</v>
      </c>
      <c r="D47" s="75" t="s">
        <v>109</v>
      </c>
      <c r="E47" s="79">
        <v>7.08</v>
      </c>
      <c r="F47" s="145"/>
      <c r="G47" s="77">
        <f t="shared" si="0"/>
        <v>0</v>
      </c>
      <c r="H47" s="77"/>
      <c r="I47" s="77">
        <f t="shared" si="1"/>
        <v>0</v>
      </c>
      <c r="J47" s="77">
        <f t="shared" si="2"/>
        <v>0</v>
      </c>
    </row>
    <row r="48" spans="1:10" s="152" customFormat="1" ht="40.799999999999997" x14ac:dyDescent="0.3">
      <c r="A48" s="66" t="s">
        <v>117</v>
      </c>
      <c r="B48" s="67" t="s">
        <v>935</v>
      </c>
      <c r="C48" s="68" t="s">
        <v>468</v>
      </c>
      <c r="D48" s="69" t="s">
        <v>116</v>
      </c>
      <c r="E48" s="70">
        <v>900</v>
      </c>
      <c r="F48" s="71">
        <v>340.49</v>
      </c>
      <c r="G48" s="71">
        <f t="shared" si="0"/>
        <v>306441</v>
      </c>
      <c r="H48" s="71"/>
      <c r="I48" s="71">
        <f t="shared" si="1"/>
        <v>0</v>
      </c>
      <c r="J48" s="71">
        <f t="shared" si="2"/>
        <v>306441</v>
      </c>
    </row>
    <row r="49" spans="1:10" s="78" customFormat="1" ht="20.399999999999999" x14ac:dyDescent="0.3">
      <c r="A49" s="72" t="s">
        <v>120</v>
      </c>
      <c r="B49" s="73" t="s">
        <v>485</v>
      </c>
      <c r="C49" s="74" t="s">
        <v>486</v>
      </c>
      <c r="D49" s="75" t="s">
        <v>278</v>
      </c>
      <c r="E49" s="76">
        <v>3</v>
      </c>
      <c r="F49" s="145"/>
      <c r="G49" s="77">
        <f t="shared" si="0"/>
        <v>0</v>
      </c>
      <c r="H49" s="77"/>
      <c r="I49" s="77">
        <f t="shared" si="1"/>
        <v>0</v>
      </c>
      <c r="J49" s="77">
        <f t="shared" si="2"/>
        <v>0</v>
      </c>
    </row>
    <row r="50" spans="1:10" s="152" customFormat="1" ht="40.799999999999997" x14ac:dyDescent="0.3">
      <c r="A50" s="66" t="s">
        <v>123</v>
      </c>
      <c r="B50" s="67" t="s">
        <v>1279</v>
      </c>
      <c r="C50" s="68" t="s">
        <v>1646</v>
      </c>
      <c r="D50" s="69" t="s">
        <v>213</v>
      </c>
      <c r="E50" s="70">
        <v>30</v>
      </c>
      <c r="F50" s="98">
        <v>1831.6164037860083</v>
      </c>
      <c r="G50" s="71">
        <f t="shared" si="0"/>
        <v>54948.492113580251</v>
      </c>
      <c r="H50" s="71"/>
      <c r="I50" s="71">
        <f t="shared" si="1"/>
        <v>0</v>
      </c>
      <c r="J50" s="71">
        <f t="shared" si="2"/>
        <v>54948.492113580251</v>
      </c>
    </row>
    <row r="51" spans="1:10" s="152" customFormat="1" ht="40.799999999999997" x14ac:dyDescent="0.3">
      <c r="A51" s="66" t="s">
        <v>127</v>
      </c>
      <c r="B51" s="67" t="s">
        <v>936</v>
      </c>
      <c r="C51" s="68" t="s">
        <v>470</v>
      </c>
      <c r="D51" s="69" t="s">
        <v>213</v>
      </c>
      <c r="E51" s="70">
        <v>660</v>
      </c>
      <c r="F51" s="71">
        <v>463.56</v>
      </c>
      <c r="G51" s="71">
        <f t="shared" si="0"/>
        <v>305949.59999999998</v>
      </c>
      <c r="H51" s="71"/>
      <c r="I51" s="71">
        <f t="shared" si="1"/>
        <v>0</v>
      </c>
      <c r="J51" s="71">
        <f t="shared" si="2"/>
        <v>305949.59999999998</v>
      </c>
    </row>
    <row r="52" spans="1:10" s="152" customFormat="1" ht="40.799999999999997" x14ac:dyDescent="0.3">
      <c r="A52" s="66" t="s">
        <v>131</v>
      </c>
      <c r="B52" s="67" t="s">
        <v>1280</v>
      </c>
      <c r="C52" s="68" t="s">
        <v>1508</v>
      </c>
      <c r="D52" s="69" t="s">
        <v>213</v>
      </c>
      <c r="E52" s="70">
        <v>660</v>
      </c>
      <c r="F52" s="98">
        <v>139.20067007881948</v>
      </c>
      <c r="G52" s="71">
        <f t="shared" si="0"/>
        <v>91872.442252020861</v>
      </c>
      <c r="H52" s="71"/>
      <c r="I52" s="71">
        <f t="shared" si="1"/>
        <v>0</v>
      </c>
      <c r="J52" s="71">
        <f t="shared" si="2"/>
        <v>91872.442252020861</v>
      </c>
    </row>
    <row r="53" spans="1:10" s="152" customFormat="1" ht="40.799999999999997" x14ac:dyDescent="0.3">
      <c r="A53" s="66" t="s">
        <v>135</v>
      </c>
      <c r="B53" s="67" t="s">
        <v>951</v>
      </c>
      <c r="C53" s="68" t="s">
        <v>1726</v>
      </c>
      <c r="D53" s="69" t="s">
        <v>213</v>
      </c>
      <c r="E53" s="70">
        <v>15</v>
      </c>
      <c r="F53" s="98">
        <v>4474.0283356479576</v>
      </c>
      <c r="G53" s="71">
        <f t="shared" si="0"/>
        <v>67110.425034719359</v>
      </c>
      <c r="H53" s="71"/>
      <c r="I53" s="71">
        <f t="shared" si="1"/>
        <v>0</v>
      </c>
      <c r="J53" s="71">
        <f t="shared" si="2"/>
        <v>67110.425034719359</v>
      </c>
    </row>
    <row r="54" spans="1:10" s="152" customFormat="1" ht="14.4" x14ac:dyDescent="0.3">
      <c r="A54" s="62" t="s">
        <v>1761</v>
      </c>
      <c r="B54" s="63"/>
      <c r="C54" s="63"/>
      <c r="D54" s="63"/>
      <c r="E54" s="64"/>
      <c r="F54" s="71"/>
      <c r="G54" s="71">
        <f t="shared" si="0"/>
        <v>0</v>
      </c>
      <c r="H54" s="71"/>
      <c r="I54" s="71">
        <f t="shared" si="1"/>
        <v>0</v>
      </c>
      <c r="J54" s="71">
        <f t="shared" si="2"/>
        <v>0</v>
      </c>
    </row>
    <row r="55" spans="1:10" s="78" customFormat="1" ht="20.399999999999999" x14ac:dyDescent="0.3">
      <c r="A55" s="72" t="s">
        <v>139</v>
      </c>
      <c r="B55" s="73" t="s">
        <v>413</v>
      </c>
      <c r="C55" s="74" t="s">
        <v>414</v>
      </c>
      <c r="D55" s="75" t="s">
        <v>415</v>
      </c>
      <c r="E55" s="79">
        <v>2.1800000000000002</v>
      </c>
      <c r="F55" s="145"/>
      <c r="G55" s="77">
        <f t="shared" si="0"/>
        <v>0</v>
      </c>
      <c r="H55" s="77"/>
      <c r="I55" s="77">
        <f t="shared" si="1"/>
        <v>0</v>
      </c>
      <c r="J55" s="77">
        <f t="shared" si="2"/>
        <v>0</v>
      </c>
    </row>
    <row r="56" spans="1:10" s="152" customFormat="1" ht="40.799999999999997" x14ac:dyDescent="0.3">
      <c r="A56" s="66" t="s">
        <v>142</v>
      </c>
      <c r="B56" s="67" t="s">
        <v>1373</v>
      </c>
      <c r="C56" s="68" t="s">
        <v>1079</v>
      </c>
      <c r="D56" s="69" t="s">
        <v>116</v>
      </c>
      <c r="E56" s="88">
        <v>354.96</v>
      </c>
      <c r="F56" s="98">
        <v>283.32192738302092</v>
      </c>
      <c r="G56" s="71">
        <f t="shared" si="0"/>
        <v>100567.9513438771</v>
      </c>
      <c r="H56" s="71"/>
      <c r="I56" s="71">
        <f t="shared" si="1"/>
        <v>0</v>
      </c>
      <c r="J56" s="71">
        <f t="shared" si="2"/>
        <v>100567.9513438771</v>
      </c>
    </row>
    <row r="57" spans="1:10" s="152" customFormat="1" ht="40.799999999999997" x14ac:dyDescent="0.3">
      <c r="A57" s="66" t="s">
        <v>146</v>
      </c>
      <c r="B57" s="67" t="s">
        <v>1098</v>
      </c>
      <c r="C57" s="68" t="s">
        <v>1111</v>
      </c>
      <c r="D57" s="69" t="s">
        <v>213</v>
      </c>
      <c r="E57" s="70">
        <v>12</v>
      </c>
      <c r="F57" s="98">
        <v>830.33276971632404</v>
      </c>
      <c r="G57" s="71">
        <f t="shared" si="0"/>
        <v>9963.9932365958884</v>
      </c>
      <c r="H57" s="71"/>
      <c r="I57" s="71">
        <f t="shared" si="1"/>
        <v>0</v>
      </c>
      <c r="J57" s="71">
        <f t="shared" si="2"/>
        <v>9963.9932365958884</v>
      </c>
    </row>
    <row r="58" spans="1:10" s="78" customFormat="1" ht="20.399999999999999" x14ac:dyDescent="0.3">
      <c r="A58" s="72" t="s">
        <v>149</v>
      </c>
      <c r="B58" s="73" t="s">
        <v>1161</v>
      </c>
      <c r="C58" s="74" t="s">
        <v>1162</v>
      </c>
      <c r="D58" s="75" t="s">
        <v>415</v>
      </c>
      <c r="E58" s="80">
        <v>1.3</v>
      </c>
      <c r="F58" s="145"/>
      <c r="G58" s="77">
        <f t="shared" si="0"/>
        <v>0</v>
      </c>
      <c r="H58" s="77"/>
      <c r="I58" s="77">
        <f t="shared" si="1"/>
        <v>0</v>
      </c>
      <c r="J58" s="77">
        <f t="shared" si="2"/>
        <v>0</v>
      </c>
    </row>
    <row r="59" spans="1:10" s="152" customFormat="1" ht="40.799999999999997" x14ac:dyDescent="0.3">
      <c r="A59" s="66" t="s">
        <v>151</v>
      </c>
      <c r="B59" s="67" t="s">
        <v>1164</v>
      </c>
      <c r="C59" s="68" t="s">
        <v>1375</v>
      </c>
      <c r="D59" s="69" t="s">
        <v>116</v>
      </c>
      <c r="E59" s="81">
        <v>133.9</v>
      </c>
      <c r="F59" s="98">
        <v>29.020910379365077</v>
      </c>
      <c r="G59" s="71">
        <f t="shared" si="0"/>
        <v>3885.8998997969838</v>
      </c>
      <c r="H59" s="71"/>
      <c r="I59" s="71">
        <f t="shared" si="1"/>
        <v>0</v>
      </c>
      <c r="J59" s="71">
        <f t="shared" si="2"/>
        <v>3885.8998997969838</v>
      </c>
    </row>
    <row r="60" spans="1:10" s="152" customFormat="1" ht="40.799999999999997" x14ac:dyDescent="0.3">
      <c r="A60" s="66" t="s">
        <v>155</v>
      </c>
      <c r="B60" s="67" t="s">
        <v>1167</v>
      </c>
      <c r="C60" s="68" t="s">
        <v>1168</v>
      </c>
      <c r="D60" s="69" t="s">
        <v>213</v>
      </c>
      <c r="E60" s="70">
        <v>6</v>
      </c>
      <c r="F60" s="98">
        <v>5.0279665986282582</v>
      </c>
      <c r="G60" s="71">
        <f t="shared" si="0"/>
        <v>30.167799591769551</v>
      </c>
      <c r="H60" s="71"/>
      <c r="I60" s="71">
        <f t="shared" si="1"/>
        <v>0</v>
      </c>
      <c r="J60" s="71">
        <f t="shared" si="2"/>
        <v>30.167799591769551</v>
      </c>
    </row>
    <row r="61" spans="1:10" s="152" customFormat="1" ht="40.799999999999997" x14ac:dyDescent="0.3">
      <c r="A61" s="66" t="s">
        <v>678</v>
      </c>
      <c r="B61" s="67" t="s">
        <v>1167</v>
      </c>
      <c r="C61" s="68" t="s">
        <v>1170</v>
      </c>
      <c r="D61" s="69" t="s">
        <v>213</v>
      </c>
      <c r="E61" s="70">
        <v>6</v>
      </c>
      <c r="F61" s="98">
        <v>10.774214139917696</v>
      </c>
      <c r="G61" s="71">
        <f t="shared" si="0"/>
        <v>64.645284839506175</v>
      </c>
      <c r="H61" s="71"/>
      <c r="I61" s="71">
        <f t="shared" si="1"/>
        <v>0</v>
      </c>
      <c r="J61" s="71">
        <f t="shared" si="2"/>
        <v>64.645284839506175</v>
      </c>
    </row>
    <row r="62" spans="1:10" s="152" customFormat="1" ht="40.799999999999997" x14ac:dyDescent="0.3">
      <c r="A62" s="66" t="s">
        <v>162</v>
      </c>
      <c r="B62" s="67" t="s">
        <v>1141</v>
      </c>
      <c r="C62" s="68" t="s">
        <v>1142</v>
      </c>
      <c r="D62" s="69" t="s">
        <v>213</v>
      </c>
      <c r="E62" s="70">
        <v>260</v>
      </c>
      <c r="F62" s="98">
        <v>33.692901448829808</v>
      </c>
      <c r="G62" s="71">
        <f t="shared" si="0"/>
        <v>8760.1543766957493</v>
      </c>
      <c r="H62" s="71"/>
      <c r="I62" s="71">
        <f t="shared" si="1"/>
        <v>0</v>
      </c>
      <c r="J62" s="71">
        <f t="shared" si="2"/>
        <v>8760.1543766957493</v>
      </c>
    </row>
    <row r="63" spans="1:10" s="152" customFormat="1" ht="40.799999999999997" x14ac:dyDescent="0.3">
      <c r="A63" s="66" t="s">
        <v>166</v>
      </c>
      <c r="B63" s="67" t="s">
        <v>1141</v>
      </c>
      <c r="C63" s="68" t="s">
        <v>1144</v>
      </c>
      <c r="D63" s="69" t="s">
        <v>213</v>
      </c>
      <c r="E63" s="70">
        <v>12</v>
      </c>
      <c r="F63" s="98">
        <v>43.336283540557865</v>
      </c>
      <c r="G63" s="71">
        <f t="shared" si="0"/>
        <v>520.03540248669435</v>
      </c>
      <c r="H63" s="71"/>
      <c r="I63" s="71">
        <f t="shared" si="1"/>
        <v>0</v>
      </c>
      <c r="J63" s="71">
        <f t="shared" si="2"/>
        <v>520.03540248669435</v>
      </c>
    </row>
    <row r="64" spans="1:10" s="152" customFormat="1" ht="40.799999999999997" x14ac:dyDescent="0.3">
      <c r="A64" s="66" t="s">
        <v>169</v>
      </c>
      <c r="B64" s="67" t="s">
        <v>1154</v>
      </c>
      <c r="C64" s="68" t="s">
        <v>1155</v>
      </c>
      <c r="D64" s="69" t="s">
        <v>116</v>
      </c>
      <c r="E64" s="70">
        <v>100</v>
      </c>
      <c r="F64" s="98">
        <v>313.8169438486695</v>
      </c>
      <c r="G64" s="71">
        <f t="shared" si="0"/>
        <v>31381.694384866951</v>
      </c>
      <c r="H64" s="71"/>
      <c r="I64" s="71">
        <f t="shared" si="1"/>
        <v>0</v>
      </c>
      <c r="J64" s="71">
        <f t="shared" si="2"/>
        <v>31381.694384866951</v>
      </c>
    </row>
    <row r="65" spans="1:10" s="152" customFormat="1" ht="40.799999999999997" x14ac:dyDescent="0.3">
      <c r="A65" s="66" t="s">
        <v>171</v>
      </c>
      <c r="B65" s="67" t="s">
        <v>1151</v>
      </c>
      <c r="C65" s="68" t="s">
        <v>1152</v>
      </c>
      <c r="D65" s="69" t="s">
        <v>213</v>
      </c>
      <c r="E65" s="70">
        <v>200</v>
      </c>
      <c r="F65" s="98">
        <v>124.57146388572842</v>
      </c>
      <c r="G65" s="71">
        <f t="shared" si="0"/>
        <v>24914.292777145685</v>
      </c>
      <c r="H65" s="71"/>
      <c r="I65" s="71">
        <f t="shared" si="1"/>
        <v>0</v>
      </c>
      <c r="J65" s="71">
        <f t="shared" si="2"/>
        <v>24914.292777145685</v>
      </c>
    </row>
    <row r="66" spans="1:10" s="78" customFormat="1" ht="20.399999999999999" x14ac:dyDescent="0.3">
      <c r="A66" s="72" t="s">
        <v>173</v>
      </c>
      <c r="B66" s="73" t="s">
        <v>128</v>
      </c>
      <c r="C66" s="74" t="s">
        <v>129</v>
      </c>
      <c r="D66" s="75" t="s">
        <v>130</v>
      </c>
      <c r="E66" s="76">
        <v>2</v>
      </c>
      <c r="F66" s="145"/>
      <c r="G66" s="77">
        <f t="shared" si="0"/>
        <v>0</v>
      </c>
      <c r="H66" s="77"/>
      <c r="I66" s="77">
        <f t="shared" si="1"/>
        <v>0</v>
      </c>
      <c r="J66" s="77">
        <f t="shared" si="2"/>
        <v>0</v>
      </c>
    </row>
    <row r="67" spans="1:10" s="152" customFormat="1" ht="40.799999999999997" x14ac:dyDescent="0.3">
      <c r="A67" s="66" t="s">
        <v>176</v>
      </c>
      <c r="B67" s="67" t="s">
        <v>1284</v>
      </c>
      <c r="C67" s="68" t="s">
        <v>1285</v>
      </c>
      <c r="D67" s="69" t="s">
        <v>213</v>
      </c>
      <c r="E67" s="70">
        <v>2</v>
      </c>
      <c r="F67" s="98">
        <v>696.01423343868339</v>
      </c>
      <c r="G67" s="71">
        <f t="shared" ref="G67:G130" si="3">E67*F67</f>
        <v>1392.0284668773668</v>
      </c>
      <c r="H67" s="71"/>
      <c r="I67" s="71">
        <f t="shared" ref="I67:I130" si="4">E67*H67</f>
        <v>0</v>
      </c>
      <c r="J67" s="71">
        <f t="shared" ref="J67:J130" si="5">G67+I67</f>
        <v>1392.0284668773668</v>
      </c>
    </row>
    <row r="68" spans="1:10" s="78" customFormat="1" ht="20.399999999999999" x14ac:dyDescent="0.3">
      <c r="A68" s="72" t="s">
        <v>178</v>
      </c>
      <c r="B68" s="73" t="s">
        <v>825</v>
      </c>
      <c r="C68" s="74" t="s">
        <v>826</v>
      </c>
      <c r="D68" s="75" t="s">
        <v>109</v>
      </c>
      <c r="E68" s="80">
        <v>0.8</v>
      </c>
      <c r="F68" s="145"/>
      <c r="G68" s="77">
        <f t="shared" si="3"/>
        <v>0</v>
      </c>
      <c r="H68" s="77"/>
      <c r="I68" s="77">
        <f t="shared" si="4"/>
        <v>0</v>
      </c>
      <c r="J68" s="77">
        <f t="shared" si="5"/>
        <v>0</v>
      </c>
    </row>
    <row r="69" spans="1:10" s="152" customFormat="1" ht="40.799999999999997" x14ac:dyDescent="0.3">
      <c r="A69" s="66" t="s">
        <v>180</v>
      </c>
      <c r="B69" s="67" t="s">
        <v>1066</v>
      </c>
      <c r="C69" s="68" t="s">
        <v>1382</v>
      </c>
      <c r="D69" s="69" t="s">
        <v>116</v>
      </c>
      <c r="E69" s="81">
        <v>82.4</v>
      </c>
      <c r="F69" s="98">
        <v>520.1609273116253</v>
      </c>
      <c r="G69" s="71">
        <f t="shared" si="3"/>
        <v>42861.260410477931</v>
      </c>
      <c r="H69" s="71"/>
      <c r="I69" s="71">
        <f t="shared" si="4"/>
        <v>0</v>
      </c>
      <c r="J69" s="71">
        <f t="shared" si="5"/>
        <v>42861.260410477931</v>
      </c>
    </row>
    <row r="70" spans="1:10" s="152" customFormat="1" ht="14.4" x14ac:dyDescent="0.3">
      <c r="A70" s="62" t="s">
        <v>1762</v>
      </c>
      <c r="B70" s="63"/>
      <c r="C70" s="63"/>
      <c r="D70" s="63"/>
      <c r="E70" s="64"/>
      <c r="F70" s="71"/>
      <c r="G70" s="71">
        <f t="shared" si="3"/>
        <v>0</v>
      </c>
      <c r="H70" s="71"/>
      <c r="I70" s="71">
        <f t="shared" si="4"/>
        <v>0</v>
      </c>
      <c r="J70" s="71">
        <f t="shared" si="5"/>
        <v>0</v>
      </c>
    </row>
    <row r="71" spans="1:10" s="78" customFormat="1" ht="30.6" x14ac:dyDescent="0.3">
      <c r="A71" s="72" t="s">
        <v>182</v>
      </c>
      <c r="B71" s="73" t="s">
        <v>163</v>
      </c>
      <c r="C71" s="74" t="s">
        <v>164</v>
      </c>
      <c r="D71" s="75" t="s">
        <v>165</v>
      </c>
      <c r="E71" s="101">
        <v>3.487476</v>
      </c>
      <c r="F71" s="145"/>
      <c r="G71" s="77">
        <f t="shared" si="3"/>
        <v>0</v>
      </c>
      <c r="H71" s="77"/>
      <c r="I71" s="77">
        <f t="shared" si="4"/>
        <v>0</v>
      </c>
      <c r="J71" s="77">
        <f t="shared" si="5"/>
        <v>0</v>
      </c>
    </row>
    <row r="72" spans="1:10" s="152" customFormat="1" ht="40.799999999999997" x14ac:dyDescent="0.3">
      <c r="A72" s="66" t="s">
        <v>184</v>
      </c>
      <c r="B72" s="67" t="s">
        <v>793</v>
      </c>
      <c r="C72" s="68" t="s">
        <v>1649</v>
      </c>
      <c r="D72" s="69" t="s">
        <v>213</v>
      </c>
      <c r="E72" s="105">
        <v>76.666667000000004</v>
      </c>
      <c r="F72" s="71">
        <v>18192.38</v>
      </c>
      <c r="G72" s="71">
        <f t="shared" si="3"/>
        <v>1394749.13939746</v>
      </c>
      <c r="H72" s="71"/>
      <c r="I72" s="71">
        <f t="shared" si="4"/>
        <v>0</v>
      </c>
      <c r="J72" s="71">
        <f t="shared" si="5"/>
        <v>1394749.13939746</v>
      </c>
    </row>
    <row r="73" spans="1:10" s="152" customFormat="1" ht="40.799999999999997" x14ac:dyDescent="0.3">
      <c r="A73" s="66" t="s">
        <v>186</v>
      </c>
      <c r="B73" s="67" t="s">
        <v>880</v>
      </c>
      <c r="C73" s="68" t="s">
        <v>1694</v>
      </c>
      <c r="D73" s="69" t="s">
        <v>213</v>
      </c>
      <c r="E73" s="70">
        <v>5</v>
      </c>
      <c r="F73" s="71">
        <v>6207.72</v>
      </c>
      <c r="G73" s="71">
        <f t="shared" si="3"/>
        <v>31038.600000000002</v>
      </c>
      <c r="H73" s="71"/>
      <c r="I73" s="71">
        <f t="shared" si="4"/>
        <v>0</v>
      </c>
      <c r="J73" s="71">
        <f t="shared" si="5"/>
        <v>31038.600000000002</v>
      </c>
    </row>
    <row r="74" spans="1:10" s="152" customFormat="1" ht="40.799999999999997" x14ac:dyDescent="0.3">
      <c r="A74" s="66" t="s">
        <v>188</v>
      </c>
      <c r="B74" s="67" t="s">
        <v>793</v>
      </c>
      <c r="C74" s="68" t="s">
        <v>1734</v>
      </c>
      <c r="D74" s="69" t="s">
        <v>213</v>
      </c>
      <c r="E74" s="70">
        <v>1</v>
      </c>
      <c r="F74" s="71">
        <v>10352.24</v>
      </c>
      <c r="G74" s="71">
        <f t="shared" si="3"/>
        <v>10352.24</v>
      </c>
      <c r="H74" s="71"/>
      <c r="I74" s="71">
        <f t="shared" si="4"/>
        <v>0</v>
      </c>
      <c r="J74" s="71">
        <f t="shared" si="5"/>
        <v>10352.24</v>
      </c>
    </row>
    <row r="75" spans="1:10" s="152" customFormat="1" ht="40.799999999999997" x14ac:dyDescent="0.3">
      <c r="A75" s="66" t="s">
        <v>190</v>
      </c>
      <c r="B75" s="67" t="s">
        <v>793</v>
      </c>
      <c r="C75" s="68" t="s">
        <v>1763</v>
      </c>
      <c r="D75" s="69" t="s">
        <v>213</v>
      </c>
      <c r="E75" s="70">
        <v>180</v>
      </c>
      <c r="F75" s="71">
        <v>241.32</v>
      </c>
      <c r="G75" s="71">
        <f t="shared" si="3"/>
        <v>43437.599999999999</v>
      </c>
      <c r="H75" s="71"/>
      <c r="I75" s="71">
        <f t="shared" si="4"/>
        <v>0</v>
      </c>
      <c r="J75" s="71">
        <f t="shared" si="5"/>
        <v>43437.599999999999</v>
      </c>
    </row>
    <row r="76" spans="1:10" s="152" customFormat="1" ht="40.799999999999997" x14ac:dyDescent="0.3">
      <c r="A76" s="66" t="s">
        <v>192</v>
      </c>
      <c r="B76" s="67" t="s">
        <v>793</v>
      </c>
      <c r="C76" s="68" t="s">
        <v>1294</v>
      </c>
      <c r="D76" s="69" t="s">
        <v>213</v>
      </c>
      <c r="E76" s="70">
        <v>10</v>
      </c>
      <c r="F76" s="71">
        <v>3507.84</v>
      </c>
      <c r="G76" s="71">
        <f t="shared" si="3"/>
        <v>35078.400000000001</v>
      </c>
      <c r="H76" s="71"/>
      <c r="I76" s="71">
        <f t="shared" si="4"/>
        <v>0</v>
      </c>
      <c r="J76" s="71">
        <f t="shared" si="5"/>
        <v>35078.400000000001</v>
      </c>
    </row>
    <row r="77" spans="1:10" s="152" customFormat="1" ht="40.799999999999997" x14ac:dyDescent="0.3">
      <c r="A77" s="66" t="s">
        <v>194</v>
      </c>
      <c r="B77" s="67" t="s">
        <v>793</v>
      </c>
      <c r="C77" s="68" t="s">
        <v>1735</v>
      </c>
      <c r="D77" s="69" t="s">
        <v>213</v>
      </c>
      <c r="E77" s="70">
        <v>10</v>
      </c>
      <c r="F77" s="71">
        <v>212.89</v>
      </c>
      <c r="G77" s="71">
        <f t="shared" si="3"/>
        <v>2128.8999999999996</v>
      </c>
      <c r="H77" s="71"/>
      <c r="I77" s="71">
        <f t="shared" si="4"/>
        <v>0</v>
      </c>
      <c r="J77" s="71">
        <f t="shared" si="5"/>
        <v>2128.8999999999996</v>
      </c>
    </row>
    <row r="78" spans="1:10" s="152" customFormat="1" ht="40.799999999999997" x14ac:dyDescent="0.3">
      <c r="A78" s="66" t="s">
        <v>196</v>
      </c>
      <c r="B78" s="67" t="s">
        <v>801</v>
      </c>
      <c r="C78" s="68" t="s">
        <v>1764</v>
      </c>
      <c r="D78" s="69" t="s">
        <v>213</v>
      </c>
      <c r="E78" s="70">
        <v>154</v>
      </c>
      <c r="F78" s="71">
        <v>2196.4</v>
      </c>
      <c r="G78" s="71">
        <f t="shared" si="3"/>
        <v>338245.60000000003</v>
      </c>
      <c r="H78" s="71"/>
      <c r="I78" s="71">
        <f t="shared" si="4"/>
        <v>0</v>
      </c>
      <c r="J78" s="71">
        <f t="shared" si="5"/>
        <v>338245.60000000003</v>
      </c>
    </row>
    <row r="79" spans="1:10" s="152" customFormat="1" ht="40.799999999999997" x14ac:dyDescent="0.3">
      <c r="A79" s="66" t="s">
        <v>198</v>
      </c>
      <c r="B79" s="67" t="s">
        <v>853</v>
      </c>
      <c r="C79" s="68" t="s">
        <v>1765</v>
      </c>
      <c r="D79" s="69" t="s">
        <v>213</v>
      </c>
      <c r="E79" s="70">
        <v>308</v>
      </c>
      <c r="F79" s="71">
        <v>49.5</v>
      </c>
      <c r="G79" s="71">
        <f t="shared" si="3"/>
        <v>15246</v>
      </c>
      <c r="H79" s="71"/>
      <c r="I79" s="71">
        <f t="shared" si="4"/>
        <v>0</v>
      </c>
      <c r="J79" s="71">
        <f t="shared" si="5"/>
        <v>15246</v>
      </c>
    </row>
    <row r="80" spans="1:10" s="152" customFormat="1" ht="40.799999999999997" x14ac:dyDescent="0.3">
      <c r="A80" s="66" t="s">
        <v>200</v>
      </c>
      <c r="B80" s="67" t="s">
        <v>1740</v>
      </c>
      <c r="C80" s="68" t="s">
        <v>1447</v>
      </c>
      <c r="D80" s="69" t="s">
        <v>213</v>
      </c>
      <c r="E80" s="70">
        <v>2400</v>
      </c>
      <c r="F80" s="71">
        <v>97.98</v>
      </c>
      <c r="G80" s="71">
        <f t="shared" si="3"/>
        <v>235152</v>
      </c>
      <c r="H80" s="71"/>
      <c r="I80" s="71">
        <f t="shared" si="4"/>
        <v>0</v>
      </c>
      <c r="J80" s="71">
        <f t="shared" si="5"/>
        <v>235152</v>
      </c>
    </row>
    <row r="81" spans="1:10" s="152" customFormat="1" ht="40.799999999999997" x14ac:dyDescent="0.3">
      <c r="A81" s="66" t="s">
        <v>202</v>
      </c>
      <c r="B81" s="67" t="s">
        <v>1740</v>
      </c>
      <c r="C81" s="68" t="s">
        <v>1766</v>
      </c>
      <c r="D81" s="69" t="s">
        <v>213</v>
      </c>
      <c r="E81" s="70">
        <v>2400</v>
      </c>
      <c r="F81" s="71">
        <v>15.12</v>
      </c>
      <c r="G81" s="71">
        <f t="shared" si="3"/>
        <v>36288</v>
      </c>
      <c r="H81" s="71"/>
      <c r="I81" s="71">
        <f t="shared" si="4"/>
        <v>0</v>
      </c>
      <c r="J81" s="71">
        <f t="shared" si="5"/>
        <v>36288</v>
      </c>
    </row>
    <row r="82" spans="1:10" s="152" customFormat="1" ht="40.799999999999997" x14ac:dyDescent="0.3">
      <c r="A82" s="66" t="s">
        <v>205</v>
      </c>
      <c r="B82" s="67" t="s">
        <v>1740</v>
      </c>
      <c r="C82" s="68" t="s">
        <v>1449</v>
      </c>
      <c r="D82" s="69" t="s">
        <v>213</v>
      </c>
      <c r="E82" s="70">
        <v>2400</v>
      </c>
      <c r="F82" s="71">
        <v>12.69</v>
      </c>
      <c r="G82" s="71">
        <f t="shared" si="3"/>
        <v>30456</v>
      </c>
      <c r="H82" s="71"/>
      <c r="I82" s="71">
        <f t="shared" si="4"/>
        <v>0</v>
      </c>
      <c r="J82" s="71">
        <f t="shared" si="5"/>
        <v>30456</v>
      </c>
    </row>
    <row r="83" spans="1:10" s="152" customFormat="1" ht="40.799999999999997" x14ac:dyDescent="0.3">
      <c r="A83" s="66" t="s">
        <v>207</v>
      </c>
      <c r="B83" s="67" t="s">
        <v>1740</v>
      </c>
      <c r="C83" s="68" t="s">
        <v>1767</v>
      </c>
      <c r="D83" s="69" t="s">
        <v>213</v>
      </c>
      <c r="E83" s="70">
        <v>214</v>
      </c>
      <c r="F83" s="71">
        <v>3902.77</v>
      </c>
      <c r="G83" s="71">
        <f t="shared" si="3"/>
        <v>835192.78</v>
      </c>
      <c r="H83" s="71"/>
      <c r="I83" s="71">
        <f t="shared" si="4"/>
        <v>0</v>
      </c>
      <c r="J83" s="71">
        <f t="shared" si="5"/>
        <v>835192.78</v>
      </c>
    </row>
    <row r="84" spans="1:10" s="152" customFormat="1" ht="40.799999999999997" x14ac:dyDescent="0.3">
      <c r="A84" s="66" t="s">
        <v>210</v>
      </c>
      <c r="B84" s="67" t="s">
        <v>840</v>
      </c>
      <c r="C84" s="68" t="s">
        <v>1451</v>
      </c>
      <c r="D84" s="69" t="s">
        <v>213</v>
      </c>
      <c r="E84" s="70">
        <v>214</v>
      </c>
      <c r="F84" s="71">
        <v>65.92</v>
      </c>
      <c r="G84" s="71">
        <f t="shared" si="3"/>
        <v>14106.880000000001</v>
      </c>
      <c r="H84" s="71"/>
      <c r="I84" s="71">
        <f t="shared" si="4"/>
        <v>0</v>
      </c>
      <c r="J84" s="71">
        <f t="shared" si="5"/>
        <v>14106.880000000001</v>
      </c>
    </row>
    <row r="85" spans="1:10" s="78" customFormat="1" ht="20.399999999999999" x14ac:dyDescent="0.3">
      <c r="A85" s="72" t="s">
        <v>214</v>
      </c>
      <c r="B85" s="73" t="s">
        <v>806</v>
      </c>
      <c r="C85" s="74" t="s">
        <v>807</v>
      </c>
      <c r="D85" s="75" t="s">
        <v>69</v>
      </c>
      <c r="E85" s="79">
        <v>0.48</v>
      </c>
      <c r="F85" s="77"/>
      <c r="G85" s="77">
        <f t="shared" si="3"/>
        <v>0</v>
      </c>
      <c r="H85" s="77"/>
      <c r="I85" s="77">
        <f t="shared" si="4"/>
        <v>0</v>
      </c>
      <c r="J85" s="77">
        <f t="shared" si="5"/>
        <v>0</v>
      </c>
    </row>
    <row r="86" spans="1:10" s="152" customFormat="1" ht="40.799999999999997" x14ac:dyDescent="0.3">
      <c r="A86" s="66" t="s">
        <v>698</v>
      </c>
      <c r="B86" s="67" t="s">
        <v>1742</v>
      </c>
      <c r="C86" s="68" t="s">
        <v>1768</v>
      </c>
      <c r="D86" s="69" t="s">
        <v>213</v>
      </c>
      <c r="E86" s="70">
        <v>48</v>
      </c>
      <c r="F86" s="71">
        <v>3377.2</v>
      </c>
      <c r="G86" s="71">
        <f t="shared" si="3"/>
        <v>162105.59999999998</v>
      </c>
      <c r="H86" s="71"/>
      <c r="I86" s="71">
        <f t="shared" si="4"/>
        <v>0</v>
      </c>
      <c r="J86" s="71">
        <f t="shared" si="5"/>
        <v>162105.59999999998</v>
      </c>
    </row>
    <row r="87" spans="1:10" s="152" customFormat="1" ht="40.799999999999997" x14ac:dyDescent="0.3">
      <c r="A87" s="66" t="s">
        <v>220</v>
      </c>
      <c r="B87" s="67" t="s">
        <v>1732</v>
      </c>
      <c r="C87" s="68" t="s">
        <v>1457</v>
      </c>
      <c r="D87" s="69" t="s">
        <v>213</v>
      </c>
      <c r="E87" s="70">
        <v>96</v>
      </c>
      <c r="F87" s="71">
        <v>407.64</v>
      </c>
      <c r="G87" s="71">
        <f t="shared" si="3"/>
        <v>39133.440000000002</v>
      </c>
      <c r="H87" s="71"/>
      <c r="I87" s="71">
        <f t="shared" si="4"/>
        <v>0</v>
      </c>
      <c r="J87" s="71">
        <f t="shared" si="5"/>
        <v>39133.440000000002</v>
      </c>
    </row>
    <row r="88" spans="1:10" s="152" customFormat="1" ht="40.799999999999997" x14ac:dyDescent="0.3">
      <c r="A88" s="66" t="s">
        <v>798</v>
      </c>
      <c r="B88" s="67" t="s">
        <v>1740</v>
      </c>
      <c r="C88" s="68" t="s">
        <v>1458</v>
      </c>
      <c r="D88" s="69" t="s">
        <v>213</v>
      </c>
      <c r="E88" s="70">
        <v>96</v>
      </c>
      <c r="F88" s="71">
        <v>1123.3499999999999</v>
      </c>
      <c r="G88" s="71">
        <f t="shared" si="3"/>
        <v>107841.59999999999</v>
      </c>
      <c r="H88" s="71"/>
      <c r="I88" s="71">
        <f t="shared" si="4"/>
        <v>0</v>
      </c>
      <c r="J88" s="71">
        <f t="shared" si="5"/>
        <v>107841.59999999999</v>
      </c>
    </row>
    <row r="89" spans="1:10" s="152" customFormat="1" ht="40.799999999999997" x14ac:dyDescent="0.3">
      <c r="A89" s="66" t="s">
        <v>227</v>
      </c>
      <c r="B89" s="67" t="s">
        <v>1740</v>
      </c>
      <c r="C89" s="68" t="s">
        <v>1769</v>
      </c>
      <c r="D89" s="69" t="s">
        <v>213</v>
      </c>
      <c r="E89" s="70">
        <v>96</v>
      </c>
      <c r="F89" s="98">
        <v>499.74396585651601</v>
      </c>
      <c r="G89" s="71">
        <f t="shared" si="3"/>
        <v>47975.420722225535</v>
      </c>
      <c r="H89" s="71"/>
      <c r="I89" s="71">
        <f t="shared" si="4"/>
        <v>0</v>
      </c>
      <c r="J89" s="71">
        <f t="shared" si="5"/>
        <v>47975.420722225535</v>
      </c>
    </row>
    <row r="90" spans="1:10" s="152" customFormat="1" ht="40.799999999999997" x14ac:dyDescent="0.3">
      <c r="A90" s="66" t="s">
        <v>229</v>
      </c>
      <c r="B90" s="67" t="s">
        <v>1740</v>
      </c>
      <c r="C90" s="68" t="s">
        <v>876</v>
      </c>
      <c r="D90" s="69" t="s">
        <v>213</v>
      </c>
      <c r="E90" s="70">
        <v>96</v>
      </c>
      <c r="F90" s="71">
        <v>65.92</v>
      </c>
      <c r="G90" s="71">
        <f t="shared" si="3"/>
        <v>6328.32</v>
      </c>
      <c r="H90" s="71"/>
      <c r="I90" s="71">
        <f t="shared" si="4"/>
        <v>0</v>
      </c>
      <c r="J90" s="71">
        <f t="shared" si="5"/>
        <v>6328.32</v>
      </c>
    </row>
    <row r="91" spans="1:10" s="152" customFormat="1" ht="40.799999999999997" x14ac:dyDescent="0.3">
      <c r="A91" s="66" t="s">
        <v>231</v>
      </c>
      <c r="B91" s="67" t="s">
        <v>829</v>
      </c>
      <c r="C91" s="68" t="s">
        <v>830</v>
      </c>
      <c r="D91" s="69" t="s">
        <v>213</v>
      </c>
      <c r="E91" s="70">
        <v>60</v>
      </c>
      <c r="F91" s="71">
        <v>7004.58</v>
      </c>
      <c r="G91" s="71">
        <f t="shared" si="3"/>
        <v>420274.8</v>
      </c>
      <c r="H91" s="71"/>
      <c r="I91" s="71">
        <f t="shared" si="4"/>
        <v>0</v>
      </c>
      <c r="J91" s="71">
        <f t="shared" si="5"/>
        <v>420274.8</v>
      </c>
    </row>
    <row r="92" spans="1:10" s="78" customFormat="1" ht="20.399999999999999" x14ac:dyDescent="0.3">
      <c r="A92" s="72" t="s">
        <v>234</v>
      </c>
      <c r="B92" s="73" t="s">
        <v>825</v>
      </c>
      <c r="C92" s="74" t="s">
        <v>826</v>
      </c>
      <c r="D92" s="75" t="s">
        <v>109</v>
      </c>
      <c r="E92" s="80">
        <v>5.5</v>
      </c>
      <c r="F92" s="145"/>
      <c r="G92" s="77">
        <f t="shared" si="3"/>
        <v>0</v>
      </c>
      <c r="H92" s="77"/>
      <c r="I92" s="77">
        <f t="shared" si="4"/>
        <v>0</v>
      </c>
      <c r="J92" s="77">
        <f t="shared" si="5"/>
        <v>0</v>
      </c>
    </row>
    <row r="93" spans="1:10" s="152" customFormat="1" ht="40.799999999999997" x14ac:dyDescent="0.3">
      <c r="A93" s="66" t="s">
        <v>237</v>
      </c>
      <c r="B93" s="67" t="s">
        <v>1066</v>
      </c>
      <c r="C93" s="68" t="s">
        <v>1655</v>
      </c>
      <c r="D93" s="69" t="s">
        <v>116</v>
      </c>
      <c r="E93" s="70">
        <v>515</v>
      </c>
      <c r="F93" s="98">
        <v>6411.8861618150777</v>
      </c>
      <c r="G93" s="71">
        <f t="shared" si="3"/>
        <v>3302121.373334765</v>
      </c>
      <c r="H93" s="71"/>
      <c r="I93" s="71">
        <f t="shared" si="4"/>
        <v>0</v>
      </c>
      <c r="J93" s="71">
        <f t="shared" si="5"/>
        <v>3302121.373334765</v>
      </c>
    </row>
    <row r="94" spans="1:10" s="152" customFormat="1" ht="40.799999999999997" x14ac:dyDescent="0.3">
      <c r="A94" s="66" t="s">
        <v>239</v>
      </c>
      <c r="B94" s="67" t="s">
        <v>1066</v>
      </c>
      <c r="C94" s="68" t="s">
        <v>828</v>
      </c>
      <c r="D94" s="69" t="s">
        <v>116</v>
      </c>
      <c r="E94" s="81">
        <v>51.5</v>
      </c>
      <c r="F94" s="71">
        <v>159.66999999999999</v>
      </c>
      <c r="G94" s="71">
        <f t="shared" si="3"/>
        <v>8223.0049999999992</v>
      </c>
      <c r="H94" s="71"/>
      <c r="I94" s="71">
        <f t="shared" si="4"/>
        <v>0</v>
      </c>
      <c r="J94" s="71">
        <f t="shared" si="5"/>
        <v>8223.0049999999992</v>
      </c>
    </row>
    <row r="95" spans="1:10" s="152" customFormat="1" ht="40.799999999999997" x14ac:dyDescent="0.3">
      <c r="A95" s="66" t="s">
        <v>241</v>
      </c>
      <c r="B95" s="67" t="s">
        <v>1070</v>
      </c>
      <c r="C95" s="68" t="s">
        <v>836</v>
      </c>
      <c r="D95" s="69" t="s">
        <v>213</v>
      </c>
      <c r="E95" s="70">
        <v>15</v>
      </c>
      <c r="F95" s="71">
        <v>2100</v>
      </c>
      <c r="G95" s="71">
        <f t="shared" si="3"/>
        <v>31500</v>
      </c>
      <c r="H95" s="71"/>
      <c r="I95" s="71">
        <f t="shared" si="4"/>
        <v>0</v>
      </c>
      <c r="J95" s="71">
        <f t="shared" si="5"/>
        <v>31500</v>
      </c>
    </row>
    <row r="96" spans="1:10" s="152" customFormat="1" ht="40.799999999999997" x14ac:dyDescent="0.3">
      <c r="A96" s="66" t="s">
        <v>243</v>
      </c>
      <c r="B96" s="67" t="s">
        <v>924</v>
      </c>
      <c r="C96" s="68" t="s">
        <v>1308</v>
      </c>
      <c r="D96" s="69" t="s">
        <v>213</v>
      </c>
      <c r="E96" s="70">
        <v>200</v>
      </c>
      <c r="F96" s="71">
        <v>16.32</v>
      </c>
      <c r="G96" s="71">
        <f t="shared" si="3"/>
        <v>3264</v>
      </c>
      <c r="H96" s="71"/>
      <c r="I96" s="71">
        <f t="shared" si="4"/>
        <v>0</v>
      </c>
      <c r="J96" s="71">
        <f t="shared" si="5"/>
        <v>3264</v>
      </c>
    </row>
    <row r="97" spans="1:10" s="152" customFormat="1" ht="40.799999999999997" x14ac:dyDescent="0.3">
      <c r="A97" s="66" t="s">
        <v>245</v>
      </c>
      <c r="B97" s="67" t="s">
        <v>1280</v>
      </c>
      <c r="C97" s="68" t="s">
        <v>846</v>
      </c>
      <c r="D97" s="69" t="s">
        <v>213</v>
      </c>
      <c r="E97" s="70">
        <v>400</v>
      </c>
      <c r="F97" s="71">
        <v>150</v>
      </c>
      <c r="G97" s="71">
        <f t="shared" si="3"/>
        <v>60000</v>
      </c>
      <c r="H97" s="71"/>
      <c r="I97" s="71">
        <f t="shared" si="4"/>
        <v>0</v>
      </c>
      <c r="J97" s="71">
        <f t="shared" si="5"/>
        <v>60000</v>
      </c>
    </row>
    <row r="98" spans="1:10" s="152" customFormat="1" ht="40.799999999999997" x14ac:dyDescent="0.3">
      <c r="A98" s="66" t="s">
        <v>246</v>
      </c>
      <c r="B98" s="67" t="s">
        <v>1280</v>
      </c>
      <c r="C98" s="68" t="s">
        <v>1464</v>
      </c>
      <c r="D98" s="69" t="s">
        <v>213</v>
      </c>
      <c r="E98" s="70">
        <v>435</v>
      </c>
      <c r="F98" s="71">
        <v>908.41</v>
      </c>
      <c r="G98" s="71">
        <f t="shared" si="3"/>
        <v>395158.35</v>
      </c>
      <c r="H98" s="71"/>
      <c r="I98" s="71">
        <f t="shared" si="4"/>
        <v>0</v>
      </c>
      <c r="J98" s="71">
        <f t="shared" si="5"/>
        <v>395158.35</v>
      </c>
    </row>
    <row r="99" spans="1:10" s="152" customFormat="1" ht="40.799999999999997" x14ac:dyDescent="0.3">
      <c r="A99" s="66" t="s">
        <v>247</v>
      </c>
      <c r="B99" s="67" t="s">
        <v>1770</v>
      </c>
      <c r="C99" s="68" t="s">
        <v>1465</v>
      </c>
      <c r="D99" s="69" t="s">
        <v>213</v>
      </c>
      <c r="E99" s="70">
        <v>435</v>
      </c>
      <c r="F99" s="71">
        <v>2143.41</v>
      </c>
      <c r="G99" s="71">
        <f t="shared" si="3"/>
        <v>932383.35</v>
      </c>
      <c r="H99" s="71"/>
      <c r="I99" s="71">
        <f t="shared" si="4"/>
        <v>0</v>
      </c>
      <c r="J99" s="71">
        <f t="shared" si="5"/>
        <v>932383.35</v>
      </c>
    </row>
    <row r="100" spans="1:10" s="152" customFormat="1" ht="40.799999999999997" x14ac:dyDescent="0.3">
      <c r="A100" s="66" t="s">
        <v>249</v>
      </c>
      <c r="B100" s="67" t="s">
        <v>1331</v>
      </c>
      <c r="C100" s="68" t="s">
        <v>1332</v>
      </c>
      <c r="D100" s="69" t="s">
        <v>213</v>
      </c>
      <c r="E100" s="70">
        <v>435</v>
      </c>
      <c r="F100" s="71">
        <v>637.71</v>
      </c>
      <c r="G100" s="71">
        <f t="shared" si="3"/>
        <v>277403.85000000003</v>
      </c>
      <c r="H100" s="71"/>
      <c r="I100" s="71">
        <f t="shared" si="4"/>
        <v>0</v>
      </c>
      <c r="J100" s="71">
        <f t="shared" si="5"/>
        <v>277403.85000000003</v>
      </c>
    </row>
    <row r="101" spans="1:10" s="152" customFormat="1" ht="40.799999999999997" x14ac:dyDescent="0.3">
      <c r="A101" s="66" t="s">
        <v>251</v>
      </c>
      <c r="B101" s="67" t="s">
        <v>1331</v>
      </c>
      <c r="C101" s="68" t="s">
        <v>1467</v>
      </c>
      <c r="D101" s="69" t="s">
        <v>213</v>
      </c>
      <c r="E101" s="70">
        <v>870</v>
      </c>
      <c r="F101" s="71">
        <v>637.71</v>
      </c>
      <c r="G101" s="71">
        <f t="shared" si="3"/>
        <v>554807.70000000007</v>
      </c>
      <c r="H101" s="71"/>
      <c r="I101" s="71">
        <f t="shared" si="4"/>
        <v>0</v>
      </c>
      <c r="J101" s="71">
        <f t="shared" si="5"/>
        <v>554807.70000000007</v>
      </c>
    </row>
    <row r="102" spans="1:10" s="152" customFormat="1" ht="40.799999999999997" x14ac:dyDescent="0.3">
      <c r="A102" s="66" t="s">
        <v>252</v>
      </c>
      <c r="B102" s="67" t="s">
        <v>1331</v>
      </c>
      <c r="C102" s="68" t="s">
        <v>1468</v>
      </c>
      <c r="D102" s="69" t="s">
        <v>213</v>
      </c>
      <c r="E102" s="70">
        <v>870</v>
      </c>
      <c r="F102" s="71">
        <v>103.68</v>
      </c>
      <c r="G102" s="71">
        <f t="shared" si="3"/>
        <v>90201.600000000006</v>
      </c>
      <c r="H102" s="71"/>
      <c r="I102" s="71">
        <f t="shared" si="4"/>
        <v>0</v>
      </c>
      <c r="J102" s="71">
        <f t="shared" si="5"/>
        <v>90201.600000000006</v>
      </c>
    </row>
    <row r="103" spans="1:10" s="152" customFormat="1" ht="40.799999999999997" x14ac:dyDescent="0.3">
      <c r="A103" s="66" t="s">
        <v>253</v>
      </c>
      <c r="B103" s="67" t="s">
        <v>1521</v>
      </c>
      <c r="C103" s="68" t="s">
        <v>912</v>
      </c>
      <c r="D103" s="69" t="s">
        <v>213</v>
      </c>
      <c r="E103" s="70">
        <v>870</v>
      </c>
      <c r="F103" s="71">
        <v>15.12</v>
      </c>
      <c r="G103" s="71">
        <f t="shared" si="3"/>
        <v>13154.4</v>
      </c>
      <c r="H103" s="71"/>
      <c r="I103" s="71">
        <f t="shared" si="4"/>
        <v>0</v>
      </c>
      <c r="J103" s="71">
        <f t="shared" si="5"/>
        <v>13154.4</v>
      </c>
    </row>
    <row r="104" spans="1:10" s="78" customFormat="1" ht="30.6" x14ac:dyDescent="0.3">
      <c r="A104" s="72" t="s">
        <v>254</v>
      </c>
      <c r="B104" s="73" t="s">
        <v>498</v>
      </c>
      <c r="C104" s="74" t="s">
        <v>499</v>
      </c>
      <c r="D104" s="75" t="s">
        <v>109</v>
      </c>
      <c r="E104" s="80">
        <v>0.2</v>
      </c>
      <c r="F104" s="145"/>
      <c r="G104" s="77">
        <f t="shared" si="3"/>
        <v>0</v>
      </c>
      <c r="H104" s="77"/>
      <c r="I104" s="77">
        <f t="shared" si="4"/>
        <v>0</v>
      </c>
      <c r="J104" s="77">
        <f t="shared" si="5"/>
        <v>0</v>
      </c>
    </row>
    <row r="105" spans="1:10" s="152" customFormat="1" ht="40.799999999999997" x14ac:dyDescent="0.3">
      <c r="A105" s="66" t="s">
        <v>255</v>
      </c>
      <c r="B105" s="67" t="s">
        <v>1033</v>
      </c>
      <c r="C105" s="68" t="s">
        <v>1525</v>
      </c>
      <c r="D105" s="69" t="s">
        <v>116</v>
      </c>
      <c r="E105" s="81">
        <v>20.6</v>
      </c>
      <c r="F105" s="98">
        <v>1717.1796050571743</v>
      </c>
      <c r="G105" s="71">
        <f t="shared" si="3"/>
        <v>35373.899864177794</v>
      </c>
      <c r="H105" s="71"/>
      <c r="I105" s="71">
        <f t="shared" si="4"/>
        <v>0</v>
      </c>
      <c r="J105" s="71">
        <f t="shared" si="5"/>
        <v>35373.899864177794</v>
      </c>
    </row>
    <row r="106" spans="1:10" s="152" customFormat="1" ht="14.4" x14ac:dyDescent="0.3">
      <c r="A106" s="62" t="s">
        <v>1771</v>
      </c>
      <c r="B106" s="63"/>
      <c r="C106" s="63"/>
      <c r="D106" s="63"/>
      <c r="E106" s="64"/>
      <c r="F106" s="71"/>
      <c r="G106" s="71">
        <f t="shared" si="3"/>
        <v>0</v>
      </c>
      <c r="H106" s="71"/>
      <c r="I106" s="71">
        <f t="shared" si="4"/>
        <v>0</v>
      </c>
      <c r="J106" s="71">
        <f t="shared" si="5"/>
        <v>0</v>
      </c>
    </row>
    <row r="107" spans="1:10" s="78" customFormat="1" ht="30.6" x14ac:dyDescent="0.3">
      <c r="A107" s="72" t="s">
        <v>257</v>
      </c>
      <c r="B107" s="73" t="s">
        <v>803</v>
      </c>
      <c r="C107" s="74" t="s">
        <v>804</v>
      </c>
      <c r="D107" s="75" t="s">
        <v>165</v>
      </c>
      <c r="E107" s="82">
        <v>4.00922</v>
      </c>
      <c r="F107" s="145"/>
      <c r="G107" s="77">
        <f t="shared" si="3"/>
        <v>0</v>
      </c>
      <c r="H107" s="77"/>
      <c r="I107" s="77">
        <f t="shared" si="4"/>
        <v>0</v>
      </c>
      <c r="J107" s="77">
        <f t="shared" si="5"/>
        <v>0</v>
      </c>
    </row>
    <row r="108" spans="1:10" s="152" customFormat="1" ht="40.799999999999997" x14ac:dyDescent="0.3">
      <c r="A108" s="66" t="s">
        <v>259</v>
      </c>
      <c r="B108" s="67" t="s">
        <v>793</v>
      </c>
      <c r="C108" s="68" t="s">
        <v>1772</v>
      </c>
      <c r="D108" s="69" t="s">
        <v>213</v>
      </c>
      <c r="E108" s="70">
        <v>90</v>
      </c>
      <c r="F108" s="71">
        <v>12148</v>
      </c>
      <c r="G108" s="71">
        <f t="shared" si="3"/>
        <v>1093320</v>
      </c>
      <c r="H108" s="71"/>
      <c r="I108" s="71">
        <f t="shared" si="4"/>
        <v>0</v>
      </c>
      <c r="J108" s="71">
        <f t="shared" si="5"/>
        <v>1093320</v>
      </c>
    </row>
    <row r="109" spans="1:10" s="152" customFormat="1" ht="40.799999999999997" x14ac:dyDescent="0.3">
      <c r="A109" s="66" t="s">
        <v>261</v>
      </c>
      <c r="B109" s="67" t="s">
        <v>880</v>
      </c>
      <c r="C109" s="68" t="s">
        <v>1472</v>
      </c>
      <c r="D109" s="69" t="s">
        <v>213</v>
      </c>
      <c r="E109" s="70">
        <v>5</v>
      </c>
      <c r="F109" s="98">
        <v>14216.791041904202</v>
      </c>
      <c r="G109" s="71">
        <f t="shared" si="3"/>
        <v>71083.955209521009</v>
      </c>
      <c r="H109" s="71"/>
      <c r="I109" s="71">
        <f t="shared" si="4"/>
        <v>0</v>
      </c>
      <c r="J109" s="71">
        <f t="shared" si="5"/>
        <v>71083.955209521009</v>
      </c>
    </row>
    <row r="110" spans="1:10" s="152" customFormat="1" ht="40.799999999999997" x14ac:dyDescent="0.3">
      <c r="A110" s="66" t="s">
        <v>263</v>
      </c>
      <c r="B110" s="67" t="s">
        <v>793</v>
      </c>
      <c r="C110" s="68" t="s">
        <v>1747</v>
      </c>
      <c r="D110" s="69" t="s">
        <v>213</v>
      </c>
      <c r="E110" s="70">
        <v>1</v>
      </c>
      <c r="F110" s="71">
        <v>12333.57</v>
      </c>
      <c r="G110" s="71">
        <f t="shared" si="3"/>
        <v>12333.57</v>
      </c>
      <c r="H110" s="71"/>
      <c r="I110" s="71">
        <f t="shared" si="4"/>
        <v>0</v>
      </c>
      <c r="J110" s="71">
        <f t="shared" si="5"/>
        <v>12333.57</v>
      </c>
    </row>
    <row r="111" spans="1:10" s="152" customFormat="1" ht="40.799999999999997" x14ac:dyDescent="0.3">
      <c r="A111" s="66" t="s">
        <v>265</v>
      </c>
      <c r="B111" s="67" t="s">
        <v>793</v>
      </c>
      <c r="C111" s="68" t="s">
        <v>1773</v>
      </c>
      <c r="D111" s="69" t="s">
        <v>213</v>
      </c>
      <c r="E111" s="70">
        <v>210</v>
      </c>
      <c r="F111" s="71">
        <v>241.32</v>
      </c>
      <c r="G111" s="71">
        <f t="shared" si="3"/>
        <v>50677.2</v>
      </c>
      <c r="H111" s="71"/>
      <c r="I111" s="71">
        <f t="shared" si="4"/>
        <v>0</v>
      </c>
      <c r="J111" s="71">
        <f t="shared" si="5"/>
        <v>50677.2</v>
      </c>
    </row>
    <row r="112" spans="1:10" s="152" customFormat="1" ht="40.799999999999997" x14ac:dyDescent="0.3">
      <c r="A112" s="66" t="s">
        <v>267</v>
      </c>
      <c r="B112" s="67" t="s">
        <v>793</v>
      </c>
      <c r="C112" s="68" t="s">
        <v>1443</v>
      </c>
      <c r="D112" s="69" t="s">
        <v>213</v>
      </c>
      <c r="E112" s="70">
        <v>15</v>
      </c>
      <c r="F112" s="71">
        <v>963.44</v>
      </c>
      <c r="G112" s="71">
        <f t="shared" si="3"/>
        <v>14451.6</v>
      </c>
      <c r="H112" s="71"/>
      <c r="I112" s="71">
        <f t="shared" si="4"/>
        <v>0</v>
      </c>
      <c r="J112" s="71">
        <f t="shared" si="5"/>
        <v>14451.6</v>
      </c>
    </row>
    <row r="113" spans="1:10" s="152" customFormat="1" ht="40.799999999999997" x14ac:dyDescent="0.3">
      <c r="A113" s="66" t="s">
        <v>269</v>
      </c>
      <c r="B113" s="67" t="s">
        <v>793</v>
      </c>
      <c r="C113" s="68" t="s">
        <v>1735</v>
      </c>
      <c r="D113" s="69" t="s">
        <v>213</v>
      </c>
      <c r="E113" s="70">
        <v>15</v>
      </c>
      <c r="F113" s="71">
        <v>212.89</v>
      </c>
      <c r="G113" s="71">
        <f t="shared" si="3"/>
        <v>3193.35</v>
      </c>
      <c r="H113" s="71"/>
      <c r="I113" s="71">
        <f t="shared" si="4"/>
        <v>0</v>
      </c>
      <c r="J113" s="71">
        <f t="shared" si="5"/>
        <v>3193.35</v>
      </c>
    </row>
    <row r="114" spans="1:10" s="152" customFormat="1" ht="40.799999999999997" x14ac:dyDescent="0.3">
      <c r="A114" s="66" t="s">
        <v>270</v>
      </c>
      <c r="B114" s="67" t="s">
        <v>801</v>
      </c>
      <c r="C114" s="68" t="s">
        <v>1661</v>
      </c>
      <c r="D114" s="69" t="s">
        <v>213</v>
      </c>
      <c r="E114" s="70">
        <v>180</v>
      </c>
      <c r="F114" s="71">
        <v>2196.4</v>
      </c>
      <c r="G114" s="71">
        <f t="shared" si="3"/>
        <v>395352</v>
      </c>
      <c r="H114" s="71"/>
      <c r="I114" s="71">
        <f t="shared" si="4"/>
        <v>0</v>
      </c>
      <c r="J114" s="71">
        <f t="shared" si="5"/>
        <v>395352</v>
      </c>
    </row>
    <row r="115" spans="1:10" s="152" customFormat="1" ht="40.799999999999997" x14ac:dyDescent="0.3">
      <c r="A115" s="66" t="s">
        <v>273</v>
      </c>
      <c r="B115" s="67" t="s">
        <v>853</v>
      </c>
      <c r="C115" s="68" t="s">
        <v>1765</v>
      </c>
      <c r="D115" s="69" t="s">
        <v>213</v>
      </c>
      <c r="E115" s="70">
        <v>360</v>
      </c>
      <c r="F115" s="71">
        <v>49.5</v>
      </c>
      <c r="G115" s="71">
        <f t="shared" si="3"/>
        <v>17820</v>
      </c>
      <c r="H115" s="71"/>
      <c r="I115" s="71">
        <f t="shared" si="4"/>
        <v>0</v>
      </c>
      <c r="J115" s="71">
        <f t="shared" si="5"/>
        <v>17820</v>
      </c>
    </row>
    <row r="116" spans="1:10" s="152" customFormat="1" ht="40.799999999999997" x14ac:dyDescent="0.3">
      <c r="A116" s="66" t="s">
        <v>275</v>
      </c>
      <c r="B116" s="67" t="s">
        <v>838</v>
      </c>
      <c r="C116" s="68" t="s">
        <v>1447</v>
      </c>
      <c r="D116" s="69" t="s">
        <v>213</v>
      </c>
      <c r="E116" s="70">
        <v>2800</v>
      </c>
      <c r="F116" s="71">
        <v>97.98</v>
      </c>
      <c r="G116" s="71">
        <f t="shared" si="3"/>
        <v>274344</v>
      </c>
      <c r="H116" s="71"/>
      <c r="I116" s="71">
        <f t="shared" si="4"/>
        <v>0</v>
      </c>
      <c r="J116" s="71">
        <f t="shared" si="5"/>
        <v>274344</v>
      </c>
    </row>
    <row r="117" spans="1:10" s="152" customFormat="1" ht="40.799999999999997" x14ac:dyDescent="0.3">
      <c r="A117" s="66" t="s">
        <v>279</v>
      </c>
      <c r="B117" s="67" t="s">
        <v>840</v>
      </c>
      <c r="C117" s="68" t="s">
        <v>1479</v>
      </c>
      <c r="D117" s="69" t="s">
        <v>213</v>
      </c>
      <c r="E117" s="70">
        <v>2800</v>
      </c>
      <c r="F117" s="71">
        <v>15.12</v>
      </c>
      <c r="G117" s="71">
        <f t="shared" si="3"/>
        <v>42336</v>
      </c>
      <c r="H117" s="71"/>
      <c r="I117" s="71">
        <f t="shared" si="4"/>
        <v>0</v>
      </c>
      <c r="J117" s="71">
        <f t="shared" si="5"/>
        <v>42336</v>
      </c>
    </row>
    <row r="118" spans="1:10" s="152" customFormat="1" ht="40.799999999999997" x14ac:dyDescent="0.3">
      <c r="A118" s="66" t="s">
        <v>847</v>
      </c>
      <c r="B118" s="67" t="s">
        <v>842</v>
      </c>
      <c r="C118" s="68" t="s">
        <v>1449</v>
      </c>
      <c r="D118" s="69" t="s">
        <v>213</v>
      </c>
      <c r="E118" s="70">
        <v>2800</v>
      </c>
      <c r="F118" s="71">
        <v>12.69</v>
      </c>
      <c r="G118" s="71">
        <f t="shared" si="3"/>
        <v>35532</v>
      </c>
      <c r="H118" s="71"/>
      <c r="I118" s="71">
        <f t="shared" si="4"/>
        <v>0</v>
      </c>
      <c r="J118" s="71">
        <f t="shared" si="5"/>
        <v>35532</v>
      </c>
    </row>
    <row r="119" spans="1:10" s="78" customFormat="1" ht="20.399999999999999" x14ac:dyDescent="0.3">
      <c r="A119" s="72" t="s">
        <v>282</v>
      </c>
      <c r="B119" s="73" t="s">
        <v>806</v>
      </c>
      <c r="C119" s="74" t="s">
        <v>807</v>
      </c>
      <c r="D119" s="75" t="s">
        <v>69</v>
      </c>
      <c r="E119" s="80">
        <v>0.4</v>
      </c>
      <c r="F119" s="145"/>
      <c r="G119" s="77">
        <f t="shared" si="3"/>
        <v>0</v>
      </c>
      <c r="H119" s="77"/>
      <c r="I119" s="77">
        <f t="shared" si="4"/>
        <v>0</v>
      </c>
      <c r="J119" s="77">
        <f t="shared" si="5"/>
        <v>0</v>
      </c>
    </row>
    <row r="120" spans="1:10" s="152" customFormat="1" ht="40.799999999999997" x14ac:dyDescent="0.3">
      <c r="A120" s="66" t="s">
        <v>284</v>
      </c>
      <c r="B120" s="67" t="s">
        <v>1454</v>
      </c>
      <c r="C120" s="68" t="s">
        <v>1480</v>
      </c>
      <c r="D120" s="69" t="s">
        <v>213</v>
      </c>
      <c r="E120" s="70">
        <v>40</v>
      </c>
      <c r="F120" s="71">
        <v>3302.2</v>
      </c>
      <c r="G120" s="71">
        <f t="shared" si="3"/>
        <v>132088</v>
      </c>
      <c r="H120" s="71"/>
      <c r="I120" s="71">
        <f t="shared" si="4"/>
        <v>0</v>
      </c>
      <c r="J120" s="71">
        <f t="shared" si="5"/>
        <v>132088</v>
      </c>
    </row>
    <row r="121" spans="1:10" s="152" customFormat="1" ht="40.799999999999997" x14ac:dyDescent="0.3">
      <c r="A121" s="66" t="s">
        <v>286</v>
      </c>
      <c r="B121" s="67" t="s">
        <v>811</v>
      </c>
      <c r="C121" s="68" t="s">
        <v>1481</v>
      </c>
      <c r="D121" s="69" t="s">
        <v>213</v>
      </c>
      <c r="E121" s="70">
        <v>80</v>
      </c>
      <c r="F121" s="71">
        <v>1275.1199999999999</v>
      </c>
      <c r="G121" s="71">
        <f t="shared" si="3"/>
        <v>102009.59999999999</v>
      </c>
      <c r="H121" s="71"/>
      <c r="I121" s="71">
        <f t="shared" si="4"/>
        <v>0</v>
      </c>
      <c r="J121" s="71">
        <f t="shared" si="5"/>
        <v>102009.59999999999</v>
      </c>
    </row>
    <row r="122" spans="1:10" s="152" customFormat="1" ht="40.799999999999997" x14ac:dyDescent="0.3">
      <c r="A122" s="66" t="s">
        <v>289</v>
      </c>
      <c r="B122" s="67" t="s">
        <v>817</v>
      </c>
      <c r="C122" s="68" t="s">
        <v>1330</v>
      </c>
      <c r="D122" s="69" t="s">
        <v>213</v>
      </c>
      <c r="E122" s="70">
        <v>80</v>
      </c>
      <c r="F122" s="71">
        <v>210.46</v>
      </c>
      <c r="G122" s="71">
        <f t="shared" si="3"/>
        <v>16836.8</v>
      </c>
      <c r="H122" s="71"/>
      <c r="I122" s="71">
        <f t="shared" si="4"/>
        <v>0</v>
      </c>
      <c r="J122" s="71">
        <f t="shared" si="5"/>
        <v>16836.8</v>
      </c>
    </row>
    <row r="123" spans="1:10" s="152" customFormat="1" ht="40.799999999999997" x14ac:dyDescent="0.3">
      <c r="A123" s="66" t="s">
        <v>291</v>
      </c>
      <c r="B123" s="67" t="s">
        <v>840</v>
      </c>
      <c r="C123" s="68" t="s">
        <v>1483</v>
      </c>
      <c r="D123" s="69" t="s">
        <v>213</v>
      </c>
      <c r="E123" s="70">
        <v>320</v>
      </c>
      <c r="F123" s="71">
        <v>7.86</v>
      </c>
      <c r="G123" s="71">
        <f t="shared" si="3"/>
        <v>2515.2000000000003</v>
      </c>
      <c r="H123" s="71"/>
      <c r="I123" s="71">
        <f t="shared" si="4"/>
        <v>0</v>
      </c>
      <c r="J123" s="71">
        <f t="shared" si="5"/>
        <v>2515.2000000000003</v>
      </c>
    </row>
    <row r="124" spans="1:10" s="152" customFormat="1" ht="40.799999999999997" x14ac:dyDescent="0.3">
      <c r="A124" s="66" t="s">
        <v>293</v>
      </c>
      <c r="B124" s="67" t="s">
        <v>842</v>
      </c>
      <c r="C124" s="68" t="s">
        <v>1484</v>
      </c>
      <c r="D124" s="69" t="s">
        <v>213</v>
      </c>
      <c r="E124" s="70">
        <v>160</v>
      </c>
      <c r="F124" s="71">
        <v>51.4</v>
      </c>
      <c r="G124" s="71">
        <f t="shared" si="3"/>
        <v>8224</v>
      </c>
      <c r="H124" s="71"/>
      <c r="I124" s="71">
        <f t="shared" si="4"/>
        <v>0</v>
      </c>
      <c r="J124" s="71">
        <f t="shared" si="5"/>
        <v>8224</v>
      </c>
    </row>
    <row r="125" spans="1:10" s="78" customFormat="1" ht="20.399999999999999" x14ac:dyDescent="0.3">
      <c r="A125" s="72" t="s">
        <v>296</v>
      </c>
      <c r="B125" s="73" t="s">
        <v>203</v>
      </c>
      <c r="C125" s="74" t="s">
        <v>204</v>
      </c>
      <c r="D125" s="75" t="s">
        <v>69</v>
      </c>
      <c r="E125" s="79">
        <v>1.07</v>
      </c>
      <c r="F125" s="145"/>
      <c r="G125" s="77">
        <f t="shared" si="3"/>
        <v>0</v>
      </c>
      <c r="H125" s="77"/>
      <c r="I125" s="77">
        <f t="shared" si="4"/>
        <v>0</v>
      </c>
      <c r="J125" s="77">
        <f t="shared" si="5"/>
        <v>0</v>
      </c>
    </row>
    <row r="126" spans="1:10" s="152" customFormat="1" ht="40.799999999999997" x14ac:dyDescent="0.3">
      <c r="A126" s="66" t="s">
        <v>298</v>
      </c>
      <c r="B126" s="67" t="s">
        <v>1454</v>
      </c>
      <c r="C126" s="68" t="s">
        <v>1399</v>
      </c>
      <c r="D126" s="69" t="s">
        <v>213</v>
      </c>
      <c r="E126" s="70">
        <v>107</v>
      </c>
      <c r="F126" s="71">
        <v>8348.0499999999993</v>
      </c>
      <c r="G126" s="71">
        <f t="shared" si="3"/>
        <v>893241.35</v>
      </c>
      <c r="H126" s="71"/>
      <c r="I126" s="71">
        <f t="shared" si="4"/>
        <v>0</v>
      </c>
      <c r="J126" s="71">
        <f t="shared" si="5"/>
        <v>893241.35</v>
      </c>
    </row>
    <row r="127" spans="1:10" s="152" customFormat="1" ht="40.799999999999997" x14ac:dyDescent="0.3">
      <c r="A127" s="66" t="s">
        <v>300</v>
      </c>
      <c r="B127" s="67" t="s">
        <v>870</v>
      </c>
      <c r="C127" s="68" t="s">
        <v>1486</v>
      </c>
      <c r="D127" s="69" t="s">
        <v>213</v>
      </c>
      <c r="E127" s="70">
        <v>214</v>
      </c>
      <c r="F127" s="71">
        <v>919.89</v>
      </c>
      <c r="G127" s="71">
        <f t="shared" si="3"/>
        <v>196856.46</v>
      </c>
      <c r="H127" s="71"/>
      <c r="I127" s="71">
        <f t="shared" si="4"/>
        <v>0</v>
      </c>
      <c r="J127" s="71">
        <f t="shared" si="5"/>
        <v>196856.46</v>
      </c>
    </row>
    <row r="128" spans="1:10" s="152" customFormat="1" ht="40.799999999999997" x14ac:dyDescent="0.3">
      <c r="A128" s="66" t="s">
        <v>303</v>
      </c>
      <c r="B128" s="67" t="s">
        <v>838</v>
      </c>
      <c r="C128" s="68" t="s">
        <v>914</v>
      </c>
      <c r="D128" s="69" t="s">
        <v>213</v>
      </c>
      <c r="E128" s="70">
        <v>294</v>
      </c>
      <c r="F128" s="71">
        <v>3902.77</v>
      </c>
      <c r="G128" s="71">
        <f t="shared" si="3"/>
        <v>1147414.3799999999</v>
      </c>
      <c r="H128" s="71"/>
      <c r="I128" s="71">
        <f t="shared" si="4"/>
        <v>0</v>
      </c>
      <c r="J128" s="71">
        <f t="shared" si="5"/>
        <v>1147414.3799999999</v>
      </c>
    </row>
    <row r="129" spans="1:10" s="152" customFormat="1" ht="40.799999999999997" x14ac:dyDescent="0.3">
      <c r="A129" s="66" t="s">
        <v>305</v>
      </c>
      <c r="B129" s="67" t="s">
        <v>859</v>
      </c>
      <c r="C129" s="68" t="s">
        <v>1487</v>
      </c>
      <c r="D129" s="69" t="s">
        <v>213</v>
      </c>
      <c r="E129" s="70">
        <v>428</v>
      </c>
      <c r="F129" s="71">
        <v>330.82</v>
      </c>
      <c r="G129" s="71">
        <f t="shared" si="3"/>
        <v>141590.96</v>
      </c>
      <c r="H129" s="71"/>
      <c r="I129" s="71">
        <f t="shared" si="4"/>
        <v>0</v>
      </c>
      <c r="J129" s="71">
        <f t="shared" si="5"/>
        <v>141590.96</v>
      </c>
    </row>
    <row r="130" spans="1:10" s="152" customFormat="1" ht="40.799999999999997" x14ac:dyDescent="0.3">
      <c r="A130" s="66" t="s">
        <v>862</v>
      </c>
      <c r="B130" s="67" t="s">
        <v>840</v>
      </c>
      <c r="C130" s="68" t="s">
        <v>876</v>
      </c>
      <c r="D130" s="69" t="s">
        <v>213</v>
      </c>
      <c r="E130" s="70">
        <v>722</v>
      </c>
      <c r="F130" s="71">
        <v>65.92</v>
      </c>
      <c r="G130" s="71">
        <f t="shared" si="3"/>
        <v>47594.239999999998</v>
      </c>
      <c r="H130" s="71"/>
      <c r="I130" s="71">
        <f t="shared" si="4"/>
        <v>0</v>
      </c>
      <c r="J130" s="71">
        <f t="shared" si="5"/>
        <v>47594.239999999998</v>
      </c>
    </row>
    <row r="131" spans="1:10" s="152" customFormat="1" ht="40.799999999999997" x14ac:dyDescent="0.3">
      <c r="A131" s="66" t="s">
        <v>312</v>
      </c>
      <c r="B131" s="67" t="s">
        <v>842</v>
      </c>
      <c r="C131" s="68" t="s">
        <v>1401</v>
      </c>
      <c r="D131" s="69" t="s">
        <v>213</v>
      </c>
      <c r="E131" s="70">
        <v>428</v>
      </c>
      <c r="F131" s="71">
        <v>15.72</v>
      </c>
      <c r="G131" s="71">
        <f t="shared" ref="G131:G161" si="6">E131*F131</f>
        <v>6728.16</v>
      </c>
      <c r="H131" s="71"/>
      <c r="I131" s="71">
        <f t="shared" ref="I131:I161" si="7">E131*H131</f>
        <v>0</v>
      </c>
      <c r="J131" s="71">
        <f t="shared" ref="J131:J161" si="8">G131+I131</f>
        <v>6728.16</v>
      </c>
    </row>
    <row r="132" spans="1:10" s="78" customFormat="1" ht="20.399999999999999" x14ac:dyDescent="0.3">
      <c r="A132" s="72" t="s">
        <v>866</v>
      </c>
      <c r="B132" s="73" t="s">
        <v>203</v>
      </c>
      <c r="C132" s="74" t="s">
        <v>204</v>
      </c>
      <c r="D132" s="75" t="s">
        <v>69</v>
      </c>
      <c r="E132" s="80">
        <v>0.2</v>
      </c>
      <c r="F132" s="145"/>
      <c r="G132" s="77">
        <f t="shared" si="6"/>
        <v>0</v>
      </c>
      <c r="H132" s="77"/>
      <c r="I132" s="77">
        <f t="shared" si="7"/>
        <v>0</v>
      </c>
      <c r="J132" s="77">
        <f t="shared" si="8"/>
        <v>0</v>
      </c>
    </row>
    <row r="133" spans="1:10" s="152" customFormat="1" ht="40.799999999999997" x14ac:dyDescent="0.3">
      <c r="A133" s="66" t="s">
        <v>318</v>
      </c>
      <c r="B133" s="67" t="s">
        <v>1454</v>
      </c>
      <c r="C133" s="68" t="s">
        <v>1480</v>
      </c>
      <c r="D133" s="69" t="s">
        <v>213</v>
      </c>
      <c r="E133" s="70">
        <v>20</v>
      </c>
      <c r="F133" s="71">
        <v>3302.2</v>
      </c>
      <c r="G133" s="71">
        <f t="shared" si="6"/>
        <v>66044</v>
      </c>
      <c r="H133" s="71"/>
      <c r="I133" s="71">
        <f t="shared" si="7"/>
        <v>0</v>
      </c>
      <c r="J133" s="71">
        <f t="shared" si="8"/>
        <v>66044</v>
      </c>
    </row>
    <row r="134" spans="1:10" s="152" customFormat="1" ht="40.799999999999997" x14ac:dyDescent="0.3">
      <c r="A134" s="66" t="s">
        <v>869</v>
      </c>
      <c r="B134" s="67" t="s">
        <v>1749</v>
      </c>
      <c r="C134" s="68" t="s">
        <v>1486</v>
      </c>
      <c r="D134" s="69" t="s">
        <v>213</v>
      </c>
      <c r="E134" s="70">
        <v>40</v>
      </c>
      <c r="F134" s="71">
        <v>919.89</v>
      </c>
      <c r="G134" s="71">
        <f t="shared" si="6"/>
        <v>36795.599999999999</v>
      </c>
      <c r="H134" s="71"/>
      <c r="I134" s="71">
        <f t="shared" si="7"/>
        <v>0</v>
      </c>
      <c r="J134" s="71">
        <f t="shared" si="8"/>
        <v>36795.599999999999</v>
      </c>
    </row>
    <row r="135" spans="1:10" s="152" customFormat="1" ht="40.799999999999997" x14ac:dyDescent="0.3">
      <c r="A135" s="66" t="s">
        <v>324</v>
      </c>
      <c r="B135" s="67" t="s">
        <v>859</v>
      </c>
      <c r="C135" s="68" t="s">
        <v>1487</v>
      </c>
      <c r="D135" s="69" t="s">
        <v>213</v>
      </c>
      <c r="E135" s="70">
        <v>80</v>
      </c>
      <c r="F135" s="71">
        <v>330.82</v>
      </c>
      <c r="G135" s="71">
        <f t="shared" si="6"/>
        <v>26465.599999999999</v>
      </c>
      <c r="H135" s="71"/>
      <c r="I135" s="71">
        <f t="shared" si="7"/>
        <v>0</v>
      </c>
      <c r="J135" s="71">
        <f t="shared" si="8"/>
        <v>26465.599999999999</v>
      </c>
    </row>
    <row r="136" spans="1:10" s="152" customFormat="1" ht="40.799999999999997" x14ac:dyDescent="0.3">
      <c r="A136" s="66" t="s">
        <v>874</v>
      </c>
      <c r="B136" s="67" t="s">
        <v>840</v>
      </c>
      <c r="C136" s="68" t="s">
        <v>876</v>
      </c>
      <c r="D136" s="69" t="s">
        <v>213</v>
      </c>
      <c r="E136" s="70">
        <v>80</v>
      </c>
      <c r="F136" s="71">
        <v>65.92</v>
      </c>
      <c r="G136" s="71">
        <f t="shared" si="6"/>
        <v>5273.6</v>
      </c>
      <c r="H136" s="71"/>
      <c r="I136" s="71">
        <f t="shared" si="7"/>
        <v>0</v>
      </c>
      <c r="J136" s="71">
        <f t="shared" si="8"/>
        <v>5273.6</v>
      </c>
    </row>
    <row r="137" spans="1:10" s="152" customFormat="1" ht="40.799999999999997" x14ac:dyDescent="0.3">
      <c r="A137" s="66" t="s">
        <v>330</v>
      </c>
      <c r="B137" s="67" t="s">
        <v>842</v>
      </c>
      <c r="C137" s="68" t="s">
        <v>1401</v>
      </c>
      <c r="D137" s="69" t="s">
        <v>213</v>
      </c>
      <c r="E137" s="70">
        <v>80</v>
      </c>
      <c r="F137" s="71">
        <v>15.72</v>
      </c>
      <c r="G137" s="71">
        <f t="shared" si="6"/>
        <v>1257.6000000000001</v>
      </c>
      <c r="H137" s="71"/>
      <c r="I137" s="71">
        <f t="shared" si="7"/>
        <v>0</v>
      </c>
      <c r="J137" s="71">
        <f t="shared" si="8"/>
        <v>1257.6000000000001</v>
      </c>
    </row>
    <row r="138" spans="1:10" s="78" customFormat="1" ht="20.399999999999999" x14ac:dyDescent="0.3">
      <c r="A138" s="72" t="s">
        <v>333</v>
      </c>
      <c r="B138" s="73" t="s">
        <v>203</v>
      </c>
      <c r="C138" s="74" t="s">
        <v>204</v>
      </c>
      <c r="D138" s="75" t="s">
        <v>69</v>
      </c>
      <c r="E138" s="79">
        <v>0.71</v>
      </c>
      <c r="F138" s="145"/>
      <c r="G138" s="77">
        <f t="shared" si="6"/>
        <v>0</v>
      </c>
      <c r="H138" s="77"/>
      <c r="I138" s="77">
        <f t="shared" si="7"/>
        <v>0</v>
      </c>
      <c r="J138" s="77">
        <f t="shared" si="8"/>
        <v>0</v>
      </c>
    </row>
    <row r="139" spans="1:10" s="152" customFormat="1" ht="40.799999999999997" x14ac:dyDescent="0.3">
      <c r="A139" s="66" t="s">
        <v>336</v>
      </c>
      <c r="B139" s="67" t="s">
        <v>808</v>
      </c>
      <c r="C139" s="68" t="s">
        <v>1455</v>
      </c>
      <c r="D139" s="69" t="s">
        <v>213</v>
      </c>
      <c r="E139" s="70">
        <v>71</v>
      </c>
      <c r="F139" s="71">
        <v>3377.2</v>
      </c>
      <c r="G139" s="71">
        <f t="shared" si="6"/>
        <v>239781.19999999998</v>
      </c>
      <c r="H139" s="71"/>
      <c r="I139" s="71">
        <f t="shared" si="7"/>
        <v>0</v>
      </c>
      <c r="J139" s="71">
        <f t="shared" si="8"/>
        <v>239781.19999999998</v>
      </c>
    </row>
    <row r="140" spans="1:10" s="152" customFormat="1" ht="40.799999999999997" x14ac:dyDescent="0.3">
      <c r="A140" s="66" t="s">
        <v>339</v>
      </c>
      <c r="B140" s="67" t="s">
        <v>831</v>
      </c>
      <c r="C140" s="68" t="s">
        <v>1457</v>
      </c>
      <c r="D140" s="69" t="s">
        <v>213</v>
      </c>
      <c r="E140" s="70">
        <v>142</v>
      </c>
      <c r="F140" s="71">
        <v>407.64</v>
      </c>
      <c r="G140" s="71">
        <f t="shared" si="6"/>
        <v>57884.88</v>
      </c>
      <c r="H140" s="71"/>
      <c r="I140" s="71">
        <f t="shared" si="7"/>
        <v>0</v>
      </c>
      <c r="J140" s="71">
        <f t="shared" si="8"/>
        <v>57884.88</v>
      </c>
    </row>
    <row r="141" spans="1:10" s="152" customFormat="1" ht="40.799999999999997" x14ac:dyDescent="0.3">
      <c r="A141" s="66" t="s">
        <v>341</v>
      </c>
      <c r="B141" s="67" t="s">
        <v>840</v>
      </c>
      <c r="C141" s="68" t="s">
        <v>1458</v>
      </c>
      <c r="D141" s="69" t="s">
        <v>213</v>
      </c>
      <c r="E141" s="70">
        <v>142</v>
      </c>
      <c r="F141" s="71">
        <v>1123.3499999999999</v>
      </c>
      <c r="G141" s="71">
        <f t="shared" si="6"/>
        <v>159515.69999999998</v>
      </c>
      <c r="H141" s="71"/>
      <c r="I141" s="71">
        <f t="shared" si="7"/>
        <v>0</v>
      </c>
      <c r="J141" s="71">
        <f t="shared" si="8"/>
        <v>159515.69999999998</v>
      </c>
    </row>
    <row r="142" spans="1:10" s="152" customFormat="1" ht="40.799999999999997" x14ac:dyDescent="0.3">
      <c r="A142" s="66" t="s">
        <v>344</v>
      </c>
      <c r="B142" s="67" t="s">
        <v>859</v>
      </c>
      <c r="C142" s="68" t="s">
        <v>1459</v>
      </c>
      <c r="D142" s="69" t="s">
        <v>213</v>
      </c>
      <c r="E142" s="70">
        <v>142</v>
      </c>
      <c r="F142" s="71">
        <v>396.14</v>
      </c>
      <c r="G142" s="71">
        <f t="shared" si="6"/>
        <v>56251.88</v>
      </c>
      <c r="H142" s="71"/>
      <c r="I142" s="71">
        <f t="shared" si="7"/>
        <v>0</v>
      </c>
      <c r="J142" s="71">
        <f t="shared" si="8"/>
        <v>56251.88</v>
      </c>
    </row>
    <row r="143" spans="1:10" s="152" customFormat="1" ht="40.799999999999997" x14ac:dyDescent="0.3">
      <c r="A143" s="66" t="s">
        <v>347</v>
      </c>
      <c r="B143" s="67" t="s">
        <v>840</v>
      </c>
      <c r="C143" s="68" t="s">
        <v>876</v>
      </c>
      <c r="D143" s="69" t="s">
        <v>213</v>
      </c>
      <c r="E143" s="70">
        <v>142</v>
      </c>
      <c r="F143" s="71">
        <v>65.92</v>
      </c>
      <c r="G143" s="71">
        <f t="shared" si="6"/>
        <v>9360.64</v>
      </c>
      <c r="H143" s="71"/>
      <c r="I143" s="71">
        <f t="shared" si="7"/>
        <v>0</v>
      </c>
      <c r="J143" s="71">
        <f t="shared" si="8"/>
        <v>9360.64</v>
      </c>
    </row>
    <row r="144" spans="1:10" s="78" customFormat="1" ht="20.399999999999999" x14ac:dyDescent="0.3">
      <c r="A144" s="72" t="s">
        <v>348</v>
      </c>
      <c r="B144" s="73" t="s">
        <v>825</v>
      </c>
      <c r="C144" s="74" t="s">
        <v>826</v>
      </c>
      <c r="D144" s="75" t="s">
        <v>109</v>
      </c>
      <c r="E144" s="80">
        <v>6.2</v>
      </c>
      <c r="F144" s="145"/>
      <c r="G144" s="77">
        <f t="shared" si="6"/>
        <v>0</v>
      </c>
      <c r="H144" s="77"/>
      <c r="I144" s="77">
        <f t="shared" si="7"/>
        <v>0</v>
      </c>
      <c r="J144" s="77">
        <f t="shared" si="8"/>
        <v>0</v>
      </c>
    </row>
    <row r="145" spans="1:10" s="152" customFormat="1" ht="40.799999999999997" x14ac:dyDescent="0.3">
      <c r="A145" s="66" t="s">
        <v>351</v>
      </c>
      <c r="B145" s="67" t="s">
        <v>1066</v>
      </c>
      <c r="C145" s="68" t="s">
        <v>1664</v>
      </c>
      <c r="D145" s="69" t="s">
        <v>116</v>
      </c>
      <c r="E145" s="70">
        <v>412</v>
      </c>
      <c r="F145" s="71">
        <v>4801.72</v>
      </c>
      <c r="G145" s="71">
        <f t="shared" si="6"/>
        <v>1978308.6400000001</v>
      </c>
      <c r="H145" s="71"/>
      <c r="I145" s="71">
        <f t="shared" si="7"/>
        <v>0</v>
      </c>
      <c r="J145" s="71">
        <f t="shared" si="8"/>
        <v>1978308.6400000001</v>
      </c>
    </row>
    <row r="146" spans="1:10" s="152" customFormat="1" ht="40.799999999999997" x14ac:dyDescent="0.3">
      <c r="A146" s="66" t="s">
        <v>354</v>
      </c>
      <c r="B146" s="67" t="s">
        <v>1066</v>
      </c>
      <c r="C146" s="68" t="s">
        <v>1774</v>
      </c>
      <c r="D146" s="69" t="s">
        <v>116</v>
      </c>
      <c r="E146" s="81">
        <v>226.6</v>
      </c>
      <c r="F146" s="71">
        <v>2983.42</v>
      </c>
      <c r="G146" s="71">
        <f t="shared" si="6"/>
        <v>676042.97199999995</v>
      </c>
      <c r="H146" s="71"/>
      <c r="I146" s="71">
        <f t="shared" si="7"/>
        <v>0</v>
      </c>
      <c r="J146" s="71">
        <f t="shared" si="8"/>
        <v>676042.97199999995</v>
      </c>
    </row>
    <row r="147" spans="1:10" s="78" customFormat="1" ht="20.399999999999999" x14ac:dyDescent="0.3">
      <c r="A147" s="72" t="s">
        <v>358</v>
      </c>
      <c r="B147" s="73" t="s">
        <v>1327</v>
      </c>
      <c r="C147" s="74" t="s">
        <v>1328</v>
      </c>
      <c r="D147" s="75" t="s">
        <v>109</v>
      </c>
      <c r="E147" s="80">
        <v>0.1</v>
      </c>
      <c r="F147" s="145"/>
      <c r="G147" s="77">
        <f t="shared" si="6"/>
        <v>0</v>
      </c>
      <c r="H147" s="77"/>
      <c r="I147" s="77">
        <f t="shared" si="7"/>
        <v>0</v>
      </c>
      <c r="J147" s="77">
        <f t="shared" si="8"/>
        <v>0</v>
      </c>
    </row>
    <row r="148" spans="1:10" s="152" customFormat="1" ht="40.799999999999997" x14ac:dyDescent="0.3">
      <c r="A148" s="66" t="s">
        <v>361</v>
      </c>
      <c r="B148" s="67" t="s">
        <v>1066</v>
      </c>
      <c r="C148" s="68" t="s">
        <v>1402</v>
      </c>
      <c r="D148" s="69" t="s">
        <v>116</v>
      </c>
      <c r="E148" s="81">
        <v>10.3</v>
      </c>
      <c r="F148" s="71">
        <v>4801.72</v>
      </c>
      <c r="G148" s="71">
        <f t="shared" si="6"/>
        <v>49457.716000000008</v>
      </c>
      <c r="H148" s="71"/>
      <c r="I148" s="71">
        <f t="shared" si="7"/>
        <v>0</v>
      </c>
      <c r="J148" s="71">
        <f t="shared" si="8"/>
        <v>49457.716000000008</v>
      </c>
    </row>
    <row r="149" spans="1:10" s="152" customFormat="1" ht="40.799999999999997" x14ac:dyDescent="0.3">
      <c r="A149" s="66" t="s">
        <v>363</v>
      </c>
      <c r="B149" s="67" t="s">
        <v>1070</v>
      </c>
      <c r="C149" s="68" t="s">
        <v>836</v>
      </c>
      <c r="D149" s="69" t="s">
        <v>213</v>
      </c>
      <c r="E149" s="70">
        <v>20</v>
      </c>
      <c r="F149" s="71">
        <v>21.74</v>
      </c>
      <c r="G149" s="71">
        <f t="shared" si="6"/>
        <v>434.79999999999995</v>
      </c>
      <c r="H149" s="71"/>
      <c r="I149" s="71">
        <f t="shared" si="7"/>
        <v>0</v>
      </c>
      <c r="J149" s="71">
        <f t="shared" si="8"/>
        <v>434.79999999999995</v>
      </c>
    </row>
    <row r="150" spans="1:10" s="152" customFormat="1" ht="40.799999999999997" x14ac:dyDescent="0.3">
      <c r="A150" s="66" t="s">
        <v>367</v>
      </c>
      <c r="B150" s="67" t="s">
        <v>833</v>
      </c>
      <c r="C150" s="68" t="s">
        <v>1308</v>
      </c>
      <c r="D150" s="69" t="s">
        <v>213</v>
      </c>
      <c r="E150" s="70">
        <v>100</v>
      </c>
      <c r="F150" s="71">
        <v>16.32</v>
      </c>
      <c r="G150" s="71">
        <f t="shared" si="6"/>
        <v>1632</v>
      </c>
      <c r="H150" s="71"/>
      <c r="I150" s="71">
        <f t="shared" si="7"/>
        <v>0</v>
      </c>
      <c r="J150" s="71">
        <f t="shared" si="8"/>
        <v>1632</v>
      </c>
    </row>
    <row r="151" spans="1:10" s="152" customFormat="1" ht="40.799999999999997" x14ac:dyDescent="0.3">
      <c r="A151" s="66" t="s">
        <v>369</v>
      </c>
      <c r="B151" s="67" t="s">
        <v>924</v>
      </c>
      <c r="C151" s="68" t="s">
        <v>1490</v>
      </c>
      <c r="D151" s="69" t="s">
        <v>213</v>
      </c>
      <c r="E151" s="70">
        <v>140</v>
      </c>
      <c r="F151" s="71">
        <v>35.56</v>
      </c>
      <c r="G151" s="71">
        <f t="shared" si="6"/>
        <v>4978.4000000000005</v>
      </c>
      <c r="H151" s="71"/>
      <c r="I151" s="71">
        <f t="shared" si="7"/>
        <v>0</v>
      </c>
      <c r="J151" s="71">
        <f t="shared" si="8"/>
        <v>4978.4000000000005</v>
      </c>
    </row>
    <row r="152" spans="1:10" s="152" customFormat="1" ht="40.799999999999997" x14ac:dyDescent="0.3">
      <c r="A152" s="66" t="s">
        <v>371</v>
      </c>
      <c r="B152" s="67" t="s">
        <v>924</v>
      </c>
      <c r="C152" s="68" t="s">
        <v>1491</v>
      </c>
      <c r="D152" s="69" t="s">
        <v>213</v>
      </c>
      <c r="E152" s="70">
        <v>20</v>
      </c>
      <c r="F152" s="71">
        <v>38.909999999999997</v>
      </c>
      <c r="G152" s="71">
        <f t="shared" si="6"/>
        <v>778.19999999999993</v>
      </c>
      <c r="H152" s="71"/>
      <c r="I152" s="71">
        <f t="shared" si="7"/>
        <v>0</v>
      </c>
      <c r="J152" s="71">
        <f t="shared" si="8"/>
        <v>778.19999999999993</v>
      </c>
    </row>
    <row r="153" spans="1:10" s="152" customFormat="1" ht="40.799999999999997" x14ac:dyDescent="0.3">
      <c r="A153" s="66" t="s">
        <v>374</v>
      </c>
      <c r="B153" s="67" t="s">
        <v>815</v>
      </c>
      <c r="C153" s="68" t="s">
        <v>846</v>
      </c>
      <c r="D153" s="69" t="s">
        <v>213</v>
      </c>
      <c r="E153" s="70">
        <v>520</v>
      </c>
      <c r="F153" s="71">
        <v>150</v>
      </c>
      <c r="G153" s="71">
        <f t="shared" si="6"/>
        <v>78000</v>
      </c>
      <c r="H153" s="71"/>
      <c r="I153" s="71">
        <f t="shared" si="7"/>
        <v>0</v>
      </c>
      <c r="J153" s="71">
        <f t="shared" si="8"/>
        <v>78000</v>
      </c>
    </row>
    <row r="154" spans="1:10" s="152" customFormat="1" ht="40.799999999999997" x14ac:dyDescent="0.3">
      <c r="A154" s="66" t="s">
        <v>376</v>
      </c>
      <c r="B154" s="67" t="s">
        <v>817</v>
      </c>
      <c r="C154" s="68" t="s">
        <v>1464</v>
      </c>
      <c r="D154" s="69" t="s">
        <v>213</v>
      </c>
      <c r="E154" s="70">
        <v>550</v>
      </c>
      <c r="F154" s="71">
        <v>908.41</v>
      </c>
      <c r="G154" s="71">
        <f t="shared" si="6"/>
        <v>499625.5</v>
      </c>
      <c r="H154" s="71"/>
      <c r="I154" s="71">
        <f t="shared" si="7"/>
        <v>0</v>
      </c>
      <c r="J154" s="71">
        <f t="shared" si="8"/>
        <v>499625.5</v>
      </c>
    </row>
    <row r="155" spans="1:10" s="152" customFormat="1" ht="40.799999999999997" x14ac:dyDescent="0.3">
      <c r="A155" s="66" t="s">
        <v>379</v>
      </c>
      <c r="B155" s="67" t="s">
        <v>811</v>
      </c>
      <c r="C155" s="68" t="s">
        <v>1465</v>
      </c>
      <c r="D155" s="69" t="s">
        <v>213</v>
      </c>
      <c r="E155" s="70">
        <v>550</v>
      </c>
      <c r="F155" s="71">
        <v>2143.41</v>
      </c>
      <c r="G155" s="71">
        <f t="shared" si="6"/>
        <v>1178875.5</v>
      </c>
      <c r="H155" s="71"/>
      <c r="I155" s="71">
        <f t="shared" si="7"/>
        <v>0</v>
      </c>
      <c r="J155" s="71">
        <f t="shared" si="8"/>
        <v>1178875.5</v>
      </c>
    </row>
    <row r="156" spans="1:10" s="152" customFormat="1" ht="40.799999999999997" x14ac:dyDescent="0.3">
      <c r="A156" s="66" t="s">
        <v>380</v>
      </c>
      <c r="B156" s="67" t="s">
        <v>1665</v>
      </c>
      <c r="C156" s="68" t="s">
        <v>1332</v>
      </c>
      <c r="D156" s="69" t="s">
        <v>213</v>
      </c>
      <c r="E156" s="70">
        <v>550</v>
      </c>
      <c r="F156" s="71">
        <v>637.71</v>
      </c>
      <c r="G156" s="71">
        <f t="shared" si="6"/>
        <v>350740.5</v>
      </c>
      <c r="H156" s="71"/>
      <c r="I156" s="71">
        <f t="shared" si="7"/>
        <v>0</v>
      </c>
      <c r="J156" s="71">
        <f t="shared" si="8"/>
        <v>350740.5</v>
      </c>
    </row>
    <row r="157" spans="1:10" s="152" customFormat="1" ht="40.799999999999997" x14ac:dyDescent="0.3">
      <c r="A157" s="66" t="s">
        <v>381</v>
      </c>
      <c r="B157" s="67" t="s">
        <v>1331</v>
      </c>
      <c r="C157" s="68" t="s">
        <v>1467</v>
      </c>
      <c r="D157" s="69" t="s">
        <v>213</v>
      </c>
      <c r="E157" s="70">
        <v>1100</v>
      </c>
      <c r="F157" s="71">
        <v>637.71</v>
      </c>
      <c r="G157" s="71">
        <f t="shared" si="6"/>
        <v>701481</v>
      </c>
      <c r="H157" s="71"/>
      <c r="I157" s="71">
        <f t="shared" si="7"/>
        <v>0</v>
      </c>
      <c r="J157" s="71">
        <f t="shared" si="8"/>
        <v>701481</v>
      </c>
    </row>
    <row r="158" spans="1:10" s="152" customFormat="1" ht="40.799999999999997" x14ac:dyDescent="0.3">
      <c r="A158" s="66" t="s">
        <v>384</v>
      </c>
      <c r="B158" s="67" t="s">
        <v>1331</v>
      </c>
      <c r="C158" s="68" t="s">
        <v>1468</v>
      </c>
      <c r="D158" s="69" t="s">
        <v>213</v>
      </c>
      <c r="E158" s="70">
        <v>1100</v>
      </c>
      <c r="F158" s="71">
        <v>103.68</v>
      </c>
      <c r="G158" s="71">
        <f t="shared" si="6"/>
        <v>114048.00000000001</v>
      </c>
      <c r="H158" s="71"/>
      <c r="I158" s="71">
        <f t="shared" si="7"/>
        <v>0</v>
      </c>
      <c r="J158" s="71">
        <f t="shared" si="8"/>
        <v>114048.00000000001</v>
      </c>
    </row>
    <row r="159" spans="1:10" s="152" customFormat="1" ht="40.799999999999997" x14ac:dyDescent="0.3">
      <c r="A159" s="66" t="s">
        <v>386</v>
      </c>
      <c r="B159" s="67" t="s">
        <v>840</v>
      </c>
      <c r="C159" s="68" t="s">
        <v>912</v>
      </c>
      <c r="D159" s="69" t="s">
        <v>213</v>
      </c>
      <c r="E159" s="70">
        <v>1100</v>
      </c>
      <c r="F159" s="71">
        <v>15.12</v>
      </c>
      <c r="G159" s="71">
        <f t="shared" si="6"/>
        <v>16632</v>
      </c>
      <c r="H159" s="71"/>
      <c r="I159" s="71">
        <f t="shared" si="7"/>
        <v>0</v>
      </c>
      <c r="J159" s="71">
        <f t="shared" si="8"/>
        <v>16632</v>
      </c>
    </row>
    <row r="160" spans="1:10" s="78" customFormat="1" ht="30.6" x14ac:dyDescent="0.3">
      <c r="A160" s="72" t="s">
        <v>388</v>
      </c>
      <c r="B160" s="73" t="s">
        <v>498</v>
      </c>
      <c r="C160" s="74" t="s">
        <v>499</v>
      </c>
      <c r="D160" s="75" t="s">
        <v>109</v>
      </c>
      <c r="E160" s="80">
        <v>0.2</v>
      </c>
      <c r="F160" s="145"/>
      <c r="G160" s="77">
        <f t="shared" si="6"/>
        <v>0</v>
      </c>
      <c r="H160" s="77"/>
      <c r="I160" s="77">
        <f t="shared" si="7"/>
        <v>0</v>
      </c>
      <c r="J160" s="77">
        <f t="shared" si="8"/>
        <v>0</v>
      </c>
    </row>
    <row r="161" spans="1:10" s="152" customFormat="1" ht="40.799999999999997" x14ac:dyDescent="0.3">
      <c r="A161" s="66" t="s">
        <v>390</v>
      </c>
      <c r="B161" s="67" t="s">
        <v>823</v>
      </c>
      <c r="C161" s="68" t="s">
        <v>1525</v>
      </c>
      <c r="D161" s="69" t="s">
        <v>116</v>
      </c>
      <c r="E161" s="81">
        <v>20.6</v>
      </c>
      <c r="F161" s="98">
        <v>1717.1796050571743</v>
      </c>
      <c r="G161" s="71">
        <f t="shared" si="6"/>
        <v>35373.899864177794</v>
      </c>
      <c r="H161" s="71"/>
      <c r="I161" s="71">
        <f t="shared" si="7"/>
        <v>0</v>
      </c>
      <c r="J161" s="71">
        <f t="shared" si="8"/>
        <v>35373.899864177794</v>
      </c>
    </row>
    <row r="162" spans="1:10" s="158" customFormat="1" x14ac:dyDescent="0.3">
      <c r="A162" s="156"/>
      <c r="B162" s="157"/>
      <c r="C162" s="157"/>
      <c r="D162" s="157"/>
      <c r="E162" s="156"/>
      <c r="G162" s="77">
        <f t="shared" ref="G162:I162" si="9">SUM(G3:G161)</f>
        <v>34715421.762144305</v>
      </c>
      <c r="H162" s="77"/>
      <c r="I162" s="77">
        <f t="shared" si="9"/>
        <v>0</v>
      </c>
      <c r="J162" s="77">
        <f>SUM(J3:J161)</f>
        <v>34715421.762144305</v>
      </c>
    </row>
    <row r="163" spans="1:10" s="152" customFormat="1" ht="14.4" x14ac:dyDescent="0.3">
      <c r="A163" s="159"/>
      <c r="B163" s="160"/>
      <c r="C163" s="160"/>
      <c r="D163" s="160"/>
      <c r="E163" s="159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>
    <tabColor theme="5"/>
    <pageSetUpPr fitToPage="1"/>
  </sheetPr>
  <dimension ref="A1:P90"/>
  <sheetViews>
    <sheetView workbookViewId="0">
      <pane ySplit="1" topLeftCell="A2" activePane="bottomLeft" state="frozen"/>
      <selection pane="bottomLeft" activeCell="K1" sqref="K1:P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6" s="4" customFormat="1" ht="24" customHeight="1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K1" s="162" t="s">
        <v>2058</v>
      </c>
      <c r="L1" s="162"/>
      <c r="M1" s="162"/>
      <c r="N1" s="162"/>
      <c r="O1" s="162"/>
      <c r="P1" s="162"/>
    </row>
    <row r="2" spans="1:16" s="17" customFormat="1" ht="14.4" x14ac:dyDescent="0.3">
      <c r="A2" s="14" t="s">
        <v>615</v>
      </c>
      <c r="B2" s="16"/>
      <c r="C2" s="16"/>
      <c r="D2" s="16"/>
      <c r="E2" s="15"/>
    </row>
    <row r="3" spans="1:16" s="32" customFormat="1" ht="30.6" x14ac:dyDescent="0.3">
      <c r="A3" s="41" t="s">
        <v>7</v>
      </c>
      <c r="B3" s="37" t="s">
        <v>616</v>
      </c>
      <c r="C3" s="38" t="s">
        <v>617</v>
      </c>
      <c r="D3" s="36" t="s">
        <v>10</v>
      </c>
      <c r="E3" s="42">
        <v>0.8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6" s="32" customFormat="1" ht="30.6" x14ac:dyDescent="0.3">
      <c r="A4" s="41" t="s">
        <v>539</v>
      </c>
      <c r="B4" s="37" t="s">
        <v>29</v>
      </c>
      <c r="C4" s="38" t="s">
        <v>618</v>
      </c>
      <c r="D4" s="36" t="s">
        <v>116</v>
      </c>
      <c r="E4" s="42">
        <v>0.8</v>
      </c>
      <c r="F4" s="26"/>
      <c r="G4" s="26">
        <f t="shared" si="0"/>
        <v>0</v>
      </c>
      <c r="H4" s="26"/>
      <c r="I4" s="26">
        <f t="shared" si="1"/>
        <v>0</v>
      </c>
      <c r="J4" s="26">
        <f t="shared" ref="J4:J67" si="3">G4+I4</f>
        <v>0</v>
      </c>
    </row>
    <row r="5" spans="1:16" s="17" customFormat="1" ht="20.399999999999999" x14ac:dyDescent="0.3">
      <c r="A5" s="19" t="s">
        <v>619</v>
      </c>
      <c r="B5" s="9" t="s">
        <v>620</v>
      </c>
      <c r="C5" s="10" t="s">
        <v>621</v>
      </c>
      <c r="D5" s="8"/>
      <c r="E5" s="22">
        <v>1</v>
      </c>
      <c r="F5" s="21">
        <v>597580</v>
      </c>
      <c r="G5" s="21">
        <f t="shared" si="0"/>
        <v>597580</v>
      </c>
      <c r="H5" s="21"/>
      <c r="I5" s="21">
        <f t="shared" si="1"/>
        <v>0</v>
      </c>
      <c r="J5" s="21">
        <f t="shared" si="3"/>
        <v>597580</v>
      </c>
    </row>
    <row r="6" spans="1:16" s="17" customFormat="1" ht="14.4" x14ac:dyDescent="0.3">
      <c r="A6" s="34" t="s">
        <v>65</v>
      </c>
      <c r="B6" s="33"/>
      <c r="C6" s="33"/>
      <c r="D6" s="33"/>
      <c r="E6" s="35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6" s="32" customFormat="1" ht="30.6" x14ac:dyDescent="0.3">
      <c r="A7" s="41" t="s">
        <v>19</v>
      </c>
      <c r="B7" s="37" t="s">
        <v>622</v>
      </c>
      <c r="C7" s="38" t="s">
        <v>623</v>
      </c>
      <c r="D7" s="36" t="s">
        <v>69</v>
      </c>
      <c r="E7" s="42">
        <v>0.1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6" s="17" customFormat="1" ht="40.799999999999997" x14ac:dyDescent="0.3">
      <c r="A8" s="19" t="s">
        <v>22</v>
      </c>
      <c r="B8" s="9" t="s">
        <v>624</v>
      </c>
      <c r="C8" s="10" t="s">
        <v>625</v>
      </c>
      <c r="D8" s="8" t="s">
        <v>73</v>
      </c>
      <c r="E8" s="22">
        <v>10</v>
      </c>
      <c r="F8" s="50">
        <v>62685.27</v>
      </c>
      <c r="G8" s="21">
        <f t="shared" si="0"/>
        <v>626852.69999999995</v>
      </c>
      <c r="H8" s="21"/>
      <c r="I8" s="21">
        <f t="shared" si="1"/>
        <v>0</v>
      </c>
      <c r="J8" s="21">
        <f t="shared" si="3"/>
        <v>626852.69999999995</v>
      </c>
    </row>
    <row r="9" spans="1:16" s="32" customFormat="1" ht="14.4" x14ac:dyDescent="0.3">
      <c r="A9" s="41" t="s">
        <v>25</v>
      </c>
      <c r="B9" s="37" t="s">
        <v>77</v>
      </c>
      <c r="C9" s="38" t="s">
        <v>78</v>
      </c>
      <c r="D9" s="36" t="s">
        <v>69</v>
      </c>
      <c r="E9" s="44">
        <v>0.09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6" s="17" customFormat="1" ht="20.399999999999999" x14ac:dyDescent="0.3">
      <c r="A10" s="19" t="s">
        <v>28</v>
      </c>
      <c r="B10" s="9" t="s">
        <v>626</v>
      </c>
      <c r="C10" s="10" t="s">
        <v>627</v>
      </c>
      <c r="D10" s="8"/>
      <c r="E10" s="22">
        <v>9</v>
      </c>
      <c r="F10" s="50">
        <v>53815.839999999997</v>
      </c>
      <c r="G10" s="21">
        <f t="shared" si="0"/>
        <v>484342.55999999994</v>
      </c>
      <c r="H10" s="21"/>
      <c r="I10" s="21">
        <f t="shared" si="1"/>
        <v>0</v>
      </c>
      <c r="J10" s="21">
        <f t="shared" si="3"/>
        <v>484342.55999999994</v>
      </c>
    </row>
    <row r="11" spans="1:16" s="32" customFormat="1" ht="30.6" x14ac:dyDescent="0.3">
      <c r="A11" s="41" t="s">
        <v>552</v>
      </c>
      <c r="B11" s="37" t="s">
        <v>86</v>
      </c>
      <c r="C11" s="38" t="s">
        <v>87</v>
      </c>
      <c r="D11" s="36" t="s">
        <v>69</v>
      </c>
      <c r="E11" s="44">
        <v>0.03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6" s="17" customFormat="1" ht="20.399999999999999" x14ac:dyDescent="0.3">
      <c r="A12" s="19" t="s">
        <v>34</v>
      </c>
      <c r="B12" s="9" t="s">
        <v>626</v>
      </c>
      <c r="C12" s="10" t="s">
        <v>628</v>
      </c>
      <c r="D12" s="8"/>
      <c r="E12" s="22">
        <v>3</v>
      </c>
      <c r="F12" s="50">
        <v>29765.919999999998</v>
      </c>
      <c r="G12" s="21">
        <f t="shared" si="0"/>
        <v>89297.76</v>
      </c>
      <c r="H12" s="21"/>
      <c r="I12" s="21">
        <f t="shared" si="1"/>
        <v>0</v>
      </c>
      <c r="J12" s="21">
        <f t="shared" si="3"/>
        <v>89297.76</v>
      </c>
    </row>
    <row r="13" spans="1:16" s="17" customFormat="1" ht="14.4" x14ac:dyDescent="0.3">
      <c r="A13" s="34" t="s">
        <v>105</v>
      </c>
      <c r="B13" s="33"/>
      <c r="C13" s="33"/>
      <c r="D13" s="33"/>
      <c r="E13" s="35"/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6" s="32" customFormat="1" ht="40.799999999999997" x14ac:dyDescent="0.3">
      <c r="A14" s="41" t="s">
        <v>35</v>
      </c>
      <c r="B14" s="37" t="s">
        <v>107</v>
      </c>
      <c r="C14" s="38" t="s">
        <v>108</v>
      </c>
      <c r="D14" s="36" t="s">
        <v>109</v>
      </c>
      <c r="E14" s="42">
        <v>0.6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6" s="32" customFormat="1" ht="40.799999999999997" x14ac:dyDescent="0.3">
      <c r="A15" s="41" t="s">
        <v>556</v>
      </c>
      <c r="B15" s="37" t="s">
        <v>111</v>
      </c>
      <c r="C15" s="38" t="s">
        <v>112</v>
      </c>
      <c r="D15" s="36" t="s">
        <v>109</v>
      </c>
      <c r="E15" s="42">
        <v>5.2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6" s="17" customFormat="1" ht="20.399999999999999" x14ac:dyDescent="0.3">
      <c r="A16" s="19" t="s">
        <v>42</v>
      </c>
      <c r="B16" s="9" t="s">
        <v>629</v>
      </c>
      <c r="C16" s="10" t="s">
        <v>630</v>
      </c>
      <c r="D16" s="8" t="s">
        <v>116</v>
      </c>
      <c r="E16" s="22">
        <v>153</v>
      </c>
      <c r="F16" s="21">
        <v>760.35</v>
      </c>
      <c r="G16" s="21">
        <f t="shared" si="0"/>
        <v>116333.55</v>
      </c>
      <c r="H16" s="21"/>
      <c r="I16" s="21">
        <f t="shared" si="1"/>
        <v>0</v>
      </c>
      <c r="J16" s="21">
        <f t="shared" si="3"/>
        <v>116333.55</v>
      </c>
    </row>
    <row r="17" spans="1:10" s="17" customFormat="1" ht="20.399999999999999" x14ac:dyDescent="0.3">
      <c r="A17" s="19" t="s">
        <v>558</v>
      </c>
      <c r="B17" s="9" t="s">
        <v>629</v>
      </c>
      <c r="C17" s="10" t="s">
        <v>631</v>
      </c>
      <c r="D17" s="8" t="s">
        <v>116</v>
      </c>
      <c r="E17" s="22">
        <v>102</v>
      </c>
      <c r="F17" s="21">
        <v>571.79999999999995</v>
      </c>
      <c r="G17" s="21">
        <f t="shared" si="0"/>
        <v>58323.6</v>
      </c>
      <c r="H17" s="21"/>
      <c r="I17" s="21">
        <f t="shared" si="1"/>
        <v>0</v>
      </c>
      <c r="J17" s="21">
        <f t="shared" si="3"/>
        <v>58323.6</v>
      </c>
    </row>
    <row r="18" spans="1:10" s="17" customFormat="1" ht="20.399999999999999" x14ac:dyDescent="0.3">
      <c r="A18" s="19" t="s">
        <v>45</v>
      </c>
      <c r="B18" s="9" t="s">
        <v>629</v>
      </c>
      <c r="C18" s="10" t="s">
        <v>632</v>
      </c>
      <c r="D18" s="8" t="s">
        <v>116</v>
      </c>
      <c r="E18" s="22">
        <v>51</v>
      </c>
      <c r="F18" s="21">
        <v>495.4</v>
      </c>
      <c r="G18" s="21">
        <f t="shared" si="0"/>
        <v>25265.399999999998</v>
      </c>
      <c r="H18" s="21"/>
      <c r="I18" s="21">
        <f t="shared" si="1"/>
        <v>0</v>
      </c>
      <c r="J18" s="21">
        <f t="shared" si="3"/>
        <v>25265.399999999998</v>
      </c>
    </row>
    <row r="19" spans="1:10" s="17" customFormat="1" ht="20.399999999999999" x14ac:dyDescent="0.3">
      <c r="A19" s="19" t="s">
        <v>46</v>
      </c>
      <c r="B19" s="9" t="s">
        <v>629</v>
      </c>
      <c r="C19" s="10" t="s">
        <v>633</v>
      </c>
      <c r="D19" s="8" t="s">
        <v>116</v>
      </c>
      <c r="E19" s="20">
        <v>61.2</v>
      </c>
      <c r="F19" s="21">
        <v>380.35</v>
      </c>
      <c r="G19" s="21">
        <f t="shared" si="0"/>
        <v>23277.420000000002</v>
      </c>
      <c r="H19" s="21"/>
      <c r="I19" s="21">
        <f t="shared" si="1"/>
        <v>0</v>
      </c>
      <c r="J19" s="21">
        <f t="shared" si="3"/>
        <v>23277.420000000002</v>
      </c>
    </row>
    <row r="20" spans="1:10" s="17" customFormat="1" ht="20.399999999999999" x14ac:dyDescent="0.3">
      <c r="A20" s="19" t="s">
        <v>563</v>
      </c>
      <c r="B20" s="9" t="s">
        <v>629</v>
      </c>
      <c r="C20" s="10" t="s">
        <v>634</v>
      </c>
      <c r="D20" s="8" t="s">
        <v>116</v>
      </c>
      <c r="E20" s="20">
        <v>10.199999999999999</v>
      </c>
      <c r="F20" s="50">
        <v>1018.18</v>
      </c>
      <c r="G20" s="21">
        <f t="shared" si="0"/>
        <v>10385.435999999998</v>
      </c>
      <c r="H20" s="21"/>
      <c r="I20" s="21">
        <f t="shared" si="1"/>
        <v>0</v>
      </c>
      <c r="J20" s="21">
        <f t="shared" si="3"/>
        <v>10385.435999999998</v>
      </c>
    </row>
    <row r="21" spans="1:10" s="17" customFormat="1" ht="20.399999999999999" x14ac:dyDescent="0.3">
      <c r="A21" s="19" t="s">
        <v>51</v>
      </c>
      <c r="B21" s="9" t="s">
        <v>629</v>
      </c>
      <c r="C21" s="10" t="s">
        <v>635</v>
      </c>
      <c r="D21" s="8" t="s">
        <v>116</v>
      </c>
      <c r="E21" s="20">
        <v>214.2</v>
      </c>
      <c r="F21" s="21">
        <v>495.4</v>
      </c>
      <c r="G21" s="21">
        <f t="shared" si="0"/>
        <v>106114.68</v>
      </c>
      <c r="H21" s="21"/>
      <c r="I21" s="21">
        <f t="shared" si="1"/>
        <v>0</v>
      </c>
      <c r="J21" s="21">
        <f t="shared" si="3"/>
        <v>106114.68</v>
      </c>
    </row>
    <row r="22" spans="1:10" s="32" customFormat="1" ht="40.799999999999997" x14ac:dyDescent="0.3">
      <c r="A22" s="41" t="s">
        <v>565</v>
      </c>
      <c r="B22" s="37" t="s">
        <v>636</v>
      </c>
      <c r="C22" s="38" t="s">
        <v>637</v>
      </c>
      <c r="D22" s="36" t="s">
        <v>109</v>
      </c>
      <c r="E22" s="42">
        <v>0.3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20.399999999999999" x14ac:dyDescent="0.3">
      <c r="A23" s="19" t="s">
        <v>567</v>
      </c>
      <c r="B23" s="9" t="s">
        <v>638</v>
      </c>
      <c r="C23" s="10" t="s">
        <v>639</v>
      </c>
      <c r="D23" s="8" t="s">
        <v>116</v>
      </c>
      <c r="E23" s="20">
        <v>30.6</v>
      </c>
      <c r="F23" s="50">
        <v>409.85</v>
      </c>
      <c r="G23" s="21">
        <f t="shared" si="0"/>
        <v>12541.410000000002</v>
      </c>
      <c r="H23" s="21"/>
      <c r="I23" s="21">
        <f t="shared" si="1"/>
        <v>0</v>
      </c>
      <c r="J23" s="21">
        <f t="shared" si="3"/>
        <v>12541.410000000002</v>
      </c>
    </row>
    <row r="24" spans="1:10" s="32" customFormat="1" ht="40.799999999999997" x14ac:dyDescent="0.3">
      <c r="A24" s="41" t="s">
        <v>56</v>
      </c>
      <c r="B24" s="37" t="s">
        <v>107</v>
      </c>
      <c r="C24" s="38" t="s">
        <v>108</v>
      </c>
      <c r="D24" s="36" t="s">
        <v>109</v>
      </c>
      <c r="E24" s="42">
        <v>0.1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17" customFormat="1" ht="20.399999999999999" x14ac:dyDescent="0.3">
      <c r="A25" s="19" t="s">
        <v>57</v>
      </c>
      <c r="B25" s="9" t="s">
        <v>638</v>
      </c>
      <c r="C25" s="10" t="s">
        <v>640</v>
      </c>
      <c r="D25" s="8" t="s">
        <v>116</v>
      </c>
      <c r="E25" s="20">
        <v>10.3</v>
      </c>
      <c r="F25" s="50">
        <v>100.46</v>
      </c>
      <c r="G25" s="21">
        <f t="shared" si="0"/>
        <v>1034.7380000000001</v>
      </c>
      <c r="H25" s="21"/>
      <c r="I25" s="21">
        <f t="shared" si="1"/>
        <v>0</v>
      </c>
      <c r="J25" s="21">
        <f t="shared" si="3"/>
        <v>1034.7380000000001</v>
      </c>
    </row>
    <row r="26" spans="1:10" s="17" customFormat="1" ht="14.4" x14ac:dyDescent="0.3">
      <c r="A26" s="34" t="s">
        <v>641</v>
      </c>
      <c r="B26" s="33"/>
      <c r="C26" s="33"/>
      <c r="D26" s="33"/>
      <c r="E26" s="35"/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32" customFormat="1" ht="20.399999999999999" x14ac:dyDescent="0.3">
      <c r="A27" s="41" t="s">
        <v>576</v>
      </c>
      <c r="B27" s="37" t="s">
        <v>208</v>
      </c>
      <c r="C27" s="38" t="s">
        <v>209</v>
      </c>
      <c r="D27" s="36" t="s">
        <v>38</v>
      </c>
      <c r="E27" s="43">
        <v>10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20.399999999999999" x14ac:dyDescent="0.3">
      <c r="A28" s="19" t="s">
        <v>580</v>
      </c>
      <c r="B28" s="9" t="s">
        <v>642</v>
      </c>
      <c r="C28" s="10" t="s">
        <v>212</v>
      </c>
      <c r="D28" s="8" t="s">
        <v>213</v>
      </c>
      <c r="E28" s="22">
        <v>10</v>
      </c>
      <c r="F28" s="50">
        <v>3333.58</v>
      </c>
      <c r="G28" s="21">
        <f t="shared" si="0"/>
        <v>33335.800000000003</v>
      </c>
      <c r="H28" s="21"/>
      <c r="I28" s="21">
        <f t="shared" si="1"/>
        <v>0</v>
      </c>
      <c r="J28" s="21">
        <f t="shared" si="3"/>
        <v>33335.800000000003</v>
      </c>
    </row>
    <row r="29" spans="1:10" s="32" customFormat="1" ht="30.6" x14ac:dyDescent="0.3">
      <c r="A29" s="41" t="s">
        <v>66</v>
      </c>
      <c r="B29" s="37" t="s">
        <v>643</v>
      </c>
      <c r="C29" s="38" t="s">
        <v>644</v>
      </c>
      <c r="D29" s="36" t="s">
        <v>109</v>
      </c>
      <c r="E29" s="44">
        <v>0.27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17" customFormat="1" ht="30.6" x14ac:dyDescent="0.3">
      <c r="A30" s="19" t="s">
        <v>70</v>
      </c>
      <c r="B30" s="9" t="s">
        <v>218</v>
      </c>
      <c r="C30" s="10" t="s">
        <v>219</v>
      </c>
      <c r="D30" s="8" t="s">
        <v>116</v>
      </c>
      <c r="E30" s="23">
        <v>27.81</v>
      </c>
      <c r="F30" s="50">
        <v>552.99</v>
      </c>
      <c r="G30" s="21">
        <f t="shared" si="0"/>
        <v>15378.651899999999</v>
      </c>
      <c r="H30" s="21"/>
      <c r="I30" s="21">
        <f t="shared" si="1"/>
        <v>0</v>
      </c>
      <c r="J30" s="21">
        <f t="shared" si="3"/>
        <v>15378.651899999999</v>
      </c>
    </row>
    <row r="31" spans="1:10" s="32" customFormat="1" ht="30.6" x14ac:dyDescent="0.3">
      <c r="A31" s="41" t="s">
        <v>74</v>
      </c>
      <c r="B31" s="37" t="s">
        <v>221</v>
      </c>
      <c r="C31" s="38" t="s">
        <v>222</v>
      </c>
      <c r="D31" s="36" t="s">
        <v>109</v>
      </c>
      <c r="E31" s="44">
        <v>2.4500000000000002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3"/>
        <v>0</v>
      </c>
    </row>
    <row r="32" spans="1:10" s="17" customFormat="1" ht="30.6" x14ac:dyDescent="0.3">
      <c r="A32" s="19" t="s">
        <v>76</v>
      </c>
      <c r="B32" s="9" t="s">
        <v>224</v>
      </c>
      <c r="C32" s="10" t="s">
        <v>225</v>
      </c>
      <c r="D32" s="8" t="s">
        <v>226</v>
      </c>
      <c r="E32" s="20">
        <v>5.0999999999999996</v>
      </c>
      <c r="F32" s="50">
        <v>384.89</v>
      </c>
      <c r="G32" s="21">
        <f t="shared" si="0"/>
        <v>1962.9389999999999</v>
      </c>
      <c r="H32" s="21"/>
      <c r="I32" s="21">
        <f t="shared" si="1"/>
        <v>0</v>
      </c>
      <c r="J32" s="21">
        <f t="shared" si="3"/>
        <v>1962.9389999999999</v>
      </c>
    </row>
    <row r="33" spans="1:10" s="17" customFormat="1" ht="14.4" x14ac:dyDescent="0.3">
      <c r="A33" s="19" t="s">
        <v>79</v>
      </c>
      <c r="B33" s="9" t="s">
        <v>645</v>
      </c>
      <c r="C33" s="10" t="s">
        <v>646</v>
      </c>
      <c r="D33" s="8" t="s">
        <v>226</v>
      </c>
      <c r="E33" s="23">
        <v>19.89</v>
      </c>
      <c r="F33" s="50">
        <v>434.08</v>
      </c>
      <c r="G33" s="21">
        <f t="shared" si="0"/>
        <v>8633.8511999999992</v>
      </c>
      <c r="H33" s="21"/>
      <c r="I33" s="21">
        <f t="shared" si="1"/>
        <v>0</v>
      </c>
      <c r="J33" s="21">
        <f t="shared" si="3"/>
        <v>8633.8511999999992</v>
      </c>
    </row>
    <row r="34" spans="1:10" s="17" customFormat="1" ht="20.399999999999999" x14ac:dyDescent="0.3">
      <c r="A34" s="19" t="s">
        <v>81</v>
      </c>
      <c r="B34" s="9" t="s">
        <v>647</v>
      </c>
      <c r="C34" s="10" t="s">
        <v>648</v>
      </c>
      <c r="D34" s="8" t="s">
        <v>213</v>
      </c>
      <c r="E34" s="22">
        <v>75</v>
      </c>
      <c r="F34" s="50">
        <v>319.95999999999998</v>
      </c>
      <c r="G34" s="21">
        <f t="shared" si="0"/>
        <v>23997</v>
      </c>
      <c r="H34" s="21"/>
      <c r="I34" s="21">
        <f t="shared" si="1"/>
        <v>0</v>
      </c>
      <c r="J34" s="21">
        <f t="shared" si="3"/>
        <v>23997</v>
      </c>
    </row>
    <row r="35" spans="1:10" s="17" customFormat="1" ht="14.4" x14ac:dyDescent="0.3">
      <c r="A35" s="19" t="s">
        <v>83</v>
      </c>
      <c r="B35" s="9" t="s">
        <v>649</v>
      </c>
      <c r="C35" s="10" t="s">
        <v>650</v>
      </c>
      <c r="D35" s="8" t="s">
        <v>73</v>
      </c>
      <c r="E35" s="22">
        <v>75</v>
      </c>
      <c r="F35" s="50">
        <v>96.16</v>
      </c>
      <c r="G35" s="21">
        <f t="shared" ref="G35:G66" si="4">E35*F35</f>
        <v>7212</v>
      </c>
      <c r="H35" s="21"/>
      <c r="I35" s="21">
        <f t="shared" ref="I35:I66" si="5">E35*H35</f>
        <v>0</v>
      </c>
      <c r="J35" s="21">
        <f t="shared" si="3"/>
        <v>7212</v>
      </c>
    </row>
    <row r="36" spans="1:10" s="17" customFormat="1" ht="30.6" x14ac:dyDescent="0.3">
      <c r="A36" s="19" t="s">
        <v>85</v>
      </c>
      <c r="B36" s="9" t="s">
        <v>514</v>
      </c>
      <c r="C36" s="10" t="s">
        <v>651</v>
      </c>
      <c r="D36" s="8" t="s">
        <v>278</v>
      </c>
      <c r="E36" s="22">
        <v>4</v>
      </c>
      <c r="F36" s="50">
        <v>638.21</v>
      </c>
      <c r="G36" s="21">
        <f t="shared" si="4"/>
        <v>2552.84</v>
      </c>
      <c r="H36" s="21"/>
      <c r="I36" s="21">
        <f t="shared" si="5"/>
        <v>0</v>
      </c>
      <c r="J36" s="21">
        <f t="shared" si="3"/>
        <v>2552.84</v>
      </c>
    </row>
    <row r="37" spans="1:10" s="17" customFormat="1" ht="40.799999999999997" x14ac:dyDescent="0.3">
      <c r="A37" s="19" t="s">
        <v>88</v>
      </c>
      <c r="B37" s="9" t="s">
        <v>652</v>
      </c>
      <c r="C37" s="10" t="s">
        <v>653</v>
      </c>
      <c r="D37" s="8" t="s">
        <v>278</v>
      </c>
      <c r="E37" s="22">
        <v>6</v>
      </c>
      <c r="F37" s="50">
        <v>485.73</v>
      </c>
      <c r="G37" s="21">
        <f t="shared" si="4"/>
        <v>2914.38</v>
      </c>
      <c r="H37" s="21"/>
      <c r="I37" s="21">
        <f t="shared" si="5"/>
        <v>0</v>
      </c>
      <c r="J37" s="21">
        <f t="shared" si="3"/>
        <v>2914.38</v>
      </c>
    </row>
    <row r="38" spans="1:10" s="17" customFormat="1" ht="14.4" x14ac:dyDescent="0.3">
      <c r="A38" s="19" t="s">
        <v>90</v>
      </c>
      <c r="B38" s="9" t="s">
        <v>654</v>
      </c>
      <c r="C38" s="10" t="s">
        <v>655</v>
      </c>
      <c r="D38" s="8" t="s">
        <v>134</v>
      </c>
      <c r="E38" s="29">
        <v>1.248E-3</v>
      </c>
      <c r="F38" s="50">
        <v>337499.95</v>
      </c>
      <c r="G38" s="21">
        <f t="shared" si="4"/>
        <v>421.1999376</v>
      </c>
      <c r="H38" s="21"/>
      <c r="I38" s="21">
        <f t="shared" si="5"/>
        <v>0</v>
      </c>
      <c r="J38" s="21">
        <f t="shared" si="3"/>
        <v>421.1999376</v>
      </c>
    </row>
    <row r="39" spans="1:10" s="17" customFormat="1" ht="20.399999999999999" x14ac:dyDescent="0.3">
      <c r="A39" s="19" t="s">
        <v>92</v>
      </c>
      <c r="B39" s="9" t="s">
        <v>656</v>
      </c>
      <c r="C39" s="10" t="s">
        <v>657</v>
      </c>
      <c r="D39" s="8" t="s">
        <v>73</v>
      </c>
      <c r="E39" s="22">
        <v>50</v>
      </c>
      <c r="F39" s="50">
        <v>18.32</v>
      </c>
      <c r="G39" s="21">
        <f t="shared" si="4"/>
        <v>916</v>
      </c>
      <c r="H39" s="21"/>
      <c r="I39" s="21">
        <f t="shared" si="5"/>
        <v>0</v>
      </c>
      <c r="J39" s="21">
        <f t="shared" si="3"/>
        <v>916</v>
      </c>
    </row>
    <row r="40" spans="1:10" s="17" customFormat="1" ht="30.6" x14ac:dyDescent="0.3">
      <c r="A40" s="19" t="s">
        <v>94</v>
      </c>
      <c r="B40" s="9" t="s">
        <v>658</v>
      </c>
      <c r="C40" s="10" t="s">
        <v>659</v>
      </c>
      <c r="D40" s="8" t="s">
        <v>69</v>
      </c>
      <c r="E40" s="20">
        <v>0.4</v>
      </c>
      <c r="F40" s="50">
        <v>1045.24</v>
      </c>
      <c r="G40" s="21">
        <f t="shared" si="4"/>
        <v>418.096</v>
      </c>
      <c r="H40" s="21"/>
      <c r="I40" s="21">
        <f t="shared" si="5"/>
        <v>0</v>
      </c>
      <c r="J40" s="21">
        <f t="shared" si="3"/>
        <v>418.096</v>
      </c>
    </row>
    <row r="41" spans="1:10" s="17" customFormat="1" ht="20.399999999999999" x14ac:dyDescent="0.3">
      <c r="A41" s="19" t="s">
        <v>96</v>
      </c>
      <c r="B41" s="9" t="s">
        <v>660</v>
      </c>
      <c r="C41" s="10" t="s">
        <v>661</v>
      </c>
      <c r="D41" s="8" t="s">
        <v>134</v>
      </c>
      <c r="E41" s="25">
        <v>8.0000000000000004E-4</v>
      </c>
      <c r="F41" s="50">
        <v>599692.75</v>
      </c>
      <c r="G41" s="21">
        <f t="shared" si="4"/>
        <v>479.75420000000003</v>
      </c>
      <c r="H41" s="21"/>
      <c r="I41" s="21">
        <f t="shared" si="5"/>
        <v>0</v>
      </c>
      <c r="J41" s="21">
        <f t="shared" si="3"/>
        <v>479.75420000000003</v>
      </c>
    </row>
    <row r="42" spans="1:10" s="17" customFormat="1" ht="14.4" x14ac:dyDescent="0.3">
      <c r="A42" s="34" t="s">
        <v>662</v>
      </c>
      <c r="B42" s="33"/>
      <c r="C42" s="33"/>
      <c r="D42" s="33"/>
      <c r="E42" s="35"/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2" customFormat="1" ht="20.399999999999999" x14ac:dyDescent="0.3">
      <c r="A43" s="41" t="s">
        <v>98</v>
      </c>
      <c r="B43" s="37" t="s">
        <v>663</v>
      </c>
      <c r="C43" s="38" t="s">
        <v>664</v>
      </c>
      <c r="D43" s="36" t="s">
        <v>165</v>
      </c>
      <c r="E43" s="48">
        <v>1.434E-2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30.6" x14ac:dyDescent="0.3">
      <c r="A44" s="19" t="s">
        <v>101</v>
      </c>
      <c r="B44" s="9" t="s">
        <v>218</v>
      </c>
      <c r="C44" s="10" t="s">
        <v>219</v>
      </c>
      <c r="D44" s="8" t="s">
        <v>116</v>
      </c>
      <c r="E44" s="22">
        <v>6</v>
      </c>
      <c r="F44" s="50">
        <v>552.99</v>
      </c>
      <c r="G44" s="21">
        <f t="shared" si="4"/>
        <v>3317.94</v>
      </c>
      <c r="H44" s="21"/>
      <c r="I44" s="21">
        <f t="shared" si="5"/>
        <v>0</v>
      </c>
      <c r="J44" s="21">
        <f t="shared" si="3"/>
        <v>3317.94</v>
      </c>
    </row>
    <row r="45" spans="1:10" s="32" customFormat="1" ht="30.6" x14ac:dyDescent="0.3">
      <c r="A45" s="41" t="s">
        <v>103</v>
      </c>
      <c r="B45" s="37" t="s">
        <v>221</v>
      </c>
      <c r="C45" s="38" t="s">
        <v>222</v>
      </c>
      <c r="D45" s="36" t="s">
        <v>109</v>
      </c>
      <c r="E45" s="42">
        <v>3.5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30.6" x14ac:dyDescent="0.3">
      <c r="A46" s="19" t="s">
        <v>106</v>
      </c>
      <c r="B46" s="9" t="s">
        <v>224</v>
      </c>
      <c r="C46" s="10" t="s">
        <v>225</v>
      </c>
      <c r="D46" s="8" t="s">
        <v>226</v>
      </c>
      <c r="E46" s="20">
        <v>5.0999999999999996</v>
      </c>
      <c r="F46" s="50">
        <v>384.89</v>
      </c>
      <c r="G46" s="21">
        <f t="shared" si="4"/>
        <v>1962.9389999999999</v>
      </c>
      <c r="H46" s="21"/>
      <c r="I46" s="21">
        <f t="shared" si="5"/>
        <v>0</v>
      </c>
      <c r="J46" s="21">
        <f t="shared" si="3"/>
        <v>1962.9389999999999</v>
      </c>
    </row>
    <row r="47" spans="1:10" s="17" customFormat="1" ht="14.4" x14ac:dyDescent="0.3">
      <c r="A47" s="19" t="s">
        <v>110</v>
      </c>
      <c r="B47" s="9" t="s">
        <v>645</v>
      </c>
      <c r="C47" s="10" t="s">
        <v>646</v>
      </c>
      <c r="D47" s="8" t="s">
        <v>226</v>
      </c>
      <c r="E47" s="20">
        <v>30.6</v>
      </c>
      <c r="F47" s="50">
        <v>434.08</v>
      </c>
      <c r="G47" s="21">
        <f t="shared" si="4"/>
        <v>13282.848</v>
      </c>
      <c r="H47" s="21"/>
      <c r="I47" s="21">
        <f t="shared" si="5"/>
        <v>0</v>
      </c>
      <c r="J47" s="21">
        <f t="shared" si="3"/>
        <v>13282.848</v>
      </c>
    </row>
    <row r="48" spans="1:10" s="17" customFormat="1" ht="20.399999999999999" x14ac:dyDescent="0.3">
      <c r="A48" s="19" t="s">
        <v>113</v>
      </c>
      <c r="B48" s="9" t="s">
        <v>647</v>
      </c>
      <c r="C48" s="10" t="s">
        <v>665</v>
      </c>
      <c r="D48" s="8" t="s">
        <v>213</v>
      </c>
      <c r="E48" s="22">
        <v>60</v>
      </c>
      <c r="F48" s="50">
        <v>412.68</v>
      </c>
      <c r="G48" s="21">
        <f t="shared" si="4"/>
        <v>24760.799999999999</v>
      </c>
      <c r="H48" s="21"/>
      <c r="I48" s="21">
        <f t="shared" si="5"/>
        <v>0</v>
      </c>
      <c r="J48" s="21">
        <f t="shared" si="3"/>
        <v>24760.799999999999</v>
      </c>
    </row>
    <row r="49" spans="1:10" s="17" customFormat="1" ht="20.399999999999999" x14ac:dyDescent="0.3">
      <c r="A49" s="19" t="s">
        <v>117</v>
      </c>
      <c r="B49" s="9" t="s">
        <v>647</v>
      </c>
      <c r="C49" s="10" t="s">
        <v>666</v>
      </c>
      <c r="D49" s="8"/>
      <c r="E49" s="22">
        <v>10</v>
      </c>
      <c r="F49" s="50">
        <v>791.31</v>
      </c>
      <c r="G49" s="21">
        <f t="shared" si="4"/>
        <v>7913.0999999999995</v>
      </c>
      <c r="H49" s="21"/>
      <c r="I49" s="21">
        <f t="shared" si="5"/>
        <v>0</v>
      </c>
      <c r="J49" s="21">
        <f t="shared" si="3"/>
        <v>7913.0999999999995</v>
      </c>
    </row>
    <row r="50" spans="1:10" s="17" customFormat="1" ht="14.4" x14ac:dyDescent="0.3">
      <c r="A50" s="19" t="s">
        <v>120</v>
      </c>
      <c r="B50" s="9" t="s">
        <v>649</v>
      </c>
      <c r="C50" s="10" t="s">
        <v>650</v>
      </c>
      <c r="D50" s="8" t="s">
        <v>73</v>
      </c>
      <c r="E50" s="22">
        <v>60</v>
      </c>
      <c r="F50" s="50">
        <v>96.16</v>
      </c>
      <c r="G50" s="21">
        <f t="shared" si="4"/>
        <v>5769.5999999999995</v>
      </c>
      <c r="H50" s="21"/>
      <c r="I50" s="21">
        <f t="shared" si="5"/>
        <v>0</v>
      </c>
      <c r="J50" s="21">
        <f t="shared" si="3"/>
        <v>5769.5999999999995</v>
      </c>
    </row>
    <row r="51" spans="1:10" s="17" customFormat="1" ht="20.399999999999999" x14ac:dyDescent="0.3">
      <c r="A51" s="19" t="s">
        <v>123</v>
      </c>
      <c r="B51" s="9" t="s">
        <v>667</v>
      </c>
      <c r="C51" s="10" t="s">
        <v>668</v>
      </c>
      <c r="D51" s="8"/>
      <c r="E51" s="22">
        <v>10</v>
      </c>
      <c r="F51" s="50">
        <v>1614.22</v>
      </c>
      <c r="G51" s="21">
        <f t="shared" si="4"/>
        <v>16142.2</v>
      </c>
      <c r="H51" s="21"/>
      <c r="I51" s="21">
        <f t="shared" si="5"/>
        <v>0</v>
      </c>
      <c r="J51" s="21">
        <f t="shared" si="3"/>
        <v>16142.2</v>
      </c>
    </row>
    <row r="52" spans="1:10" s="17" customFormat="1" ht="30.6" x14ac:dyDescent="0.3">
      <c r="A52" s="19" t="s">
        <v>127</v>
      </c>
      <c r="B52" s="9" t="s">
        <v>514</v>
      </c>
      <c r="C52" s="10" t="s">
        <v>651</v>
      </c>
      <c r="D52" s="8" t="s">
        <v>278</v>
      </c>
      <c r="E52" s="22">
        <v>5</v>
      </c>
      <c r="F52" s="50">
        <v>638.21</v>
      </c>
      <c r="G52" s="21">
        <f t="shared" si="4"/>
        <v>3191.05</v>
      </c>
      <c r="H52" s="21"/>
      <c r="I52" s="21">
        <f t="shared" si="5"/>
        <v>0</v>
      </c>
      <c r="J52" s="21">
        <f t="shared" si="3"/>
        <v>3191.05</v>
      </c>
    </row>
    <row r="53" spans="1:10" s="17" customFormat="1" ht="30.6" x14ac:dyDescent="0.3">
      <c r="A53" s="19" t="s">
        <v>131</v>
      </c>
      <c r="B53" s="9" t="s">
        <v>652</v>
      </c>
      <c r="C53" s="10" t="s">
        <v>669</v>
      </c>
      <c r="D53" s="8" t="s">
        <v>278</v>
      </c>
      <c r="E53" s="22">
        <v>5</v>
      </c>
      <c r="F53" s="50">
        <v>485.73</v>
      </c>
      <c r="G53" s="21">
        <f t="shared" si="4"/>
        <v>2428.65</v>
      </c>
      <c r="H53" s="21"/>
      <c r="I53" s="21">
        <f t="shared" si="5"/>
        <v>0</v>
      </c>
      <c r="J53" s="21">
        <f t="shared" si="3"/>
        <v>2428.65</v>
      </c>
    </row>
    <row r="54" spans="1:10" s="17" customFormat="1" ht="14.4" x14ac:dyDescent="0.3">
      <c r="A54" s="19" t="s">
        <v>135</v>
      </c>
      <c r="B54" s="9" t="s">
        <v>654</v>
      </c>
      <c r="C54" s="10" t="s">
        <v>655</v>
      </c>
      <c r="D54" s="8" t="s">
        <v>134</v>
      </c>
      <c r="E54" s="30">
        <v>1.17E-3</v>
      </c>
      <c r="F54" s="50">
        <v>337506.09</v>
      </c>
      <c r="G54" s="21">
        <f t="shared" si="4"/>
        <v>394.88212530000004</v>
      </c>
      <c r="H54" s="21"/>
      <c r="I54" s="21">
        <f t="shared" si="5"/>
        <v>0</v>
      </c>
      <c r="J54" s="21">
        <f t="shared" si="3"/>
        <v>394.88212530000004</v>
      </c>
    </row>
    <row r="55" spans="1:10" s="17" customFormat="1" ht="14.4" x14ac:dyDescent="0.3">
      <c r="A55" s="19" t="s">
        <v>139</v>
      </c>
      <c r="B55" s="9" t="s">
        <v>670</v>
      </c>
      <c r="C55" s="10" t="s">
        <v>671</v>
      </c>
      <c r="D55" s="8" t="s">
        <v>134</v>
      </c>
      <c r="E55" s="30">
        <v>4.7099999999999998E-3</v>
      </c>
      <c r="F55" s="50">
        <v>235001.39</v>
      </c>
      <c r="G55" s="21">
        <f t="shared" si="4"/>
        <v>1106.8565469</v>
      </c>
      <c r="H55" s="21"/>
      <c r="I55" s="21">
        <f t="shared" si="5"/>
        <v>0</v>
      </c>
      <c r="J55" s="21">
        <f t="shared" si="3"/>
        <v>1106.8565469</v>
      </c>
    </row>
    <row r="56" spans="1:10" s="17" customFormat="1" ht="14.4" x14ac:dyDescent="0.3">
      <c r="A56" s="19" t="s">
        <v>142</v>
      </c>
      <c r="B56" s="9" t="s">
        <v>672</v>
      </c>
      <c r="C56" s="10" t="s">
        <v>673</v>
      </c>
      <c r="D56" s="8" t="s">
        <v>138</v>
      </c>
      <c r="E56" s="25">
        <v>7.6399999999999996E-2</v>
      </c>
      <c r="F56" s="50">
        <v>323.97000000000003</v>
      </c>
      <c r="G56" s="21">
        <f t="shared" si="4"/>
        <v>24.751308000000002</v>
      </c>
      <c r="H56" s="21"/>
      <c r="I56" s="21">
        <f t="shared" si="5"/>
        <v>0</v>
      </c>
      <c r="J56" s="21">
        <f t="shared" si="3"/>
        <v>24.751308000000002</v>
      </c>
    </row>
    <row r="57" spans="1:10" s="17" customFormat="1" ht="20.399999999999999" x14ac:dyDescent="0.3">
      <c r="A57" s="19" t="s">
        <v>146</v>
      </c>
      <c r="B57" s="9" t="s">
        <v>514</v>
      </c>
      <c r="C57" s="10" t="s">
        <v>674</v>
      </c>
      <c r="D57" s="8" t="s">
        <v>278</v>
      </c>
      <c r="E57" s="22">
        <v>10</v>
      </c>
      <c r="F57" s="50">
        <v>638.21</v>
      </c>
      <c r="G57" s="21">
        <f t="shared" si="4"/>
        <v>6382.1</v>
      </c>
      <c r="H57" s="21"/>
      <c r="I57" s="21">
        <f t="shared" si="5"/>
        <v>0</v>
      </c>
      <c r="J57" s="21">
        <f t="shared" si="3"/>
        <v>6382.1</v>
      </c>
    </row>
    <row r="58" spans="1:10" s="17" customFormat="1" ht="14.4" x14ac:dyDescent="0.3">
      <c r="A58" s="19" t="s">
        <v>149</v>
      </c>
      <c r="B58" s="9" t="s">
        <v>675</v>
      </c>
      <c r="C58" s="10" t="s">
        <v>676</v>
      </c>
      <c r="D58" s="8" t="s">
        <v>69</v>
      </c>
      <c r="E58" s="20">
        <v>0.5</v>
      </c>
      <c r="F58" s="50">
        <v>762.41</v>
      </c>
      <c r="G58" s="21">
        <f t="shared" si="4"/>
        <v>381.20499999999998</v>
      </c>
      <c r="H58" s="21"/>
      <c r="I58" s="21">
        <f t="shared" si="5"/>
        <v>0</v>
      </c>
      <c r="J58" s="21">
        <f t="shared" si="3"/>
        <v>381.20499999999998</v>
      </c>
    </row>
    <row r="59" spans="1:10" s="17" customFormat="1" ht="20.399999999999999" x14ac:dyDescent="0.3">
      <c r="A59" s="19" t="s">
        <v>151</v>
      </c>
      <c r="B59" s="9" t="s">
        <v>660</v>
      </c>
      <c r="C59" s="10" t="s">
        <v>661</v>
      </c>
      <c r="D59" s="8" t="s">
        <v>134</v>
      </c>
      <c r="E59" s="24">
        <v>2E-3</v>
      </c>
      <c r="F59" s="50">
        <v>599699.93999999994</v>
      </c>
      <c r="G59" s="21">
        <f t="shared" si="4"/>
        <v>1199.3998799999999</v>
      </c>
      <c r="H59" s="21"/>
      <c r="I59" s="21">
        <f t="shared" si="5"/>
        <v>0</v>
      </c>
      <c r="J59" s="21">
        <f t="shared" si="3"/>
        <v>1199.3998799999999</v>
      </c>
    </row>
    <row r="60" spans="1:10" s="17" customFormat="1" ht="14.4" x14ac:dyDescent="0.3">
      <c r="A60" s="34" t="s">
        <v>677</v>
      </c>
      <c r="B60" s="33"/>
      <c r="C60" s="33"/>
      <c r="D60" s="33"/>
      <c r="E60" s="35"/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2" customFormat="1" ht="20.399999999999999" x14ac:dyDescent="0.3">
      <c r="A61" s="41" t="s">
        <v>155</v>
      </c>
      <c r="B61" s="37" t="s">
        <v>464</v>
      </c>
      <c r="C61" s="38" t="s">
        <v>465</v>
      </c>
      <c r="D61" s="36" t="s">
        <v>109</v>
      </c>
      <c r="E61" s="42">
        <v>1.3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20.399999999999999" x14ac:dyDescent="0.3">
      <c r="A62" s="19" t="s">
        <v>678</v>
      </c>
      <c r="B62" s="9" t="s">
        <v>679</v>
      </c>
      <c r="C62" s="10" t="s">
        <v>468</v>
      </c>
      <c r="D62" s="8" t="s">
        <v>116</v>
      </c>
      <c r="E62" s="22">
        <v>130</v>
      </c>
      <c r="F62" s="50">
        <v>437.15</v>
      </c>
      <c r="G62" s="21">
        <f t="shared" si="4"/>
        <v>56829.5</v>
      </c>
      <c r="H62" s="21"/>
      <c r="I62" s="21">
        <f t="shared" si="5"/>
        <v>0</v>
      </c>
      <c r="J62" s="21">
        <f t="shared" si="3"/>
        <v>56829.5</v>
      </c>
    </row>
    <row r="63" spans="1:10" s="32" customFormat="1" ht="20.399999999999999" x14ac:dyDescent="0.3">
      <c r="A63" s="41" t="s">
        <v>162</v>
      </c>
      <c r="B63" s="37" t="s">
        <v>485</v>
      </c>
      <c r="C63" s="38" t="s">
        <v>486</v>
      </c>
      <c r="D63" s="36" t="s">
        <v>278</v>
      </c>
      <c r="E63" s="43">
        <v>1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14.4" x14ac:dyDescent="0.3">
      <c r="A64" s="19" t="s">
        <v>166</v>
      </c>
      <c r="B64" s="9" t="s">
        <v>488</v>
      </c>
      <c r="C64" s="10" t="s">
        <v>489</v>
      </c>
      <c r="D64" s="8" t="s">
        <v>134</v>
      </c>
      <c r="E64" s="25">
        <v>9.4299999999999995E-2</v>
      </c>
      <c r="F64" s="50">
        <v>59187.72</v>
      </c>
      <c r="G64" s="21">
        <f t="shared" si="4"/>
        <v>5581.4019959999996</v>
      </c>
      <c r="H64" s="21"/>
      <c r="I64" s="21">
        <f t="shared" si="5"/>
        <v>0</v>
      </c>
      <c r="J64" s="21">
        <f t="shared" si="3"/>
        <v>5581.4019959999996</v>
      </c>
    </row>
    <row r="65" spans="1:10" s="17" customFormat="1" ht="14.4" x14ac:dyDescent="0.3">
      <c r="A65" s="34" t="s">
        <v>680</v>
      </c>
      <c r="B65" s="33"/>
      <c r="C65" s="33"/>
      <c r="D65" s="33"/>
      <c r="E65" s="35"/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2" customFormat="1" ht="30.6" x14ac:dyDescent="0.3">
      <c r="A66" s="41" t="s">
        <v>169</v>
      </c>
      <c r="B66" s="37" t="s">
        <v>681</v>
      </c>
      <c r="C66" s="38" t="s">
        <v>682</v>
      </c>
      <c r="D66" s="36" t="s">
        <v>69</v>
      </c>
      <c r="E66" s="44">
        <v>0.15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20.399999999999999" x14ac:dyDescent="0.3">
      <c r="A67" s="19" t="s">
        <v>171</v>
      </c>
      <c r="B67" s="9" t="s">
        <v>310</v>
      </c>
      <c r="C67" s="10" t="s">
        <v>311</v>
      </c>
      <c r="D67" s="8" t="s">
        <v>73</v>
      </c>
      <c r="E67" s="22">
        <v>15</v>
      </c>
      <c r="F67" s="50">
        <v>242</v>
      </c>
      <c r="G67" s="21">
        <f t="shared" ref="G67:G89" si="6">E67*F67</f>
        <v>3630</v>
      </c>
      <c r="H67" s="21"/>
      <c r="I67" s="21">
        <f t="shared" ref="I67:I89" si="7">E67*H67</f>
        <v>0</v>
      </c>
      <c r="J67" s="21">
        <f t="shared" si="3"/>
        <v>3630</v>
      </c>
    </row>
    <row r="68" spans="1:10" s="32" customFormat="1" ht="20.399999999999999" x14ac:dyDescent="0.3">
      <c r="A68" s="41" t="s">
        <v>173</v>
      </c>
      <c r="B68" s="37" t="s">
        <v>319</v>
      </c>
      <c r="C68" s="38" t="s">
        <v>320</v>
      </c>
      <c r="D68" s="36" t="s">
        <v>69</v>
      </c>
      <c r="E68" s="44">
        <v>0.02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89" si="8">G68+I68</f>
        <v>0</v>
      </c>
    </row>
    <row r="69" spans="1:10" s="17" customFormat="1" ht="20.399999999999999" x14ac:dyDescent="0.3">
      <c r="A69" s="19" t="s">
        <v>176</v>
      </c>
      <c r="B69" s="9" t="s">
        <v>683</v>
      </c>
      <c r="C69" s="10" t="s">
        <v>350</v>
      </c>
      <c r="D69" s="8" t="s">
        <v>213</v>
      </c>
      <c r="E69" s="22">
        <v>2</v>
      </c>
      <c r="F69" s="50">
        <v>675.22</v>
      </c>
      <c r="G69" s="21">
        <f t="shared" si="6"/>
        <v>1350.44</v>
      </c>
      <c r="H69" s="21"/>
      <c r="I69" s="21">
        <f t="shared" si="7"/>
        <v>0</v>
      </c>
      <c r="J69" s="21">
        <f t="shared" si="8"/>
        <v>1350.44</v>
      </c>
    </row>
    <row r="70" spans="1:10" s="17" customFormat="1" ht="14.4" x14ac:dyDescent="0.3">
      <c r="A70" s="19" t="s">
        <v>178</v>
      </c>
      <c r="B70" s="9" t="s">
        <v>352</v>
      </c>
      <c r="C70" s="10" t="s">
        <v>684</v>
      </c>
      <c r="D70" s="8" t="s">
        <v>69</v>
      </c>
      <c r="E70" s="23">
        <v>0.02</v>
      </c>
      <c r="F70" s="50">
        <v>5958.14</v>
      </c>
      <c r="G70" s="21">
        <f t="shared" si="6"/>
        <v>119.1628</v>
      </c>
      <c r="H70" s="21"/>
      <c r="I70" s="21">
        <f t="shared" si="7"/>
        <v>0</v>
      </c>
      <c r="J70" s="21">
        <f t="shared" si="8"/>
        <v>119.1628</v>
      </c>
    </row>
    <row r="71" spans="1:10" s="32" customFormat="1" ht="20.399999999999999" x14ac:dyDescent="0.3">
      <c r="A71" s="41" t="s">
        <v>180</v>
      </c>
      <c r="B71" s="37" t="s">
        <v>685</v>
      </c>
      <c r="C71" s="38" t="s">
        <v>686</v>
      </c>
      <c r="D71" s="36" t="s">
        <v>69</v>
      </c>
      <c r="E71" s="44">
        <v>0.02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30.6" x14ac:dyDescent="0.3">
      <c r="A72" s="19" t="s">
        <v>182</v>
      </c>
      <c r="B72" s="9" t="s">
        <v>687</v>
      </c>
      <c r="C72" s="10" t="s">
        <v>688</v>
      </c>
      <c r="D72" s="8" t="s">
        <v>278</v>
      </c>
      <c r="E72" s="20">
        <v>0.2</v>
      </c>
      <c r="F72" s="50">
        <v>742.7</v>
      </c>
      <c r="G72" s="21">
        <f t="shared" si="6"/>
        <v>148.54000000000002</v>
      </c>
      <c r="H72" s="21"/>
      <c r="I72" s="21">
        <f t="shared" si="7"/>
        <v>0</v>
      </c>
      <c r="J72" s="21">
        <f t="shared" si="8"/>
        <v>148.54000000000002</v>
      </c>
    </row>
    <row r="73" spans="1:10" s="17" customFormat="1" ht="14.4" x14ac:dyDescent="0.3">
      <c r="A73" s="19" t="s">
        <v>184</v>
      </c>
      <c r="B73" s="9" t="s">
        <v>352</v>
      </c>
      <c r="C73" s="10" t="s">
        <v>684</v>
      </c>
      <c r="D73" s="8" t="s">
        <v>69</v>
      </c>
      <c r="E73" s="23">
        <v>0.02</v>
      </c>
      <c r="F73" s="50">
        <v>5958.14</v>
      </c>
      <c r="G73" s="21">
        <f t="shared" si="6"/>
        <v>119.1628</v>
      </c>
      <c r="H73" s="21"/>
      <c r="I73" s="21">
        <f t="shared" si="7"/>
        <v>0</v>
      </c>
      <c r="J73" s="21">
        <f t="shared" si="8"/>
        <v>119.1628</v>
      </c>
    </row>
    <row r="74" spans="1:10" s="32" customFormat="1" ht="20.399999999999999" x14ac:dyDescent="0.3">
      <c r="A74" s="41" t="s">
        <v>186</v>
      </c>
      <c r="B74" s="37" t="s">
        <v>685</v>
      </c>
      <c r="C74" s="38" t="s">
        <v>686</v>
      </c>
      <c r="D74" s="36" t="s">
        <v>69</v>
      </c>
      <c r="E74" s="44">
        <v>0.02</v>
      </c>
      <c r="F74" s="26"/>
      <c r="G74" s="26">
        <f t="shared" si="6"/>
        <v>0</v>
      </c>
      <c r="H74" s="26"/>
      <c r="I74" s="26">
        <f t="shared" si="7"/>
        <v>0</v>
      </c>
      <c r="J74" s="26">
        <f t="shared" si="8"/>
        <v>0</v>
      </c>
    </row>
    <row r="75" spans="1:10" s="17" customFormat="1" ht="20.399999999999999" x14ac:dyDescent="0.3">
      <c r="A75" s="19" t="s">
        <v>188</v>
      </c>
      <c r="B75" s="9" t="s">
        <v>328</v>
      </c>
      <c r="C75" s="10" t="s">
        <v>689</v>
      </c>
      <c r="D75" s="8" t="s">
        <v>278</v>
      </c>
      <c r="E75" s="20">
        <v>0.2</v>
      </c>
      <c r="F75" s="50">
        <v>806.7</v>
      </c>
      <c r="G75" s="21">
        <f t="shared" si="6"/>
        <v>161.34000000000003</v>
      </c>
      <c r="H75" s="21"/>
      <c r="I75" s="21">
        <f t="shared" si="7"/>
        <v>0</v>
      </c>
      <c r="J75" s="21">
        <f t="shared" si="8"/>
        <v>161.34000000000003</v>
      </c>
    </row>
    <row r="76" spans="1:10" s="17" customFormat="1" ht="14.4" x14ac:dyDescent="0.3">
      <c r="A76" s="19" t="s">
        <v>190</v>
      </c>
      <c r="B76" s="9" t="s">
        <v>352</v>
      </c>
      <c r="C76" s="10" t="s">
        <v>684</v>
      </c>
      <c r="D76" s="8" t="s">
        <v>69</v>
      </c>
      <c r="E76" s="23">
        <v>0.02</v>
      </c>
      <c r="F76" s="50">
        <v>5958.14</v>
      </c>
      <c r="G76" s="21">
        <f t="shared" si="6"/>
        <v>119.1628</v>
      </c>
      <c r="H76" s="21"/>
      <c r="I76" s="21">
        <f t="shared" si="7"/>
        <v>0</v>
      </c>
      <c r="J76" s="21">
        <f t="shared" si="8"/>
        <v>119.1628</v>
      </c>
    </row>
    <row r="77" spans="1:10" s="17" customFormat="1" ht="14.4" x14ac:dyDescent="0.3">
      <c r="A77" s="34" t="s">
        <v>690</v>
      </c>
      <c r="B77" s="33"/>
      <c r="C77" s="33"/>
      <c r="D77" s="33"/>
      <c r="E77" s="35"/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2" customFormat="1" ht="20.399999999999999" x14ac:dyDescent="0.3">
      <c r="A78" s="41" t="s">
        <v>192</v>
      </c>
      <c r="B78" s="37" t="s">
        <v>128</v>
      </c>
      <c r="C78" s="38" t="s">
        <v>129</v>
      </c>
      <c r="D78" s="36" t="s">
        <v>130</v>
      </c>
      <c r="E78" s="43">
        <v>1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20.399999999999999" x14ac:dyDescent="0.3">
      <c r="A79" s="19" t="s">
        <v>194</v>
      </c>
      <c r="B79" s="9" t="s">
        <v>691</v>
      </c>
      <c r="C79" s="10" t="s">
        <v>692</v>
      </c>
      <c r="D79" s="8" t="s">
        <v>73</v>
      </c>
      <c r="E79" s="22">
        <v>1</v>
      </c>
      <c r="F79" s="50">
        <v>648.53</v>
      </c>
      <c r="G79" s="21">
        <f t="shared" si="6"/>
        <v>648.53</v>
      </c>
      <c r="H79" s="21"/>
      <c r="I79" s="21">
        <f t="shared" si="7"/>
        <v>0</v>
      </c>
      <c r="J79" s="21">
        <f t="shared" si="8"/>
        <v>648.53</v>
      </c>
    </row>
    <row r="80" spans="1:10" s="32" customFormat="1" ht="40.799999999999997" x14ac:dyDescent="0.3">
      <c r="A80" s="41" t="s">
        <v>196</v>
      </c>
      <c r="B80" s="37" t="s">
        <v>143</v>
      </c>
      <c r="C80" s="38" t="s">
        <v>144</v>
      </c>
      <c r="D80" s="36" t="s">
        <v>145</v>
      </c>
      <c r="E80" s="46">
        <v>2.9999999999999997E-4</v>
      </c>
      <c r="F80" s="26"/>
      <c r="G80" s="26">
        <f t="shared" si="6"/>
        <v>0</v>
      </c>
      <c r="H80" s="26"/>
      <c r="I80" s="26">
        <f t="shared" si="7"/>
        <v>0</v>
      </c>
      <c r="J80" s="26">
        <f t="shared" si="8"/>
        <v>0</v>
      </c>
    </row>
    <row r="81" spans="1:10" s="17" customFormat="1" ht="20.399999999999999" x14ac:dyDescent="0.3">
      <c r="A81" s="19" t="s">
        <v>198</v>
      </c>
      <c r="B81" s="9" t="s">
        <v>693</v>
      </c>
      <c r="C81" s="10" t="s">
        <v>694</v>
      </c>
      <c r="D81" s="8" t="s">
        <v>73</v>
      </c>
      <c r="E81" s="22">
        <v>1</v>
      </c>
      <c r="F81" s="50">
        <v>1103.1600000000001</v>
      </c>
      <c r="G81" s="21">
        <f t="shared" si="6"/>
        <v>1103.1600000000001</v>
      </c>
      <c r="H81" s="21"/>
      <c r="I81" s="21">
        <f t="shared" si="7"/>
        <v>0</v>
      </c>
      <c r="J81" s="21">
        <f t="shared" si="8"/>
        <v>1103.1600000000001</v>
      </c>
    </row>
    <row r="82" spans="1:10" s="17" customFormat="1" ht="14.4" x14ac:dyDescent="0.3">
      <c r="A82" s="34" t="s">
        <v>695</v>
      </c>
      <c r="B82" s="33"/>
      <c r="C82" s="33"/>
      <c r="D82" s="33"/>
      <c r="E82" s="35"/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2" customFormat="1" ht="20.399999999999999" x14ac:dyDescent="0.3">
      <c r="A83" s="41" t="s">
        <v>200</v>
      </c>
      <c r="B83" s="37" t="s">
        <v>413</v>
      </c>
      <c r="C83" s="38" t="s">
        <v>414</v>
      </c>
      <c r="D83" s="36" t="s">
        <v>415</v>
      </c>
      <c r="E83" s="42">
        <v>2.2999999999999998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0.799999999999997" x14ac:dyDescent="0.3">
      <c r="A84" s="19" t="s">
        <v>202</v>
      </c>
      <c r="B84" s="9" t="s">
        <v>417</v>
      </c>
      <c r="C84" s="10" t="s">
        <v>418</v>
      </c>
      <c r="D84" s="8" t="s">
        <v>116</v>
      </c>
      <c r="E84" s="20">
        <v>234.6</v>
      </c>
      <c r="F84" s="50">
        <v>2200.0500000000002</v>
      </c>
      <c r="G84" s="21">
        <f t="shared" si="6"/>
        <v>516131.73000000004</v>
      </c>
      <c r="H84" s="21"/>
      <c r="I84" s="21">
        <f t="shared" si="7"/>
        <v>0</v>
      </c>
      <c r="J84" s="21">
        <f t="shared" si="8"/>
        <v>516131.73000000004</v>
      </c>
    </row>
    <row r="85" spans="1:10" s="17" customFormat="1" ht="30.6" x14ac:dyDescent="0.3">
      <c r="A85" s="19" t="s">
        <v>205</v>
      </c>
      <c r="B85" s="9" t="s">
        <v>420</v>
      </c>
      <c r="C85" s="10" t="s">
        <v>421</v>
      </c>
      <c r="D85" s="8" t="s">
        <v>14</v>
      </c>
      <c r="E85" s="22">
        <v>1</v>
      </c>
      <c r="F85" s="50">
        <v>2401.4699999999998</v>
      </c>
      <c r="G85" s="21">
        <f t="shared" si="6"/>
        <v>2401.4699999999998</v>
      </c>
      <c r="H85" s="21"/>
      <c r="I85" s="21">
        <f t="shared" si="7"/>
        <v>0</v>
      </c>
      <c r="J85" s="21">
        <f t="shared" si="8"/>
        <v>2401.4699999999998</v>
      </c>
    </row>
    <row r="86" spans="1:10" s="17" customFormat="1" ht="20.399999999999999" x14ac:dyDescent="0.3">
      <c r="A86" s="19" t="s">
        <v>207</v>
      </c>
      <c r="B86" s="9" t="s">
        <v>647</v>
      </c>
      <c r="C86" s="10" t="s">
        <v>425</v>
      </c>
      <c r="D86" s="8" t="s">
        <v>426</v>
      </c>
      <c r="E86" s="22">
        <v>2</v>
      </c>
      <c r="F86" s="50">
        <v>983.87</v>
      </c>
      <c r="G86" s="21">
        <f t="shared" si="6"/>
        <v>1967.74</v>
      </c>
      <c r="H86" s="21"/>
      <c r="I86" s="21">
        <f t="shared" si="7"/>
        <v>0</v>
      </c>
      <c r="J86" s="21">
        <f t="shared" si="8"/>
        <v>1967.74</v>
      </c>
    </row>
    <row r="87" spans="1:10" s="17" customFormat="1" ht="20.399999999999999" x14ac:dyDescent="0.3">
      <c r="A87" s="19" t="s">
        <v>210</v>
      </c>
      <c r="B87" s="9" t="s">
        <v>696</v>
      </c>
      <c r="C87" s="10" t="s">
        <v>423</v>
      </c>
      <c r="D87" s="8" t="s">
        <v>73</v>
      </c>
      <c r="E87" s="22">
        <v>3</v>
      </c>
      <c r="F87" s="50">
        <v>1335.82</v>
      </c>
      <c r="G87" s="21">
        <f t="shared" si="6"/>
        <v>4007.46</v>
      </c>
      <c r="H87" s="21"/>
      <c r="I87" s="21">
        <f t="shared" si="7"/>
        <v>0</v>
      </c>
      <c r="J87" s="21">
        <f t="shared" si="8"/>
        <v>4007.46</v>
      </c>
    </row>
    <row r="88" spans="1:10" s="17" customFormat="1" ht="20.399999999999999" x14ac:dyDescent="0.3">
      <c r="A88" s="19" t="s">
        <v>214</v>
      </c>
      <c r="B88" s="9" t="s">
        <v>647</v>
      </c>
      <c r="C88" s="10" t="s">
        <v>697</v>
      </c>
      <c r="D88" s="8" t="s">
        <v>426</v>
      </c>
      <c r="E88" s="22">
        <v>3</v>
      </c>
      <c r="F88" s="50">
        <v>983.88</v>
      </c>
      <c r="G88" s="21">
        <f t="shared" si="6"/>
        <v>2951.64</v>
      </c>
      <c r="H88" s="21"/>
      <c r="I88" s="21">
        <f t="shared" si="7"/>
        <v>0</v>
      </c>
      <c r="J88" s="21">
        <f t="shared" si="8"/>
        <v>2951.64</v>
      </c>
    </row>
    <row r="89" spans="1:10" s="17" customFormat="1" ht="14.4" x14ac:dyDescent="0.3">
      <c r="A89" s="19" t="s">
        <v>698</v>
      </c>
      <c r="B89" s="9" t="s">
        <v>430</v>
      </c>
      <c r="C89" s="10" t="s">
        <v>431</v>
      </c>
      <c r="D89" s="8" t="s">
        <v>116</v>
      </c>
      <c r="E89" s="22">
        <v>10</v>
      </c>
      <c r="F89" s="50">
        <v>131.69999999999999</v>
      </c>
      <c r="G89" s="21">
        <f t="shared" si="6"/>
        <v>1317</v>
      </c>
      <c r="H89" s="21"/>
      <c r="I89" s="21">
        <f t="shared" si="7"/>
        <v>0</v>
      </c>
      <c r="J89" s="21">
        <f t="shared" si="8"/>
        <v>1317</v>
      </c>
    </row>
    <row r="90" spans="1:10" x14ac:dyDescent="0.3">
      <c r="G90" s="26">
        <f t="shared" ref="G90:I90" si="9">SUM(G3:G89)</f>
        <v>2936417.5284937993</v>
      </c>
      <c r="H90" s="26"/>
      <c r="I90" s="26">
        <f t="shared" si="9"/>
        <v>0</v>
      </c>
      <c r="J90" s="26">
        <f>SUM(J3:J89)</f>
        <v>2936417.5284937993</v>
      </c>
    </row>
  </sheetData>
  <autoFilter ref="A1:J90" xr:uid="{00000000-0001-0000-0200-000000000000}"/>
  <mergeCells count="1">
    <mergeCell ref="K1:P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5">
    <tabColor theme="5"/>
    <pageSetUpPr fitToPage="1"/>
  </sheetPr>
  <dimension ref="A1:T226"/>
  <sheetViews>
    <sheetView tabSelected="1" workbookViewId="0">
      <pane ySplit="1" topLeftCell="A125" activePane="bottomLeft" state="frozen"/>
      <selection pane="bottomLeft" activeCell="F131" sqref="F13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</row>
    <row r="2" spans="1:10" s="17" customFormat="1" ht="14.4" x14ac:dyDescent="0.3">
      <c r="A2" s="14" t="s">
        <v>615</v>
      </c>
      <c r="B2" s="16"/>
      <c r="C2" s="16"/>
      <c r="D2" s="16"/>
      <c r="E2" s="15"/>
    </row>
    <row r="3" spans="1:10" s="17" customFormat="1" ht="20.399999999999999" x14ac:dyDescent="0.3">
      <c r="A3" s="19" t="s">
        <v>699</v>
      </c>
      <c r="B3" s="9" t="s">
        <v>700</v>
      </c>
      <c r="C3" s="10" t="s">
        <v>701</v>
      </c>
      <c r="D3" s="8" t="s">
        <v>14</v>
      </c>
      <c r="E3" s="22">
        <v>1</v>
      </c>
      <c r="F3" s="21">
        <v>3576435</v>
      </c>
      <c r="G3" s="21">
        <f t="shared" ref="G3:G66" si="0">E3*F3</f>
        <v>3576435</v>
      </c>
      <c r="H3" s="21"/>
      <c r="I3" s="21">
        <f t="shared" ref="I3:I66" si="1">E3*H3</f>
        <v>0</v>
      </c>
      <c r="J3" s="21">
        <f t="shared" ref="J3" si="2">G3+I3</f>
        <v>3576435</v>
      </c>
    </row>
    <row r="4" spans="1:10" s="17" customFormat="1" ht="20.399999999999999" x14ac:dyDescent="0.3">
      <c r="A4" s="19" t="s">
        <v>11</v>
      </c>
      <c r="B4" s="9" t="s">
        <v>702</v>
      </c>
      <c r="C4" s="10" t="s">
        <v>703</v>
      </c>
      <c r="D4" s="8" t="s">
        <v>14</v>
      </c>
      <c r="E4" s="22">
        <v>1</v>
      </c>
      <c r="F4" s="21">
        <v>206129</v>
      </c>
      <c r="G4" s="21">
        <f t="shared" si="0"/>
        <v>206129</v>
      </c>
      <c r="H4" s="21"/>
      <c r="I4" s="21">
        <f t="shared" si="1"/>
        <v>0</v>
      </c>
      <c r="J4" s="21">
        <f t="shared" ref="J4:J67" si="3">G4+I4</f>
        <v>206129</v>
      </c>
    </row>
    <row r="5" spans="1:10" s="17" customFormat="1" ht="20.399999999999999" x14ac:dyDescent="0.3">
      <c r="A5" s="19" t="s">
        <v>619</v>
      </c>
      <c r="B5" s="9" t="s">
        <v>702</v>
      </c>
      <c r="C5" s="10" t="s">
        <v>704</v>
      </c>
      <c r="D5" s="8" t="s">
        <v>14</v>
      </c>
      <c r="E5" s="22">
        <v>1</v>
      </c>
      <c r="F5" s="21">
        <v>199427</v>
      </c>
      <c r="G5" s="21">
        <f t="shared" si="0"/>
        <v>199427</v>
      </c>
      <c r="H5" s="21"/>
      <c r="I5" s="21">
        <f t="shared" si="1"/>
        <v>0</v>
      </c>
      <c r="J5" s="21">
        <f t="shared" si="3"/>
        <v>199427</v>
      </c>
    </row>
    <row r="6" spans="1:10" s="17" customFormat="1" ht="14.4" x14ac:dyDescent="0.3">
      <c r="A6" s="14" t="s">
        <v>705</v>
      </c>
      <c r="B6" s="16"/>
      <c r="C6" s="16"/>
      <c r="D6" s="16"/>
      <c r="E6" s="15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2" customFormat="1" ht="30.6" x14ac:dyDescent="0.3">
      <c r="A7" s="41" t="s">
        <v>19</v>
      </c>
      <c r="B7" s="37" t="s">
        <v>86</v>
      </c>
      <c r="C7" s="38" t="s">
        <v>87</v>
      </c>
      <c r="D7" s="36" t="s">
        <v>69</v>
      </c>
      <c r="E7" s="44">
        <v>5.26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40.799999999999997" x14ac:dyDescent="0.3">
      <c r="A8" s="19" t="s">
        <v>22</v>
      </c>
      <c r="B8" s="9" t="s">
        <v>706</v>
      </c>
      <c r="C8" s="10" t="s">
        <v>707</v>
      </c>
      <c r="D8" s="8" t="s">
        <v>213</v>
      </c>
      <c r="E8" s="22">
        <v>171</v>
      </c>
      <c r="F8" s="21">
        <v>28850</v>
      </c>
      <c r="G8" s="21">
        <f t="shared" si="0"/>
        <v>4933350</v>
      </c>
      <c r="H8" s="21"/>
      <c r="I8" s="21">
        <f t="shared" si="1"/>
        <v>0</v>
      </c>
      <c r="J8" s="21">
        <f t="shared" si="3"/>
        <v>4933350</v>
      </c>
    </row>
    <row r="9" spans="1:10" s="17" customFormat="1" ht="40.799999999999997" x14ac:dyDescent="0.3">
      <c r="A9" s="19" t="s">
        <v>25</v>
      </c>
      <c r="B9" s="9" t="s">
        <v>706</v>
      </c>
      <c r="C9" s="10" t="s">
        <v>708</v>
      </c>
      <c r="D9" s="8" t="s">
        <v>213</v>
      </c>
      <c r="E9" s="22">
        <v>2</v>
      </c>
      <c r="F9" s="21">
        <v>46050</v>
      </c>
      <c r="G9" s="21">
        <f t="shared" si="0"/>
        <v>92100</v>
      </c>
      <c r="H9" s="21"/>
      <c r="I9" s="21">
        <f t="shared" si="1"/>
        <v>0</v>
      </c>
      <c r="J9" s="21">
        <f t="shared" si="3"/>
        <v>92100</v>
      </c>
    </row>
    <row r="10" spans="1:10" s="17" customFormat="1" ht="40.799999999999997" x14ac:dyDescent="0.3">
      <c r="A10" s="19" t="s">
        <v>28</v>
      </c>
      <c r="B10" s="9" t="s">
        <v>706</v>
      </c>
      <c r="C10" s="10" t="s">
        <v>709</v>
      </c>
      <c r="D10" s="8" t="s">
        <v>213</v>
      </c>
      <c r="E10" s="22">
        <v>251</v>
      </c>
      <c r="F10" s="21">
        <v>38200</v>
      </c>
      <c r="G10" s="21">
        <f t="shared" si="0"/>
        <v>9588200</v>
      </c>
      <c r="H10" s="21"/>
      <c r="I10" s="21">
        <f t="shared" si="1"/>
        <v>0</v>
      </c>
      <c r="J10" s="21">
        <f t="shared" si="3"/>
        <v>9588200</v>
      </c>
    </row>
    <row r="11" spans="1:10" s="17" customFormat="1" ht="40.799999999999997" x14ac:dyDescent="0.3">
      <c r="A11" s="19" t="s">
        <v>552</v>
      </c>
      <c r="B11" s="9" t="s">
        <v>706</v>
      </c>
      <c r="C11" s="10" t="s">
        <v>710</v>
      </c>
      <c r="D11" s="8" t="s">
        <v>213</v>
      </c>
      <c r="E11" s="22">
        <v>4</v>
      </c>
      <c r="F11" s="21">
        <v>76600</v>
      </c>
      <c r="G11" s="21">
        <f t="shared" si="0"/>
        <v>306400</v>
      </c>
      <c r="H11" s="21"/>
      <c r="I11" s="21">
        <f t="shared" si="1"/>
        <v>0</v>
      </c>
      <c r="J11" s="21">
        <f t="shared" si="3"/>
        <v>306400</v>
      </c>
    </row>
    <row r="12" spans="1:10" s="17" customFormat="1" ht="40.799999999999997" x14ac:dyDescent="0.3">
      <c r="A12" s="19" t="s">
        <v>34</v>
      </c>
      <c r="B12" s="9" t="s">
        <v>706</v>
      </c>
      <c r="C12" s="10" t="s">
        <v>711</v>
      </c>
      <c r="D12" s="8" t="s">
        <v>213</v>
      </c>
      <c r="E12" s="22">
        <v>68</v>
      </c>
      <c r="F12" s="21">
        <v>190650</v>
      </c>
      <c r="G12" s="21">
        <f t="shared" si="0"/>
        <v>12964200</v>
      </c>
      <c r="H12" s="21"/>
      <c r="I12" s="21">
        <f t="shared" si="1"/>
        <v>0</v>
      </c>
      <c r="J12" s="21">
        <f t="shared" si="3"/>
        <v>12964200</v>
      </c>
    </row>
    <row r="13" spans="1:10" s="17" customFormat="1" ht="40.799999999999997" x14ac:dyDescent="0.3">
      <c r="A13" s="19" t="s">
        <v>35</v>
      </c>
      <c r="B13" s="9" t="s">
        <v>706</v>
      </c>
      <c r="C13" s="10" t="s">
        <v>711</v>
      </c>
      <c r="D13" s="8" t="s">
        <v>213</v>
      </c>
      <c r="E13" s="22">
        <v>30</v>
      </c>
      <c r="F13" s="21">
        <v>85800</v>
      </c>
      <c r="G13" s="21">
        <f t="shared" si="0"/>
        <v>2574000</v>
      </c>
      <c r="H13" s="21"/>
      <c r="I13" s="21">
        <f t="shared" si="1"/>
        <v>0</v>
      </c>
      <c r="J13" s="21">
        <f t="shared" si="3"/>
        <v>2574000</v>
      </c>
    </row>
    <row r="14" spans="1:10" s="32" customFormat="1" ht="40.799999999999997" x14ac:dyDescent="0.3">
      <c r="A14" s="41" t="s">
        <v>556</v>
      </c>
      <c r="B14" s="37" t="s">
        <v>114</v>
      </c>
      <c r="C14" s="38" t="s">
        <v>115</v>
      </c>
      <c r="D14" s="36" t="s">
        <v>109</v>
      </c>
      <c r="E14" s="44">
        <v>178.45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0" s="32" customFormat="1" ht="40.799999999999997" x14ac:dyDescent="0.3">
      <c r="A15" s="41" t="s">
        <v>42</v>
      </c>
      <c r="B15" s="37" t="s">
        <v>111</v>
      </c>
      <c r="C15" s="38" t="s">
        <v>112</v>
      </c>
      <c r="D15" s="36" t="s">
        <v>109</v>
      </c>
      <c r="E15" s="42">
        <v>46.1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32" customFormat="1" ht="20.399999999999999" x14ac:dyDescent="0.3">
      <c r="A16" s="41" t="s">
        <v>558</v>
      </c>
      <c r="B16" s="37" t="s">
        <v>712</v>
      </c>
      <c r="C16" s="38" t="s">
        <v>713</v>
      </c>
      <c r="D16" s="36" t="s">
        <v>18</v>
      </c>
      <c r="E16" s="42">
        <v>0.4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2" s="32" customFormat="1" ht="20.399999999999999" x14ac:dyDescent="0.3">
      <c r="A17" s="41" t="s">
        <v>45</v>
      </c>
      <c r="B17" s="37" t="s">
        <v>714</v>
      </c>
      <c r="C17" s="38" t="s">
        <v>715</v>
      </c>
      <c r="D17" s="36" t="s">
        <v>18</v>
      </c>
      <c r="E17" s="42">
        <v>0.1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2" s="32" customFormat="1" ht="20.399999999999999" x14ac:dyDescent="0.3">
      <c r="A18" s="41" t="s">
        <v>46</v>
      </c>
      <c r="B18" s="37" t="s">
        <v>26</v>
      </c>
      <c r="C18" s="38" t="s">
        <v>27</v>
      </c>
      <c r="D18" s="36" t="s">
        <v>18</v>
      </c>
      <c r="E18" s="42">
        <v>0.6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2" s="32" customFormat="1" ht="20.399999999999999" x14ac:dyDescent="0.3">
      <c r="A19" s="41" t="s">
        <v>563</v>
      </c>
      <c r="B19" s="37" t="s">
        <v>716</v>
      </c>
      <c r="C19" s="38" t="s">
        <v>717</v>
      </c>
      <c r="D19" s="36" t="s">
        <v>18</v>
      </c>
      <c r="E19" s="44">
        <v>0.86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2" s="32" customFormat="1" ht="20.399999999999999" x14ac:dyDescent="0.3">
      <c r="A20" s="41" t="s">
        <v>51</v>
      </c>
      <c r="B20" s="37" t="s">
        <v>718</v>
      </c>
      <c r="C20" s="38" t="s">
        <v>719</v>
      </c>
      <c r="D20" s="36" t="s">
        <v>18</v>
      </c>
      <c r="E20" s="42">
        <v>0.2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2" s="32" customFormat="1" ht="20.399999999999999" x14ac:dyDescent="0.3">
      <c r="A21" s="41" t="s">
        <v>565</v>
      </c>
      <c r="B21" s="37" t="s">
        <v>23</v>
      </c>
      <c r="C21" s="38" t="s">
        <v>24</v>
      </c>
      <c r="D21" s="36" t="s">
        <v>18</v>
      </c>
      <c r="E21" s="44">
        <v>2.74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2" s="32" customFormat="1" ht="20.399999999999999" x14ac:dyDescent="0.3">
      <c r="A22" s="41" t="s">
        <v>567</v>
      </c>
      <c r="B22" s="37" t="s">
        <v>20</v>
      </c>
      <c r="C22" s="38" t="s">
        <v>21</v>
      </c>
      <c r="D22" s="36" t="s">
        <v>18</v>
      </c>
      <c r="E22" s="44">
        <v>0.48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2" s="32" customFormat="1" ht="20.399999999999999" x14ac:dyDescent="0.3">
      <c r="A23" s="41" t="s">
        <v>56</v>
      </c>
      <c r="B23" s="37" t="s">
        <v>16</v>
      </c>
      <c r="C23" s="38" t="s">
        <v>17</v>
      </c>
      <c r="D23" s="36" t="s">
        <v>18</v>
      </c>
      <c r="E23" s="44">
        <v>4.26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2" s="17" customFormat="1" ht="40.799999999999997" x14ac:dyDescent="0.3">
      <c r="A24" s="53" t="s">
        <v>57</v>
      </c>
      <c r="B24" s="54" t="s">
        <v>720</v>
      </c>
      <c r="C24" s="51" t="s">
        <v>721</v>
      </c>
      <c r="D24" s="55" t="s">
        <v>116</v>
      </c>
      <c r="E24" s="52">
        <v>1173</v>
      </c>
      <c r="F24" s="56">
        <v>16353.15</v>
      </c>
      <c r="G24" s="56">
        <f t="shared" si="0"/>
        <v>19182244.949999999</v>
      </c>
      <c r="H24" s="56"/>
      <c r="I24" s="56">
        <f t="shared" si="1"/>
        <v>0</v>
      </c>
      <c r="J24" s="56">
        <f t="shared" si="3"/>
        <v>19182244.949999999</v>
      </c>
      <c r="K24" s="57">
        <v>4819.55</v>
      </c>
      <c r="L24" s="57">
        <f>F24/K24</f>
        <v>3.3930864914774199</v>
      </c>
    </row>
    <row r="25" spans="1:12" s="17" customFormat="1" ht="40.799999999999997" x14ac:dyDescent="0.3">
      <c r="A25" s="19" t="s">
        <v>576</v>
      </c>
      <c r="B25" s="9" t="s">
        <v>720</v>
      </c>
      <c r="C25" s="10" t="s">
        <v>722</v>
      </c>
      <c r="D25" s="8" t="s">
        <v>116</v>
      </c>
      <c r="E25" s="22">
        <v>969</v>
      </c>
      <c r="F25" s="21">
        <v>11825.19</v>
      </c>
      <c r="G25" s="21">
        <f t="shared" si="0"/>
        <v>11458609.110000001</v>
      </c>
      <c r="H25" s="21"/>
      <c r="I25" s="21">
        <f t="shared" si="1"/>
        <v>0</v>
      </c>
      <c r="J25" s="21">
        <f t="shared" si="3"/>
        <v>11458609.110000001</v>
      </c>
      <c r="K25" s="57">
        <v>3297</v>
      </c>
      <c r="L25" s="57">
        <f t="shared" ref="L25:L28" si="4">F25/K25</f>
        <v>3.5866515013648774</v>
      </c>
    </row>
    <row r="26" spans="1:12" s="17" customFormat="1" ht="40.799999999999997" x14ac:dyDescent="0.3">
      <c r="A26" s="19" t="s">
        <v>580</v>
      </c>
      <c r="B26" s="9" t="s">
        <v>720</v>
      </c>
      <c r="C26" s="10" t="s">
        <v>723</v>
      </c>
      <c r="D26" s="8" t="s">
        <v>116</v>
      </c>
      <c r="E26" s="22">
        <v>561</v>
      </c>
      <c r="F26" s="21">
        <v>5564.94</v>
      </c>
      <c r="G26" s="21">
        <f t="shared" si="0"/>
        <v>3121931.34</v>
      </c>
      <c r="H26" s="21"/>
      <c r="I26" s="21">
        <f t="shared" si="1"/>
        <v>0</v>
      </c>
      <c r="J26" s="21">
        <f t="shared" si="3"/>
        <v>3121931.34</v>
      </c>
      <c r="K26" s="57">
        <v>1810</v>
      </c>
      <c r="L26" s="57">
        <f t="shared" si="4"/>
        <v>3.0745524861878453</v>
      </c>
    </row>
    <row r="27" spans="1:12" s="17" customFormat="1" ht="40.799999999999997" x14ac:dyDescent="0.3">
      <c r="A27" s="19" t="s">
        <v>66</v>
      </c>
      <c r="B27" s="9" t="s">
        <v>720</v>
      </c>
      <c r="C27" s="10" t="s">
        <v>724</v>
      </c>
      <c r="D27" s="8" t="s">
        <v>116</v>
      </c>
      <c r="E27" s="22">
        <v>2346</v>
      </c>
      <c r="F27" s="21">
        <v>4625.45</v>
      </c>
      <c r="G27" s="21">
        <f t="shared" si="0"/>
        <v>10851305.699999999</v>
      </c>
      <c r="H27" s="21"/>
      <c r="I27" s="21">
        <f t="shared" si="1"/>
        <v>0</v>
      </c>
      <c r="J27" s="21">
        <f t="shared" si="3"/>
        <v>10851305.699999999</v>
      </c>
      <c r="K27" s="57">
        <v>1661</v>
      </c>
      <c r="L27" s="57">
        <f t="shared" si="4"/>
        <v>2.7847381095725465</v>
      </c>
    </row>
    <row r="28" spans="1:12" s="17" customFormat="1" ht="40.799999999999997" x14ac:dyDescent="0.3">
      <c r="A28" s="19" t="s">
        <v>70</v>
      </c>
      <c r="B28" s="9" t="s">
        <v>720</v>
      </c>
      <c r="C28" s="10" t="s">
        <v>725</v>
      </c>
      <c r="D28" s="8" t="s">
        <v>116</v>
      </c>
      <c r="E28" s="22">
        <v>306</v>
      </c>
      <c r="F28" s="21">
        <v>3351.61</v>
      </c>
      <c r="G28" s="21">
        <f t="shared" si="0"/>
        <v>1025592.66</v>
      </c>
      <c r="H28" s="21"/>
      <c r="I28" s="21">
        <f t="shared" si="1"/>
        <v>0</v>
      </c>
      <c r="J28" s="21">
        <f t="shared" si="3"/>
        <v>1025592.66</v>
      </c>
      <c r="K28" s="57">
        <v>1319</v>
      </c>
      <c r="L28" s="57">
        <f t="shared" si="4"/>
        <v>2.5410235026535255</v>
      </c>
    </row>
    <row r="29" spans="1:12" s="17" customFormat="1" ht="40.799999999999997" x14ac:dyDescent="0.3">
      <c r="A29" s="19" t="s">
        <v>74</v>
      </c>
      <c r="B29" s="9" t="s">
        <v>720</v>
      </c>
      <c r="C29" s="10" t="s">
        <v>726</v>
      </c>
      <c r="D29" s="8" t="s">
        <v>116</v>
      </c>
      <c r="E29" s="20">
        <v>112.2</v>
      </c>
      <c r="F29" s="21">
        <v>2734.18</v>
      </c>
      <c r="G29" s="21">
        <f t="shared" si="0"/>
        <v>306774.99599999998</v>
      </c>
      <c r="H29" s="21"/>
      <c r="I29" s="21">
        <f t="shared" si="1"/>
        <v>0</v>
      </c>
      <c r="J29" s="21">
        <f t="shared" si="3"/>
        <v>306774.99599999998</v>
      </c>
      <c r="L29" s="57"/>
    </row>
    <row r="30" spans="1:12" s="17" customFormat="1" ht="40.799999999999997" x14ac:dyDescent="0.3">
      <c r="A30" s="19" t="s">
        <v>76</v>
      </c>
      <c r="B30" s="9" t="s">
        <v>720</v>
      </c>
      <c r="C30" s="10" t="s">
        <v>727</v>
      </c>
      <c r="D30" s="8" t="s">
        <v>116</v>
      </c>
      <c r="E30" s="22">
        <v>3009</v>
      </c>
      <c r="F30" s="21">
        <v>1579.13</v>
      </c>
      <c r="G30" s="21">
        <f t="shared" si="0"/>
        <v>4751602.17</v>
      </c>
      <c r="H30" s="21"/>
      <c r="I30" s="21">
        <f t="shared" si="1"/>
        <v>0</v>
      </c>
      <c r="J30" s="21">
        <f t="shared" si="3"/>
        <v>4751602.17</v>
      </c>
    </row>
    <row r="31" spans="1:12" s="17" customFormat="1" ht="40.799999999999997" x14ac:dyDescent="0.3">
      <c r="A31" s="19" t="s">
        <v>79</v>
      </c>
      <c r="B31" s="9" t="s">
        <v>728</v>
      </c>
      <c r="C31" s="10" t="s">
        <v>729</v>
      </c>
      <c r="D31" s="8" t="s">
        <v>116</v>
      </c>
      <c r="E31" s="22">
        <v>765</v>
      </c>
      <c r="F31" s="21">
        <v>989.52</v>
      </c>
      <c r="G31" s="21">
        <f t="shared" si="0"/>
        <v>756982.79999999993</v>
      </c>
      <c r="H31" s="21"/>
      <c r="I31" s="21">
        <f t="shared" si="1"/>
        <v>0</v>
      </c>
      <c r="J31" s="21">
        <f t="shared" si="3"/>
        <v>756982.79999999993</v>
      </c>
    </row>
    <row r="32" spans="1:12" s="17" customFormat="1" ht="40.799999999999997" x14ac:dyDescent="0.3">
      <c r="A32" s="19" t="s">
        <v>81</v>
      </c>
      <c r="B32" s="9" t="s">
        <v>728</v>
      </c>
      <c r="C32" s="10" t="s">
        <v>730</v>
      </c>
      <c r="D32" s="8" t="s">
        <v>116</v>
      </c>
      <c r="E32" s="22">
        <v>255</v>
      </c>
      <c r="F32" s="21">
        <v>735.29</v>
      </c>
      <c r="G32" s="21">
        <f t="shared" si="0"/>
        <v>187498.94999999998</v>
      </c>
      <c r="H32" s="21"/>
      <c r="I32" s="21">
        <f t="shared" si="1"/>
        <v>0</v>
      </c>
      <c r="J32" s="21">
        <f t="shared" si="3"/>
        <v>187498.94999999998</v>
      </c>
    </row>
    <row r="33" spans="1:13" s="17" customFormat="1" ht="40.799999999999997" x14ac:dyDescent="0.3">
      <c r="A33" s="19" t="s">
        <v>83</v>
      </c>
      <c r="B33" s="9" t="s">
        <v>728</v>
      </c>
      <c r="C33" s="10" t="s">
        <v>731</v>
      </c>
      <c r="D33" s="8" t="s">
        <v>116</v>
      </c>
      <c r="E33" s="22">
        <v>612</v>
      </c>
      <c r="F33" s="21">
        <v>495.42</v>
      </c>
      <c r="G33" s="21">
        <f t="shared" si="0"/>
        <v>303197.04000000004</v>
      </c>
      <c r="H33" s="21"/>
      <c r="I33" s="21">
        <f t="shared" si="1"/>
        <v>0</v>
      </c>
      <c r="J33" s="21">
        <f t="shared" si="3"/>
        <v>303197.04000000004</v>
      </c>
    </row>
    <row r="34" spans="1:13" s="17" customFormat="1" ht="40.799999999999997" x14ac:dyDescent="0.3">
      <c r="A34" s="19" t="s">
        <v>85</v>
      </c>
      <c r="B34" s="9" t="s">
        <v>728</v>
      </c>
      <c r="C34" s="10" t="s">
        <v>732</v>
      </c>
      <c r="D34" s="8" t="s">
        <v>116</v>
      </c>
      <c r="E34" s="22">
        <v>3417</v>
      </c>
      <c r="F34" s="21">
        <v>380.34</v>
      </c>
      <c r="G34" s="21">
        <f t="shared" si="0"/>
        <v>1299621.78</v>
      </c>
      <c r="H34" s="21"/>
      <c r="I34" s="21">
        <f t="shared" si="1"/>
        <v>0</v>
      </c>
      <c r="J34" s="21">
        <f t="shared" si="3"/>
        <v>1299621.78</v>
      </c>
    </row>
    <row r="35" spans="1:13" s="17" customFormat="1" ht="40.799999999999997" x14ac:dyDescent="0.3">
      <c r="A35" s="19" t="s">
        <v>88</v>
      </c>
      <c r="B35" s="9" t="s">
        <v>733</v>
      </c>
      <c r="C35" s="10" t="s">
        <v>734</v>
      </c>
      <c r="D35" s="8" t="s">
        <v>116</v>
      </c>
      <c r="E35" s="22">
        <v>1071</v>
      </c>
      <c r="F35" s="21">
        <v>3351.6</v>
      </c>
      <c r="G35" s="21">
        <f t="shared" si="0"/>
        <v>3589563.6</v>
      </c>
      <c r="H35" s="21"/>
      <c r="I35" s="21">
        <f t="shared" si="1"/>
        <v>0</v>
      </c>
      <c r="J35" s="21">
        <f t="shared" si="3"/>
        <v>3589563.6</v>
      </c>
    </row>
    <row r="36" spans="1:13" s="17" customFormat="1" ht="40.799999999999997" x14ac:dyDescent="0.3">
      <c r="A36" s="19" t="s">
        <v>90</v>
      </c>
      <c r="B36" s="9" t="s">
        <v>733</v>
      </c>
      <c r="C36" s="10" t="s">
        <v>735</v>
      </c>
      <c r="D36" s="8" t="s">
        <v>116</v>
      </c>
      <c r="E36" s="22">
        <v>1173</v>
      </c>
      <c r="F36" s="21">
        <v>1664.59</v>
      </c>
      <c r="G36" s="21">
        <f t="shared" si="0"/>
        <v>1952564.0699999998</v>
      </c>
      <c r="H36" s="21"/>
      <c r="I36" s="21">
        <f t="shared" si="1"/>
        <v>0</v>
      </c>
      <c r="J36" s="21">
        <f t="shared" si="3"/>
        <v>1952564.0699999998</v>
      </c>
    </row>
    <row r="37" spans="1:13" s="17" customFormat="1" ht="40.799999999999997" x14ac:dyDescent="0.3">
      <c r="A37" s="19" t="s">
        <v>92</v>
      </c>
      <c r="B37" s="9" t="s">
        <v>733</v>
      </c>
      <c r="C37" s="10" t="s">
        <v>736</v>
      </c>
      <c r="D37" s="8" t="s">
        <v>116</v>
      </c>
      <c r="E37" s="22">
        <v>2805</v>
      </c>
      <c r="F37" s="21">
        <v>1027.03</v>
      </c>
      <c r="G37" s="21">
        <f t="shared" si="0"/>
        <v>2880819.15</v>
      </c>
      <c r="H37" s="21"/>
      <c r="I37" s="21">
        <f t="shared" si="1"/>
        <v>0</v>
      </c>
      <c r="J37" s="21">
        <f t="shared" si="3"/>
        <v>2880819.15</v>
      </c>
    </row>
    <row r="38" spans="1:13" s="17" customFormat="1" ht="40.799999999999997" x14ac:dyDescent="0.3">
      <c r="A38" s="19" t="s">
        <v>94</v>
      </c>
      <c r="B38" s="9" t="s">
        <v>733</v>
      </c>
      <c r="C38" s="10" t="s">
        <v>737</v>
      </c>
      <c r="D38" s="8" t="s">
        <v>116</v>
      </c>
      <c r="E38" s="22">
        <v>714</v>
      </c>
      <c r="F38" s="21">
        <v>790.63</v>
      </c>
      <c r="G38" s="21">
        <f t="shared" si="0"/>
        <v>564509.81999999995</v>
      </c>
      <c r="H38" s="21"/>
      <c r="I38" s="21">
        <f t="shared" si="1"/>
        <v>0</v>
      </c>
      <c r="J38" s="21">
        <f t="shared" si="3"/>
        <v>564509.81999999995</v>
      </c>
    </row>
    <row r="39" spans="1:13" s="17" customFormat="1" ht="40.799999999999997" x14ac:dyDescent="0.3">
      <c r="A39" s="19" t="s">
        <v>96</v>
      </c>
      <c r="B39" s="9" t="s">
        <v>733</v>
      </c>
      <c r="C39" s="10" t="s">
        <v>738</v>
      </c>
      <c r="D39" s="8" t="s">
        <v>116</v>
      </c>
      <c r="E39" s="20">
        <v>311.10000000000002</v>
      </c>
      <c r="F39" s="21">
        <v>586.29</v>
      </c>
      <c r="G39" s="21">
        <f>E39*F39</f>
        <v>182394.81899999999</v>
      </c>
      <c r="H39" s="21"/>
      <c r="I39" s="21">
        <f t="shared" si="1"/>
        <v>0</v>
      </c>
      <c r="J39" s="21">
        <f t="shared" si="3"/>
        <v>182394.81899999999</v>
      </c>
    </row>
    <row r="40" spans="1:13" s="17" customFormat="1" ht="40.799999999999997" x14ac:dyDescent="0.3">
      <c r="A40" s="19" t="s">
        <v>98</v>
      </c>
      <c r="B40" s="9" t="s">
        <v>733</v>
      </c>
      <c r="C40" s="10" t="s">
        <v>739</v>
      </c>
      <c r="D40" s="8" t="s">
        <v>116</v>
      </c>
      <c r="E40" s="22">
        <v>3060</v>
      </c>
      <c r="F40" s="21">
        <v>466.17</v>
      </c>
      <c r="G40" s="21">
        <f>E40*F40</f>
        <v>1426480.2</v>
      </c>
      <c r="H40" s="21"/>
      <c r="I40" s="21">
        <f t="shared" si="1"/>
        <v>0</v>
      </c>
      <c r="J40" s="21">
        <f t="shared" si="3"/>
        <v>1426480.2</v>
      </c>
    </row>
    <row r="41" spans="1:13" s="17" customFormat="1" ht="40.799999999999997" x14ac:dyDescent="0.3">
      <c r="A41" s="19" t="s">
        <v>101</v>
      </c>
      <c r="B41" s="9" t="s">
        <v>733</v>
      </c>
      <c r="C41" s="10" t="s">
        <v>740</v>
      </c>
      <c r="D41" s="8" t="s">
        <v>116</v>
      </c>
      <c r="E41" s="22">
        <v>153</v>
      </c>
      <c r="F41" s="21">
        <v>380.34</v>
      </c>
      <c r="G41" s="21">
        <f t="shared" si="0"/>
        <v>58192.02</v>
      </c>
      <c r="H41" s="21"/>
      <c r="I41" s="21">
        <f t="shared" si="1"/>
        <v>0</v>
      </c>
      <c r="J41" s="21">
        <f t="shared" si="3"/>
        <v>58192.02</v>
      </c>
    </row>
    <row r="42" spans="1:13" s="17" customFormat="1" ht="40.799999999999997" x14ac:dyDescent="0.3">
      <c r="A42" s="19" t="s">
        <v>103</v>
      </c>
      <c r="B42" s="9" t="s">
        <v>741</v>
      </c>
      <c r="C42" s="10" t="s">
        <v>742</v>
      </c>
      <c r="D42" s="8" t="s">
        <v>116</v>
      </c>
      <c r="E42" s="20">
        <v>51.5</v>
      </c>
      <c r="F42" s="21">
        <v>2200</v>
      </c>
      <c r="G42" s="21">
        <f t="shared" si="0"/>
        <v>113300</v>
      </c>
      <c r="H42" s="21"/>
      <c r="I42" s="21">
        <f t="shared" si="1"/>
        <v>0</v>
      </c>
      <c r="J42" s="21">
        <f t="shared" si="3"/>
        <v>113300</v>
      </c>
    </row>
    <row r="43" spans="1:13" s="17" customFormat="1" ht="40.799999999999997" x14ac:dyDescent="0.3">
      <c r="A43" s="19" t="s">
        <v>106</v>
      </c>
      <c r="B43" s="9" t="s">
        <v>741</v>
      </c>
      <c r="C43" s="10" t="s">
        <v>743</v>
      </c>
      <c r="D43" s="8" t="s">
        <v>116</v>
      </c>
      <c r="E43" s="20">
        <v>41.2</v>
      </c>
      <c r="F43" s="50">
        <v>509.34</v>
      </c>
      <c r="G43" s="21">
        <f t="shared" si="0"/>
        <v>20984.808000000001</v>
      </c>
      <c r="H43" s="21"/>
      <c r="I43" s="21">
        <f t="shared" si="1"/>
        <v>0</v>
      </c>
      <c r="J43" s="21">
        <f t="shared" si="3"/>
        <v>20984.808000000001</v>
      </c>
    </row>
    <row r="44" spans="1:13" s="32" customFormat="1" ht="30.6" x14ac:dyDescent="0.3">
      <c r="A44" s="41" t="s">
        <v>110</v>
      </c>
      <c r="B44" s="37" t="s">
        <v>124</v>
      </c>
      <c r="C44" s="38" t="s">
        <v>125</v>
      </c>
      <c r="D44" s="36" t="s">
        <v>109</v>
      </c>
      <c r="E44" s="43">
        <v>5</v>
      </c>
      <c r="F44" s="26">
        <v>0</v>
      </c>
      <c r="G44" s="26">
        <f t="shared" si="0"/>
        <v>0</v>
      </c>
      <c r="H44" s="26"/>
      <c r="I44" s="26">
        <f t="shared" si="1"/>
        <v>0</v>
      </c>
      <c r="J44" s="26">
        <f t="shared" si="3"/>
        <v>0</v>
      </c>
      <c r="M44" s="17"/>
    </row>
    <row r="45" spans="1:13" s="17" customFormat="1" ht="40.799999999999997" x14ac:dyDescent="0.3">
      <c r="A45" s="19" t="s">
        <v>113</v>
      </c>
      <c r="B45" s="9" t="s">
        <v>741</v>
      </c>
      <c r="C45" s="10" t="s">
        <v>744</v>
      </c>
      <c r="D45" s="8" t="s">
        <v>116</v>
      </c>
      <c r="E45" s="22">
        <v>309</v>
      </c>
      <c r="F45" s="50">
        <v>366.45</v>
      </c>
      <c r="G45" s="21">
        <f t="shared" si="0"/>
        <v>113233.05</v>
      </c>
      <c r="H45" s="21"/>
      <c r="I45" s="21">
        <f t="shared" si="1"/>
        <v>0</v>
      </c>
      <c r="J45" s="21">
        <f t="shared" si="3"/>
        <v>113233.05</v>
      </c>
    </row>
    <row r="46" spans="1:13" s="17" customFormat="1" ht="40.799999999999997" x14ac:dyDescent="0.3">
      <c r="A46" s="19" t="s">
        <v>117</v>
      </c>
      <c r="B46" s="9" t="s">
        <v>745</v>
      </c>
      <c r="C46" s="10" t="s">
        <v>746</v>
      </c>
      <c r="D46" s="8" t="s">
        <v>116</v>
      </c>
      <c r="E46" s="22">
        <v>204</v>
      </c>
      <c r="F46" s="50">
        <v>91.12</v>
      </c>
      <c r="G46" s="21">
        <f t="shared" si="0"/>
        <v>18588.48</v>
      </c>
      <c r="H46" s="21"/>
      <c r="I46" s="21">
        <f t="shared" si="1"/>
        <v>0</v>
      </c>
      <c r="J46" s="21">
        <f t="shared" si="3"/>
        <v>18588.48</v>
      </c>
    </row>
    <row r="47" spans="1:13" s="32" customFormat="1" ht="40.799999999999997" x14ac:dyDescent="0.3">
      <c r="A47" s="41" t="s">
        <v>120</v>
      </c>
      <c r="B47" s="37" t="s">
        <v>399</v>
      </c>
      <c r="C47" s="38" t="s">
        <v>400</v>
      </c>
      <c r="D47" s="36" t="s">
        <v>38</v>
      </c>
      <c r="E47" s="43">
        <v>2</v>
      </c>
      <c r="F47" s="26">
        <v>0</v>
      </c>
      <c r="G47" s="26">
        <f t="shared" si="0"/>
        <v>0</v>
      </c>
      <c r="H47" s="26"/>
      <c r="I47" s="26">
        <f t="shared" si="1"/>
        <v>0</v>
      </c>
      <c r="J47" s="26">
        <f t="shared" si="3"/>
        <v>0</v>
      </c>
      <c r="M47" s="17"/>
    </row>
    <row r="48" spans="1:13" s="17" customFormat="1" ht="40.799999999999997" x14ac:dyDescent="0.3">
      <c r="A48" s="19" t="s">
        <v>123</v>
      </c>
      <c r="B48" s="9" t="s">
        <v>747</v>
      </c>
      <c r="C48" s="10" t="s">
        <v>748</v>
      </c>
      <c r="D48" s="8" t="s">
        <v>213</v>
      </c>
      <c r="E48" s="22">
        <v>1</v>
      </c>
      <c r="F48" s="50">
        <v>14793.38</v>
      </c>
      <c r="G48" s="21">
        <f t="shared" si="0"/>
        <v>14793.38</v>
      </c>
      <c r="H48" s="21"/>
      <c r="I48" s="21">
        <f t="shared" si="1"/>
        <v>0</v>
      </c>
      <c r="J48" s="21">
        <f t="shared" si="3"/>
        <v>14793.38</v>
      </c>
    </row>
    <row r="49" spans="1:13" s="17" customFormat="1" ht="40.799999999999997" x14ac:dyDescent="0.3">
      <c r="A49" s="19" t="s">
        <v>127</v>
      </c>
      <c r="B49" s="9" t="s">
        <v>749</v>
      </c>
      <c r="C49" s="10" t="s">
        <v>750</v>
      </c>
      <c r="D49" s="8" t="s">
        <v>213</v>
      </c>
      <c r="E49" s="22">
        <v>1</v>
      </c>
      <c r="F49" s="50">
        <v>10983.54</v>
      </c>
      <c r="G49" s="21">
        <f t="shared" si="0"/>
        <v>10983.54</v>
      </c>
      <c r="H49" s="21"/>
      <c r="I49" s="21">
        <f t="shared" si="1"/>
        <v>0</v>
      </c>
      <c r="J49" s="21">
        <f t="shared" si="3"/>
        <v>10983.54</v>
      </c>
    </row>
    <row r="50" spans="1:13" s="32" customFormat="1" ht="14.4" x14ac:dyDescent="0.3">
      <c r="A50" s="41" t="s">
        <v>131</v>
      </c>
      <c r="B50" s="37" t="s">
        <v>313</v>
      </c>
      <c r="C50" s="38" t="s">
        <v>314</v>
      </c>
      <c r="D50" s="36" t="s">
        <v>38</v>
      </c>
      <c r="E50" s="43">
        <v>2</v>
      </c>
      <c r="F50" s="26">
        <v>0</v>
      </c>
      <c r="G50" s="26">
        <f t="shared" si="0"/>
        <v>0</v>
      </c>
      <c r="H50" s="26"/>
      <c r="I50" s="26">
        <f t="shared" si="1"/>
        <v>0</v>
      </c>
      <c r="J50" s="26">
        <f t="shared" si="3"/>
        <v>0</v>
      </c>
      <c r="M50" s="17"/>
    </row>
    <row r="51" spans="1:13" s="17" customFormat="1" ht="40.799999999999997" x14ac:dyDescent="0.3">
      <c r="A51" s="19" t="s">
        <v>135</v>
      </c>
      <c r="B51" s="9" t="s">
        <v>751</v>
      </c>
      <c r="C51" s="10" t="s">
        <v>752</v>
      </c>
      <c r="D51" s="8" t="s">
        <v>213</v>
      </c>
      <c r="E51" s="22">
        <v>2</v>
      </c>
      <c r="F51" s="50">
        <v>13428.17</v>
      </c>
      <c r="G51" s="21">
        <f t="shared" si="0"/>
        <v>26856.34</v>
      </c>
      <c r="H51" s="21"/>
      <c r="I51" s="21">
        <f t="shared" si="1"/>
        <v>0</v>
      </c>
      <c r="J51" s="21">
        <f t="shared" si="3"/>
        <v>26856.34</v>
      </c>
    </row>
    <row r="52" spans="1:13" s="32" customFormat="1" ht="30.6" x14ac:dyDescent="0.3">
      <c r="A52" s="41" t="s">
        <v>139</v>
      </c>
      <c r="B52" s="37" t="s">
        <v>753</v>
      </c>
      <c r="C52" s="38" t="s">
        <v>754</v>
      </c>
      <c r="D52" s="36" t="s">
        <v>38</v>
      </c>
      <c r="E52" s="43">
        <v>19</v>
      </c>
      <c r="F52" s="26">
        <v>0</v>
      </c>
      <c r="G52" s="26">
        <f t="shared" si="0"/>
        <v>0</v>
      </c>
      <c r="H52" s="26"/>
      <c r="I52" s="26">
        <f t="shared" si="1"/>
        <v>0</v>
      </c>
      <c r="J52" s="26">
        <f t="shared" si="3"/>
        <v>0</v>
      </c>
      <c r="M52" s="17"/>
    </row>
    <row r="53" spans="1:13" s="17" customFormat="1" ht="40.799999999999997" x14ac:dyDescent="0.3">
      <c r="A53" s="19" t="s">
        <v>142</v>
      </c>
      <c r="B53" s="9" t="s">
        <v>755</v>
      </c>
      <c r="C53" s="10" t="s">
        <v>756</v>
      </c>
      <c r="D53" s="8" t="s">
        <v>213</v>
      </c>
      <c r="E53" s="22">
        <v>11</v>
      </c>
      <c r="F53" s="50">
        <v>20464</v>
      </c>
      <c r="G53" s="21">
        <f t="shared" si="0"/>
        <v>225104</v>
      </c>
      <c r="H53" s="21"/>
      <c r="I53" s="21">
        <f t="shared" si="1"/>
        <v>0</v>
      </c>
      <c r="J53" s="21">
        <f t="shared" si="3"/>
        <v>225104</v>
      </c>
    </row>
    <row r="54" spans="1:13" s="17" customFormat="1" ht="40.799999999999997" x14ac:dyDescent="0.3">
      <c r="A54" s="19" t="s">
        <v>146</v>
      </c>
      <c r="B54" s="9" t="s">
        <v>755</v>
      </c>
      <c r="C54" s="10" t="s">
        <v>757</v>
      </c>
      <c r="D54" s="8" t="s">
        <v>213</v>
      </c>
      <c r="E54" s="22">
        <v>8</v>
      </c>
      <c r="F54" s="50">
        <v>20464</v>
      </c>
      <c r="G54" s="21">
        <f t="shared" si="0"/>
        <v>163712</v>
      </c>
      <c r="H54" s="21"/>
      <c r="I54" s="21">
        <f t="shared" si="1"/>
        <v>0</v>
      </c>
      <c r="J54" s="21">
        <f t="shared" si="3"/>
        <v>163712</v>
      </c>
    </row>
    <row r="55" spans="1:13" s="32" customFormat="1" ht="30.6" x14ac:dyDescent="0.3">
      <c r="A55" s="41" t="s">
        <v>149</v>
      </c>
      <c r="B55" s="37" t="s">
        <v>758</v>
      </c>
      <c r="C55" s="38" t="s">
        <v>759</v>
      </c>
      <c r="D55" s="36" t="s">
        <v>38</v>
      </c>
      <c r="E55" s="43">
        <v>61</v>
      </c>
      <c r="F55" s="26">
        <v>0</v>
      </c>
      <c r="G55" s="26">
        <f t="shared" si="0"/>
        <v>0</v>
      </c>
      <c r="H55" s="26"/>
      <c r="I55" s="26">
        <f t="shared" si="1"/>
        <v>0</v>
      </c>
      <c r="J55" s="26">
        <f t="shared" si="3"/>
        <v>0</v>
      </c>
      <c r="M55" s="17"/>
    </row>
    <row r="56" spans="1:13" s="17" customFormat="1" ht="40.799999999999997" x14ac:dyDescent="0.3">
      <c r="A56" s="19" t="s">
        <v>151</v>
      </c>
      <c r="B56" s="9" t="s">
        <v>755</v>
      </c>
      <c r="C56" s="10" t="s">
        <v>760</v>
      </c>
      <c r="D56" s="8" t="s">
        <v>213</v>
      </c>
      <c r="E56" s="22">
        <v>61</v>
      </c>
      <c r="F56" s="50">
        <v>19520.21</v>
      </c>
      <c r="G56" s="21">
        <f t="shared" si="0"/>
        <v>1190732.81</v>
      </c>
      <c r="H56" s="21"/>
      <c r="I56" s="21">
        <f t="shared" si="1"/>
        <v>0</v>
      </c>
      <c r="J56" s="21">
        <f t="shared" si="3"/>
        <v>1190732.81</v>
      </c>
    </row>
    <row r="57" spans="1:13" s="32" customFormat="1" ht="20.399999999999999" x14ac:dyDescent="0.3">
      <c r="A57" s="41" t="s">
        <v>155</v>
      </c>
      <c r="B57" s="37" t="s">
        <v>761</v>
      </c>
      <c r="C57" s="38" t="s">
        <v>762</v>
      </c>
      <c r="D57" s="36" t="s">
        <v>763</v>
      </c>
      <c r="E57" s="43">
        <v>381</v>
      </c>
      <c r="F57" s="26">
        <v>0</v>
      </c>
      <c r="G57" s="26">
        <f t="shared" si="0"/>
        <v>0</v>
      </c>
      <c r="H57" s="26"/>
      <c r="I57" s="26">
        <f t="shared" si="1"/>
        <v>0</v>
      </c>
      <c r="J57" s="26">
        <f t="shared" si="3"/>
        <v>0</v>
      </c>
      <c r="M57" s="17"/>
    </row>
    <row r="58" spans="1:13" s="17" customFormat="1" ht="40.799999999999997" x14ac:dyDescent="0.3">
      <c r="A58" s="19" t="s">
        <v>678</v>
      </c>
      <c r="B58" s="9" t="s">
        <v>764</v>
      </c>
      <c r="C58" s="10" t="s">
        <v>765</v>
      </c>
      <c r="D58" s="8" t="s">
        <v>213</v>
      </c>
      <c r="E58" s="22">
        <v>13</v>
      </c>
      <c r="F58" s="50">
        <v>57214.85</v>
      </c>
      <c r="G58" s="21">
        <f t="shared" si="0"/>
        <v>743793.04999999993</v>
      </c>
      <c r="H58" s="21"/>
      <c r="I58" s="21">
        <f t="shared" si="1"/>
        <v>0</v>
      </c>
      <c r="J58" s="21">
        <f t="shared" si="3"/>
        <v>743793.04999999993</v>
      </c>
    </row>
    <row r="59" spans="1:13" s="17" customFormat="1" ht="40.799999999999997" x14ac:dyDescent="0.3">
      <c r="A59" s="19" t="s">
        <v>162</v>
      </c>
      <c r="B59" s="9" t="s">
        <v>764</v>
      </c>
      <c r="C59" s="10" t="s">
        <v>766</v>
      </c>
      <c r="D59" s="8" t="s">
        <v>213</v>
      </c>
      <c r="E59" s="22">
        <v>21</v>
      </c>
      <c r="F59" s="50">
        <v>43528.94</v>
      </c>
      <c r="G59" s="21">
        <f t="shared" si="0"/>
        <v>914107.74</v>
      </c>
      <c r="H59" s="21"/>
      <c r="I59" s="21">
        <f t="shared" si="1"/>
        <v>0</v>
      </c>
      <c r="J59" s="21">
        <f t="shared" si="3"/>
        <v>914107.74</v>
      </c>
    </row>
    <row r="60" spans="1:13" s="17" customFormat="1" ht="40.799999999999997" x14ac:dyDescent="0.3">
      <c r="A60" s="19" t="s">
        <v>166</v>
      </c>
      <c r="B60" s="9" t="s">
        <v>764</v>
      </c>
      <c r="C60" s="10" t="s">
        <v>767</v>
      </c>
      <c r="D60" s="8" t="s">
        <v>213</v>
      </c>
      <c r="E60" s="22">
        <v>345</v>
      </c>
      <c r="F60" s="50">
        <v>31497.7</v>
      </c>
      <c r="G60" s="21">
        <f t="shared" si="0"/>
        <v>10866706.5</v>
      </c>
      <c r="H60" s="21"/>
      <c r="I60" s="21">
        <f t="shared" si="1"/>
        <v>0</v>
      </c>
      <c r="J60" s="21">
        <f t="shared" si="3"/>
        <v>10866706.5</v>
      </c>
    </row>
    <row r="61" spans="1:13" s="17" customFormat="1" ht="51" x14ac:dyDescent="0.3">
      <c r="A61" s="19" t="s">
        <v>169</v>
      </c>
      <c r="B61" s="9" t="s">
        <v>764</v>
      </c>
      <c r="C61" s="10" t="s">
        <v>768</v>
      </c>
      <c r="D61" s="8" t="s">
        <v>213</v>
      </c>
      <c r="E61" s="22">
        <v>1</v>
      </c>
      <c r="F61" s="50">
        <v>91547.87</v>
      </c>
      <c r="G61" s="21">
        <f t="shared" si="0"/>
        <v>91547.87</v>
      </c>
      <c r="H61" s="21"/>
      <c r="I61" s="21">
        <f t="shared" si="1"/>
        <v>0</v>
      </c>
      <c r="J61" s="21">
        <f t="shared" si="3"/>
        <v>91547.87</v>
      </c>
    </row>
    <row r="62" spans="1:13" s="17" customFormat="1" ht="40.799999999999997" x14ac:dyDescent="0.3">
      <c r="A62" s="19" t="s">
        <v>171</v>
      </c>
      <c r="B62" s="9" t="s">
        <v>764</v>
      </c>
      <c r="C62" s="10" t="s">
        <v>769</v>
      </c>
      <c r="D62" s="8" t="s">
        <v>213</v>
      </c>
      <c r="E62" s="22">
        <v>1</v>
      </c>
      <c r="F62" s="50">
        <v>68636.77</v>
      </c>
      <c r="G62" s="21">
        <f t="shared" si="0"/>
        <v>68636.77</v>
      </c>
      <c r="H62" s="21"/>
      <c r="I62" s="21">
        <f t="shared" si="1"/>
        <v>0</v>
      </c>
      <c r="J62" s="21">
        <f t="shared" si="3"/>
        <v>68636.77</v>
      </c>
    </row>
    <row r="63" spans="1:13" s="32" customFormat="1" ht="40.799999999999997" x14ac:dyDescent="0.3">
      <c r="A63" s="41" t="s">
        <v>173</v>
      </c>
      <c r="B63" s="37" t="s">
        <v>770</v>
      </c>
      <c r="C63" s="38" t="s">
        <v>771</v>
      </c>
      <c r="D63" s="36" t="s">
        <v>366</v>
      </c>
      <c r="E63" s="43">
        <v>1</v>
      </c>
      <c r="F63" s="26">
        <v>0</v>
      </c>
      <c r="G63" s="26">
        <f t="shared" si="0"/>
        <v>0</v>
      </c>
      <c r="H63" s="26"/>
      <c r="I63" s="26">
        <f t="shared" si="1"/>
        <v>0</v>
      </c>
      <c r="J63" s="26">
        <f t="shared" si="3"/>
        <v>0</v>
      </c>
      <c r="M63" s="17"/>
    </row>
    <row r="64" spans="1:13" s="17" customFormat="1" ht="40.799999999999997" x14ac:dyDescent="0.3">
      <c r="A64" s="19" t="s">
        <v>176</v>
      </c>
      <c r="B64" s="9" t="s">
        <v>772</v>
      </c>
      <c r="C64" s="10" t="s">
        <v>773</v>
      </c>
      <c r="D64" s="8" t="s">
        <v>213</v>
      </c>
      <c r="E64" s="22">
        <v>1</v>
      </c>
      <c r="F64" s="50">
        <v>27764.83</v>
      </c>
      <c r="G64" s="21">
        <f t="shared" si="0"/>
        <v>27764.83</v>
      </c>
      <c r="H64" s="21"/>
      <c r="I64" s="21">
        <f t="shared" si="1"/>
        <v>0</v>
      </c>
      <c r="J64" s="21">
        <f t="shared" si="3"/>
        <v>27764.83</v>
      </c>
    </row>
    <row r="65" spans="1:20" s="32" customFormat="1" ht="20.399999999999999" x14ac:dyDescent="0.3">
      <c r="A65" s="41" t="s">
        <v>178</v>
      </c>
      <c r="B65" s="37" t="s">
        <v>47</v>
      </c>
      <c r="C65" s="38" t="s">
        <v>48</v>
      </c>
      <c r="D65" s="36" t="s">
        <v>38</v>
      </c>
      <c r="E65" s="43">
        <v>36</v>
      </c>
      <c r="F65" s="26">
        <v>0</v>
      </c>
      <c r="G65" s="26">
        <f t="shared" si="0"/>
        <v>0</v>
      </c>
      <c r="H65" s="26"/>
      <c r="I65" s="26">
        <f t="shared" si="1"/>
        <v>0</v>
      </c>
      <c r="J65" s="26">
        <f t="shared" si="3"/>
        <v>0</v>
      </c>
      <c r="M65" s="17"/>
    </row>
    <row r="66" spans="1:20" s="17" customFormat="1" ht="40.799999999999997" x14ac:dyDescent="0.3">
      <c r="A66" s="19" t="s">
        <v>180</v>
      </c>
      <c r="B66" s="9" t="s">
        <v>774</v>
      </c>
      <c r="C66" s="10" t="s">
        <v>775</v>
      </c>
      <c r="D66" s="8" t="s">
        <v>213</v>
      </c>
      <c r="E66" s="22">
        <v>4</v>
      </c>
      <c r="F66" s="50">
        <v>53012.85</v>
      </c>
      <c r="G66" s="21">
        <f t="shared" si="0"/>
        <v>212051.4</v>
      </c>
      <c r="H66" s="21"/>
      <c r="I66" s="21">
        <f t="shared" si="1"/>
        <v>0</v>
      </c>
      <c r="J66" s="21">
        <f t="shared" si="3"/>
        <v>212051.4</v>
      </c>
    </row>
    <row r="67" spans="1:20" s="17" customFormat="1" ht="40.799999999999997" x14ac:dyDescent="0.3">
      <c r="A67" s="19" t="s">
        <v>182</v>
      </c>
      <c r="B67" s="9" t="s">
        <v>774</v>
      </c>
      <c r="C67" s="10" t="s">
        <v>776</v>
      </c>
      <c r="D67" s="8" t="s">
        <v>213</v>
      </c>
      <c r="E67" s="22">
        <v>18</v>
      </c>
      <c r="F67" s="50">
        <v>27905.02</v>
      </c>
      <c r="G67" s="21">
        <f t="shared" ref="G67:G130" si="5">E67*F67</f>
        <v>502290.36</v>
      </c>
      <c r="H67" s="21"/>
      <c r="I67" s="21">
        <f t="shared" ref="I67:I130" si="6">E67*H67</f>
        <v>0</v>
      </c>
      <c r="J67" s="21">
        <f t="shared" si="3"/>
        <v>502290.36</v>
      </c>
    </row>
    <row r="68" spans="1:20" s="17" customFormat="1" ht="40.799999999999997" x14ac:dyDescent="0.3">
      <c r="A68" s="19" t="s">
        <v>184</v>
      </c>
      <c r="B68" s="9" t="s">
        <v>774</v>
      </c>
      <c r="C68" s="10" t="s">
        <v>777</v>
      </c>
      <c r="D68" s="8" t="s">
        <v>213</v>
      </c>
      <c r="E68" s="22">
        <v>14</v>
      </c>
      <c r="F68" s="50">
        <v>39067.1</v>
      </c>
      <c r="G68" s="21">
        <f t="shared" si="5"/>
        <v>546939.4</v>
      </c>
      <c r="H68" s="21"/>
      <c r="I68" s="21">
        <f t="shared" si="6"/>
        <v>0</v>
      </c>
      <c r="J68" s="21">
        <f t="shared" ref="J68:J131" si="7">G68+I68</f>
        <v>546939.4</v>
      </c>
    </row>
    <row r="69" spans="1:20" s="32" customFormat="1" ht="20.399999999999999" x14ac:dyDescent="0.3">
      <c r="A69" s="41" t="s">
        <v>186</v>
      </c>
      <c r="B69" s="37" t="s">
        <v>319</v>
      </c>
      <c r="C69" s="38" t="s">
        <v>320</v>
      </c>
      <c r="D69" s="36" t="s">
        <v>69</v>
      </c>
      <c r="E69" s="44">
        <v>0.03</v>
      </c>
      <c r="F69" s="26">
        <v>0</v>
      </c>
      <c r="G69" s="26">
        <f t="shared" si="5"/>
        <v>0</v>
      </c>
      <c r="H69" s="26"/>
      <c r="I69" s="26">
        <f t="shared" si="6"/>
        <v>0</v>
      </c>
      <c r="J69" s="26">
        <f t="shared" si="7"/>
        <v>0</v>
      </c>
      <c r="M69" s="17"/>
    </row>
    <row r="70" spans="1:20" s="17" customFormat="1" ht="40.799999999999997" x14ac:dyDescent="0.3">
      <c r="A70" s="19" t="s">
        <v>188</v>
      </c>
      <c r="B70" s="9" t="s">
        <v>755</v>
      </c>
      <c r="C70" s="10" t="s">
        <v>778</v>
      </c>
      <c r="D70" s="8" t="s">
        <v>213</v>
      </c>
      <c r="E70" s="22">
        <v>3</v>
      </c>
      <c r="F70" s="50">
        <v>2710.74</v>
      </c>
      <c r="G70" s="21">
        <f t="shared" si="5"/>
        <v>8132.2199999999993</v>
      </c>
      <c r="H70" s="21"/>
      <c r="I70" s="21">
        <f t="shared" si="6"/>
        <v>0</v>
      </c>
      <c r="J70" s="21">
        <f t="shared" si="7"/>
        <v>8132.2199999999993</v>
      </c>
    </row>
    <row r="71" spans="1:20" s="32" customFormat="1" ht="14.4" x14ac:dyDescent="0.3">
      <c r="A71" s="41" t="s">
        <v>190</v>
      </c>
      <c r="B71" s="37" t="s">
        <v>779</v>
      </c>
      <c r="C71" s="38" t="s">
        <v>780</v>
      </c>
      <c r="D71" s="36" t="s">
        <v>69</v>
      </c>
      <c r="E71" s="44">
        <v>0.03</v>
      </c>
      <c r="F71" s="26">
        <v>0</v>
      </c>
      <c r="G71" s="26">
        <f t="shared" si="5"/>
        <v>0</v>
      </c>
      <c r="H71" s="26"/>
      <c r="I71" s="26">
        <f t="shared" si="6"/>
        <v>0</v>
      </c>
      <c r="J71" s="26">
        <f t="shared" si="7"/>
        <v>0</v>
      </c>
      <c r="M71" s="17"/>
    </row>
    <row r="72" spans="1:20" s="17" customFormat="1" ht="40.799999999999997" x14ac:dyDescent="0.3">
      <c r="A72" s="19" t="s">
        <v>192</v>
      </c>
      <c r="B72" s="9" t="s">
        <v>772</v>
      </c>
      <c r="C72" s="10" t="s">
        <v>781</v>
      </c>
      <c r="D72" s="8" t="s">
        <v>213</v>
      </c>
      <c r="E72" s="22">
        <v>3</v>
      </c>
      <c r="F72" s="50">
        <v>3129.58</v>
      </c>
      <c r="G72" s="21">
        <f t="shared" si="5"/>
        <v>9388.74</v>
      </c>
      <c r="H72" s="21"/>
      <c r="I72" s="21">
        <f t="shared" si="6"/>
        <v>0</v>
      </c>
      <c r="J72" s="21">
        <f t="shared" si="7"/>
        <v>9388.74</v>
      </c>
    </row>
    <row r="73" spans="1:20" s="32" customFormat="1" ht="20.399999999999999" x14ac:dyDescent="0.3">
      <c r="A73" s="41" t="s">
        <v>194</v>
      </c>
      <c r="B73" s="37" t="s">
        <v>128</v>
      </c>
      <c r="C73" s="38" t="s">
        <v>129</v>
      </c>
      <c r="D73" s="36" t="s">
        <v>130</v>
      </c>
      <c r="E73" s="43">
        <v>10</v>
      </c>
      <c r="F73" s="26">
        <v>0</v>
      </c>
      <c r="G73" s="26">
        <f t="shared" si="5"/>
        <v>0</v>
      </c>
      <c r="H73" s="26"/>
      <c r="I73" s="26">
        <f t="shared" si="6"/>
        <v>0</v>
      </c>
      <c r="J73" s="26">
        <f t="shared" si="7"/>
        <v>0</v>
      </c>
      <c r="M73" s="17"/>
      <c r="T73" s="32">
        <v>2</v>
      </c>
    </row>
    <row r="74" spans="1:20" s="17" customFormat="1" ht="40.799999999999997" x14ac:dyDescent="0.3">
      <c r="A74" s="19" t="s">
        <v>196</v>
      </c>
      <c r="B74" s="9" t="s">
        <v>782</v>
      </c>
      <c r="C74" s="10" t="s">
        <v>783</v>
      </c>
      <c r="D74" s="8" t="s">
        <v>213</v>
      </c>
      <c r="E74" s="22">
        <v>5</v>
      </c>
      <c r="F74" s="50">
        <v>10012.81</v>
      </c>
      <c r="G74" s="21">
        <f t="shared" si="5"/>
        <v>50064.049999999996</v>
      </c>
      <c r="H74" s="21"/>
      <c r="I74" s="21">
        <f t="shared" si="6"/>
        <v>0</v>
      </c>
      <c r="J74" s="21">
        <f t="shared" si="7"/>
        <v>50064.049999999996</v>
      </c>
    </row>
    <row r="75" spans="1:20" s="17" customFormat="1" ht="40.799999999999997" x14ac:dyDescent="0.3">
      <c r="A75" s="19" t="s">
        <v>198</v>
      </c>
      <c r="B75" s="9" t="s">
        <v>784</v>
      </c>
      <c r="C75" s="10" t="s">
        <v>785</v>
      </c>
      <c r="D75" s="8" t="s">
        <v>213</v>
      </c>
      <c r="E75" s="22">
        <v>5</v>
      </c>
      <c r="F75" s="50">
        <v>2233.38</v>
      </c>
      <c r="G75" s="21">
        <f t="shared" si="5"/>
        <v>11166.900000000001</v>
      </c>
      <c r="H75" s="21"/>
      <c r="I75" s="21">
        <f t="shared" si="6"/>
        <v>0</v>
      </c>
      <c r="J75" s="21">
        <f t="shared" si="7"/>
        <v>11166.900000000001</v>
      </c>
    </row>
    <row r="76" spans="1:20" s="17" customFormat="1" ht="40.799999999999997" x14ac:dyDescent="0.3">
      <c r="A76" s="19" t="s">
        <v>200</v>
      </c>
      <c r="B76" s="9" t="s">
        <v>786</v>
      </c>
      <c r="C76" s="10" t="s">
        <v>787</v>
      </c>
      <c r="D76" s="8" t="s">
        <v>213</v>
      </c>
      <c r="E76" s="22">
        <v>1</v>
      </c>
      <c r="F76" s="50">
        <v>27232.5</v>
      </c>
      <c r="G76" s="21">
        <f t="shared" si="5"/>
        <v>27232.5</v>
      </c>
      <c r="H76" s="21"/>
      <c r="I76" s="21">
        <f t="shared" si="6"/>
        <v>0</v>
      </c>
      <c r="J76" s="21">
        <f t="shared" si="7"/>
        <v>27232.5</v>
      </c>
    </row>
    <row r="77" spans="1:20" s="32" customFormat="1" ht="20.399999999999999" x14ac:dyDescent="0.3">
      <c r="A77" s="41" t="s">
        <v>202</v>
      </c>
      <c r="B77" s="37" t="s">
        <v>788</v>
      </c>
      <c r="C77" s="38" t="s">
        <v>789</v>
      </c>
      <c r="D77" s="36" t="s">
        <v>790</v>
      </c>
      <c r="E77" s="44">
        <v>0.24</v>
      </c>
      <c r="F77" s="26">
        <v>0</v>
      </c>
      <c r="G77" s="26">
        <f t="shared" si="5"/>
        <v>0</v>
      </c>
      <c r="H77" s="26"/>
      <c r="I77" s="26">
        <f t="shared" si="6"/>
        <v>0</v>
      </c>
      <c r="J77" s="26">
        <f t="shared" si="7"/>
        <v>0</v>
      </c>
      <c r="M77" s="17"/>
    </row>
    <row r="78" spans="1:20" s="17" customFormat="1" ht="40.799999999999997" x14ac:dyDescent="0.3">
      <c r="A78" s="19" t="s">
        <v>205</v>
      </c>
      <c r="B78" s="9" t="s">
        <v>791</v>
      </c>
      <c r="C78" s="10" t="s">
        <v>792</v>
      </c>
      <c r="D78" s="8" t="s">
        <v>213</v>
      </c>
      <c r="E78" s="22">
        <v>5</v>
      </c>
      <c r="F78" s="50">
        <v>305.20999999999998</v>
      </c>
      <c r="G78" s="21">
        <f t="shared" si="5"/>
        <v>1526.05</v>
      </c>
      <c r="H78" s="21"/>
      <c r="I78" s="21">
        <f t="shared" si="6"/>
        <v>0</v>
      </c>
      <c r="J78" s="21">
        <f t="shared" si="7"/>
        <v>1526.05</v>
      </c>
    </row>
    <row r="79" spans="1:20" s="32" customFormat="1" ht="30.6" x14ac:dyDescent="0.3">
      <c r="A79" s="41" t="s">
        <v>207</v>
      </c>
      <c r="B79" s="37" t="s">
        <v>163</v>
      </c>
      <c r="C79" s="38" t="s">
        <v>164</v>
      </c>
      <c r="D79" s="36" t="s">
        <v>165</v>
      </c>
      <c r="E79" s="46">
        <v>2.3612000000000002</v>
      </c>
      <c r="F79" s="26"/>
      <c r="G79" s="26">
        <f t="shared" si="5"/>
        <v>0</v>
      </c>
      <c r="H79" s="26"/>
      <c r="I79" s="26">
        <f t="shared" si="6"/>
        <v>0</v>
      </c>
      <c r="J79" s="26">
        <f t="shared" si="7"/>
        <v>0</v>
      </c>
      <c r="M79" s="17"/>
    </row>
    <row r="80" spans="1:20" s="17" customFormat="1" ht="40.799999999999997" x14ac:dyDescent="0.3">
      <c r="A80" s="53" t="s">
        <v>210</v>
      </c>
      <c r="B80" s="54" t="s">
        <v>793</v>
      </c>
      <c r="C80" s="51" t="s">
        <v>794</v>
      </c>
      <c r="D80" s="55" t="s">
        <v>213</v>
      </c>
      <c r="E80" s="52">
        <v>326</v>
      </c>
      <c r="F80" s="56">
        <v>36313.17</v>
      </c>
      <c r="G80" s="56">
        <f t="shared" si="5"/>
        <v>11838093.42</v>
      </c>
      <c r="H80" s="56"/>
      <c r="I80" s="56">
        <f t="shared" si="6"/>
        <v>0</v>
      </c>
      <c r="J80" s="56">
        <f t="shared" si="7"/>
        <v>11838093.42</v>
      </c>
    </row>
    <row r="81" spans="1:10" s="17" customFormat="1" ht="40.799999999999997" x14ac:dyDescent="0.3">
      <c r="A81" s="19" t="s">
        <v>214</v>
      </c>
      <c r="B81" s="9" t="s">
        <v>793</v>
      </c>
      <c r="C81" s="10" t="s">
        <v>795</v>
      </c>
      <c r="D81" s="8" t="s">
        <v>213</v>
      </c>
      <c r="E81" s="22">
        <v>15</v>
      </c>
      <c r="F81" s="21">
        <v>18192.38</v>
      </c>
      <c r="G81" s="21">
        <f t="shared" si="5"/>
        <v>272885.7</v>
      </c>
      <c r="H81" s="21"/>
      <c r="I81" s="21">
        <f t="shared" si="6"/>
        <v>0</v>
      </c>
      <c r="J81" s="21">
        <f t="shared" si="7"/>
        <v>272885.7</v>
      </c>
    </row>
    <row r="82" spans="1:10" s="17" customFormat="1" ht="40.799999999999997" x14ac:dyDescent="0.3">
      <c r="A82" s="19" t="s">
        <v>698</v>
      </c>
      <c r="B82" s="9" t="s">
        <v>793</v>
      </c>
      <c r="C82" s="10" t="s">
        <v>796</v>
      </c>
      <c r="D82" s="8" t="s">
        <v>213</v>
      </c>
      <c r="E82" s="22">
        <v>15</v>
      </c>
      <c r="F82" s="21">
        <v>11645.42</v>
      </c>
      <c r="G82" s="21">
        <f t="shared" si="5"/>
        <v>174681.3</v>
      </c>
      <c r="H82" s="21"/>
      <c r="I82" s="21">
        <f t="shared" si="6"/>
        <v>0</v>
      </c>
      <c r="J82" s="21">
        <f t="shared" si="7"/>
        <v>174681.3</v>
      </c>
    </row>
    <row r="83" spans="1:10" s="17" customFormat="1" ht="40.799999999999997" x14ac:dyDescent="0.3">
      <c r="A83" s="19" t="s">
        <v>220</v>
      </c>
      <c r="B83" s="9" t="s">
        <v>793</v>
      </c>
      <c r="C83" s="10" t="s">
        <v>797</v>
      </c>
      <c r="D83" s="8" t="s">
        <v>213</v>
      </c>
      <c r="E83" s="22">
        <v>2</v>
      </c>
      <c r="F83" s="21">
        <v>7492.87</v>
      </c>
      <c r="G83" s="21">
        <f t="shared" si="5"/>
        <v>14985.74</v>
      </c>
      <c r="H83" s="21"/>
      <c r="I83" s="21">
        <f t="shared" si="6"/>
        <v>0</v>
      </c>
      <c r="J83" s="21">
        <f t="shared" si="7"/>
        <v>14985.74</v>
      </c>
    </row>
    <row r="84" spans="1:10" s="17" customFormat="1" ht="40.799999999999997" x14ac:dyDescent="0.3">
      <c r="A84" s="19" t="s">
        <v>798</v>
      </c>
      <c r="B84" s="9" t="s">
        <v>793</v>
      </c>
      <c r="C84" s="10" t="s">
        <v>799</v>
      </c>
      <c r="D84" s="8" t="s">
        <v>213</v>
      </c>
      <c r="E84" s="22">
        <v>7</v>
      </c>
      <c r="F84" s="21">
        <v>26407.38</v>
      </c>
      <c r="G84" s="21">
        <f t="shared" si="5"/>
        <v>184851.66</v>
      </c>
      <c r="H84" s="21"/>
      <c r="I84" s="21">
        <f t="shared" si="6"/>
        <v>0</v>
      </c>
      <c r="J84" s="21">
        <f t="shared" si="7"/>
        <v>184851.66</v>
      </c>
    </row>
    <row r="85" spans="1:10" s="17" customFormat="1" ht="40.799999999999997" x14ac:dyDescent="0.3">
      <c r="A85" s="19" t="s">
        <v>227</v>
      </c>
      <c r="B85" s="9" t="s">
        <v>793</v>
      </c>
      <c r="C85" s="10" t="s">
        <v>800</v>
      </c>
      <c r="D85" s="8" t="s">
        <v>213</v>
      </c>
      <c r="E85" s="22">
        <v>876</v>
      </c>
      <c r="F85" s="21">
        <v>3507.84</v>
      </c>
      <c r="G85" s="21">
        <f t="shared" si="5"/>
        <v>3072867.8400000003</v>
      </c>
      <c r="H85" s="21"/>
      <c r="I85" s="21">
        <f t="shared" si="6"/>
        <v>0</v>
      </c>
      <c r="J85" s="21">
        <f t="shared" si="7"/>
        <v>3072867.8400000003</v>
      </c>
    </row>
    <row r="86" spans="1:10" s="32" customFormat="1" ht="20.399999999999999" x14ac:dyDescent="0.3">
      <c r="A86" s="41" t="s">
        <v>229</v>
      </c>
      <c r="B86" s="37" t="s">
        <v>294</v>
      </c>
      <c r="C86" s="38" t="s">
        <v>295</v>
      </c>
      <c r="D86" s="36" t="s">
        <v>69</v>
      </c>
      <c r="E86" s="44">
        <v>6.52</v>
      </c>
      <c r="F86" s="26"/>
      <c r="G86" s="26">
        <f t="shared" si="5"/>
        <v>0</v>
      </c>
      <c r="H86" s="26"/>
      <c r="I86" s="26">
        <f t="shared" si="6"/>
        <v>0</v>
      </c>
      <c r="J86" s="26">
        <f t="shared" si="7"/>
        <v>0</v>
      </c>
    </row>
    <row r="87" spans="1:10" s="17" customFormat="1" ht="40.799999999999997" x14ac:dyDescent="0.3">
      <c r="A87" s="19" t="s">
        <v>231</v>
      </c>
      <c r="B87" s="9" t="s">
        <v>801</v>
      </c>
      <c r="C87" s="10" t="s">
        <v>802</v>
      </c>
      <c r="D87" s="8" t="s">
        <v>213</v>
      </c>
      <c r="E87" s="22">
        <v>652</v>
      </c>
      <c r="F87" s="21">
        <v>1578.3</v>
      </c>
      <c r="G87" s="21">
        <f t="shared" si="5"/>
        <v>1029051.6</v>
      </c>
      <c r="H87" s="21"/>
      <c r="I87" s="21">
        <f t="shared" si="6"/>
        <v>0</v>
      </c>
      <c r="J87" s="21">
        <f t="shared" si="7"/>
        <v>1029051.6</v>
      </c>
    </row>
    <row r="88" spans="1:10" s="32" customFormat="1" ht="30.6" x14ac:dyDescent="0.3">
      <c r="A88" s="41" t="s">
        <v>234</v>
      </c>
      <c r="B88" s="37" t="s">
        <v>803</v>
      </c>
      <c r="C88" s="38" t="s">
        <v>804</v>
      </c>
      <c r="D88" s="36" t="s">
        <v>165</v>
      </c>
      <c r="E88" s="48">
        <v>2.928E-2</v>
      </c>
      <c r="F88" s="26"/>
      <c r="G88" s="26">
        <f t="shared" si="5"/>
        <v>0</v>
      </c>
      <c r="H88" s="26"/>
      <c r="I88" s="26">
        <f t="shared" si="6"/>
        <v>0</v>
      </c>
      <c r="J88" s="26">
        <f t="shared" si="7"/>
        <v>0</v>
      </c>
    </row>
    <row r="89" spans="1:10" s="17" customFormat="1" ht="40.799999999999997" x14ac:dyDescent="0.3">
      <c r="A89" s="19" t="s">
        <v>237</v>
      </c>
      <c r="B89" s="9" t="s">
        <v>793</v>
      </c>
      <c r="C89" s="10" t="s">
        <v>805</v>
      </c>
      <c r="D89" s="8" t="s">
        <v>213</v>
      </c>
      <c r="E89" s="22">
        <v>4</v>
      </c>
      <c r="F89" s="21">
        <v>37472.42</v>
      </c>
      <c r="G89" s="21">
        <f t="shared" si="5"/>
        <v>149889.68</v>
      </c>
      <c r="H89" s="21"/>
      <c r="I89" s="21">
        <f t="shared" si="6"/>
        <v>0</v>
      </c>
      <c r="J89" s="21">
        <f t="shared" si="7"/>
        <v>149889.68</v>
      </c>
    </row>
    <row r="90" spans="1:10" s="17" customFormat="1" ht="40.799999999999997" x14ac:dyDescent="0.3">
      <c r="A90" s="19" t="s">
        <v>239</v>
      </c>
      <c r="B90" s="9" t="s">
        <v>793</v>
      </c>
      <c r="C90" s="10" t="s">
        <v>800</v>
      </c>
      <c r="D90" s="8" t="s">
        <v>213</v>
      </c>
      <c r="E90" s="22">
        <v>150</v>
      </c>
      <c r="F90" s="21">
        <v>3507.84</v>
      </c>
      <c r="G90" s="21">
        <f t="shared" si="5"/>
        <v>526176</v>
      </c>
      <c r="H90" s="21"/>
      <c r="I90" s="21">
        <f t="shared" si="6"/>
        <v>0</v>
      </c>
      <c r="J90" s="21">
        <f t="shared" si="7"/>
        <v>526176</v>
      </c>
    </row>
    <row r="91" spans="1:10" s="32" customFormat="1" ht="20.399999999999999" x14ac:dyDescent="0.3">
      <c r="A91" s="41" t="s">
        <v>241</v>
      </c>
      <c r="B91" s="37" t="s">
        <v>806</v>
      </c>
      <c r="C91" s="38" t="s">
        <v>807</v>
      </c>
      <c r="D91" s="36" t="s">
        <v>69</v>
      </c>
      <c r="E91" s="42">
        <v>1.5</v>
      </c>
      <c r="F91" s="26"/>
      <c r="G91" s="26">
        <f t="shared" si="5"/>
        <v>0</v>
      </c>
      <c r="H91" s="26"/>
      <c r="I91" s="26">
        <f t="shared" si="6"/>
        <v>0</v>
      </c>
      <c r="J91" s="26">
        <f t="shared" si="7"/>
        <v>0</v>
      </c>
    </row>
    <row r="92" spans="1:10" s="17" customFormat="1" ht="40.799999999999997" x14ac:dyDescent="0.3">
      <c r="A92" s="19" t="s">
        <v>243</v>
      </c>
      <c r="B92" s="9" t="s">
        <v>808</v>
      </c>
      <c r="C92" s="10" t="s">
        <v>809</v>
      </c>
      <c r="D92" s="8" t="s">
        <v>213</v>
      </c>
      <c r="E92" s="22">
        <v>100</v>
      </c>
      <c r="F92" s="21">
        <v>1530.14</v>
      </c>
      <c r="G92" s="21">
        <f t="shared" si="5"/>
        <v>153014</v>
      </c>
      <c r="H92" s="21"/>
      <c r="I92" s="21">
        <f t="shared" si="6"/>
        <v>0</v>
      </c>
      <c r="J92" s="21">
        <f t="shared" si="7"/>
        <v>153014</v>
      </c>
    </row>
    <row r="93" spans="1:10" s="17" customFormat="1" ht="40.799999999999997" x14ac:dyDescent="0.3">
      <c r="A93" s="19" t="s">
        <v>245</v>
      </c>
      <c r="B93" s="9" t="s">
        <v>808</v>
      </c>
      <c r="C93" s="10" t="s">
        <v>810</v>
      </c>
      <c r="D93" s="8" t="s">
        <v>213</v>
      </c>
      <c r="E93" s="22">
        <v>50</v>
      </c>
      <c r="F93" s="21">
        <v>1247.0999999999999</v>
      </c>
      <c r="G93" s="21">
        <f t="shared" si="5"/>
        <v>62354.999999999993</v>
      </c>
      <c r="H93" s="21"/>
      <c r="I93" s="21">
        <f t="shared" si="6"/>
        <v>0</v>
      </c>
      <c r="J93" s="21">
        <f t="shared" si="7"/>
        <v>62354.999999999993</v>
      </c>
    </row>
    <row r="94" spans="1:10" s="17" customFormat="1" ht="40.799999999999997" x14ac:dyDescent="0.3">
      <c r="A94" s="19" t="s">
        <v>246</v>
      </c>
      <c r="B94" s="9" t="s">
        <v>811</v>
      </c>
      <c r="C94" s="10" t="s">
        <v>812</v>
      </c>
      <c r="D94" s="8" t="s">
        <v>213</v>
      </c>
      <c r="E94" s="22">
        <v>300</v>
      </c>
      <c r="F94" s="21">
        <v>1530.14</v>
      </c>
      <c r="G94" s="21">
        <f t="shared" si="5"/>
        <v>459042.00000000006</v>
      </c>
      <c r="H94" s="21"/>
      <c r="I94" s="21">
        <f t="shared" si="6"/>
        <v>0</v>
      </c>
      <c r="J94" s="21">
        <f t="shared" si="7"/>
        <v>459042.00000000006</v>
      </c>
    </row>
    <row r="95" spans="1:10" s="17" customFormat="1" ht="20.399999999999999" x14ac:dyDescent="0.3">
      <c r="A95" s="19" t="s">
        <v>247</v>
      </c>
      <c r="B95" s="9" t="s">
        <v>813</v>
      </c>
      <c r="C95" s="10" t="s">
        <v>814</v>
      </c>
      <c r="D95" s="8" t="s">
        <v>213</v>
      </c>
      <c r="E95" s="22">
        <v>1604</v>
      </c>
      <c r="F95" s="21">
        <v>49.5</v>
      </c>
      <c r="G95" s="21">
        <f t="shared" si="5"/>
        <v>79398</v>
      </c>
      <c r="H95" s="21"/>
      <c r="I95" s="21">
        <f t="shared" si="6"/>
        <v>0</v>
      </c>
      <c r="J95" s="21">
        <f t="shared" si="7"/>
        <v>79398</v>
      </c>
    </row>
    <row r="96" spans="1:10" s="17" customFormat="1" ht="40.799999999999997" x14ac:dyDescent="0.3">
      <c r="A96" s="19" t="s">
        <v>249</v>
      </c>
      <c r="B96" s="9" t="s">
        <v>815</v>
      </c>
      <c r="C96" s="10" t="s">
        <v>816</v>
      </c>
      <c r="D96" s="8" t="s">
        <v>213</v>
      </c>
      <c r="E96" s="22">
        <v>1304</v>
      </c>
      <c r="F96" s="21">
        <v>36.880000000000003</v>
      </c>
      <c r="G96" s="21">
        <f t="shared" si="5"/>
        <v>48091.520000000004</v>
      </c>
      <c r="H96" s="21"/>
      <c r="I96" s="21">
        <f t="shared" si="6"/>
        <v>0</v>
      </c>
      <c r="J96" s="21">
        <f t="shared" si="7"/>
        <v>48091.520000000004</v>
      </c>
    </row>
    <row r="97" spans="1:11" s="17" customFormat="1" ht="40.799999999999997" x14ac:dyDescent="0.3">
      <c r="A97" s="19" t="s">
        <v>251</v>
      </c>
      <c r="B97" s="9" t="s">
        <v>817</v>
      </c>
      <c r="C97" s="10" t="s">
        <v>818</v>
      </c>
      <c r="D97" s="8" t="s">
        <v>213</v>
      </c>
      <c r="E97" s="22">
        <v>60</v>
      </c>
      <c r="F97" s="21">
        <v>210.46</v>
      </c>
      <c r="G97" s="21">
        <f t="shared" si="5"/>
        <v>12627.6</v>
      </c>
      <c r="H97" s="21"/>
      <c r="I97" s="21">
        <f t="shared" si="6"/>
        <v>0</v>
      </c>
      <c r="J97" s="21">
        <f t="shared" si="7"/>
        <v>12627.6</v>
      </c>
    </row>
    <row r="98" spans="1:11" s="17" customFormat="1" ht="40.799999999999997" x14ac:dyDescent="0.3">
      <c r="A98" s="19" t="s">
        <v>252</v>
      </c>
      <c r="B98" s="9" t="s">
        <v>819</v>
      </c>
      <c r="C98" s="10" t="s">
        <v>820</v>
      </c>
      <c r="D98" s="8" t="s">
        <v>213</v>
      </c>
      <c r="E98" s="22">
        <v>30</v>
      </c>
      <c r="F98" s="21">
        <v>323.56</v>
      </c>
      <c r="G98" s="21">
        <f t="shared" si="5"/>
        <v>9706.7999999999993</v>
      </c>
      <c r="H98" s="21"/>
      <c r="I98" s="21">
        <f t="shared" si="6"/>
        <v>0</v>
      </c>
      <c r="J98" s="21">
        <f t="shared" si="7"/>
        <v>9706.7999999999993</v>
      </c>
    </row>
    <row r="99" spans="1:11" s="32" customFormat="1" ht="30.6" x14ac:dyDescent="0.3">
      <c r="A99" s="41" t="s">
        <v>253</v>
      </c>
      <c r="B99" s="37" t="s">
        <v>821</v>
      </c>
      <c r="C99" s="38" t="s">
        <v>822</v>
      </c>
      <c r="D99" s="36" t="s">
        <v>109</v>
      </c>
      <c r="E99" s="42">
        <v>0.7</v>
      </c>
      <c r="F99" s="26"/>
      <c r="G99" s="26">
        <f t="shared" si="5"/>
        <v>0</v>
      </c>
      <c r="H99" s="26"/>
      <c r="I99" s="26">
        <f t="shared" si="6"/>
        <v>0</v>
      </c>
      <c r="J99" s="26">
        <f t="shared" si="7"/>
        <v>0</v>
      </c>
    </row>
    <row r="100" spans="1:11" s="17" customFormat="1" ht="40.799999999999997" x14ac:dyDescent="0.3">
      <c r="A100" s="19" t="s">
        <v>254</v>
      </c>
      <c r="B100" s="9" t="s">
        <v>823</v>
      </c>
      <c r="C100" s="10" t="s">
        <v>824</v>
      </c>
      <c r="D100" s="8" t="s">
        <v>116</v>
      </c>
      <c r="E100" s="22">
        <v>70</v>
      </c>
      <c r="F100" s="21">
        <v>2004.68</v>
      </c>
      <c r="G100" s="21">
        <f t="shared" si="5"/>
        <v>140327.6</v>
      </c>
      <c r="H100" s="21"/>
      <c r="I100" s="21">
        <f t="shared" si="6"/>
        <v>0</v>
      </c>
      <c r="J100" s="21">
        <f t="shared" si="7"/>
        <v>140327.6</v>
      </c>
    </row>
    <row r="101" spans="1:11" s="32" customFormat="1" ht="20.399999999999999" x14ac:dyDescent="0.3">
      <c r="A101" s="41" t="s">
        <v>255</v>
      </c>
      <c r="B101" s="37" t="s">
        <v>825</v>
      </c>
      <c r="C101" s="38" t="s">
        <v>826</v>
      </c>
      <c r="D101" s="36" t="s">
        <v>109</v>
      </c>
      <c r="E101" s="42">
        <v>14.5</v>
      </c>
      <c r="F101" s="26"/>
      <c r="G101" s="26">
        <f t="shared" si="5"/>
        <v>0</v>
      </c>
      <c r="H101" s="26"/>
      <c r="I101" s="26">
        <f t="shared" si="6"/>
        <v>0</v>
      </c>
      <c r="J101" s="26">
        <f t="shared" si="7"/>
        <v>0</v>
      </c>
    </row>
    <row r="102" spans="1:11" s="17" customFormat="1" ht="40.799999999999997" x14ac:dyDescent="0.3">
      <c r="A102" s="19" t="s">
        <v>257</v>
      </c>
      <c r="B102" s="9" t="s">
        <v>827</v>
      </c>
      <c r="C102" s="10" t="s">
        <v>828</v>
      </c>
      <c r="D102" s="8" t="s">
        <v>116</v>
      </c>
      <c r="E102" s="22">
        <v>1450</v>
      </c>
      <c r="F102" s="21">
        <v>783</v>
      </c>
      <c r="G102" s="21">
        <f t="shared" si="5"/>
        <v>1135350</v>
      </c>
      <c r="H102" s="21"/>
      <c r="I102" s="21">
        <f t="shared" si="6"/>
        <v>0</v>
      </c>
      <c r="J102" s="21">
        <f t="shared" si="7"/>
        <v>1135350</v>
      </c>
      <c r="K102" s="17" t="s">
        <v>2025</v>
      </c>
    </row>
    <row r="103" spans="1:11" s="17" customFormat="1" ht="40.799999999999997" x14ac:dyDescent="0.3">
      <c r="A103" s="19" t="s">
        <v>259</v>
      </c>
      <c r="B103" s="9" t="s">
        <v>829</v>
      </c>
      <c r="C103" s="10" t="s">
        <v>830</v>
      </c>
      <c r="D103" s="8" t="s">
        <v>213</v>
      </c>
      <c r="E103" s="22">
        <v>200</v>
      </c>
      <c r="F103" s="21">
        <v>8246.3700000000008</v>
      </c>
      <c r="G103" s="21">
        <f t="shared" si="5"/>
        <v>1649274.0000000002</v>
      </c>
      <c r="H103" s="21"/>
      <c r="I103" s="21">
        <f t="shared" si="6"/>
        <v>0</v>
      </c>
      <c r="J103" s="21">
        <f t="shared" si="7"/>
        <v>1649274.0000000002</v>
      </c>
      <c r="K103" s="17" t="s">
        <v>2027</v>
      </c>
    </row>
    <row r="104" spans="1:11" s="17" customFormat="1" ht="40.799999999999997" x14ac:dyDescent="0.3">
      <c r="A104" s="19" t="s">
        <v>261</v>
      </c>
      <c r="B104" s="9" t="s">
        <v>831</v>
      </c>
      <c r="C104" s="10" t="s">
        <v>832</v>
      </c>
      <c r="D104" s="8" t="s">
        <v>213</v>
      </c>
      <c r="E104" s="22">
        <v>160</v>
      </c>
      <c r="F104" s="21">
        <v>410</v>
      </c>
      <c r="G104" s="21">
        <f t="shared" si="5"/>
        <v>65600</v>
      </c>
      <c r="H104" s="21"/>
      <c r="I104" s="21">
        <f t="shared" si="6"/>
        <v>0</v>
      </c>
      <c r="J104" s="21">
        <f t="shared" si="7"/>
        <v>65600</v>
      </c>
    </row>
    <row r="105" spans="1:11" s="17" customFormat="1" ht="40.799999999999997" x14ac:dyDescent="0.3">
      <c r="A105" s="19" t="s">
        <v>263</v>
      </c>
      <c r="B105" s="9" t="s">
        <v>833</v>
      </c>
      <c r="C105" s="10" t="s">
        <v>834</v>
      </c>
      <c r="D105" s="8" t="s">
        <v>213</v>
      </c>
      <c r="E105" s="22">
        <v>2970</v>
      </c>
      <c r="F105" s="21">
        <v>17</v>
      </c>
      <c r="G105" s="21">
        <f t="shared" si="5"/>
        <v>50490</v>
      </c>
      <c r="H105" s="21"/>
      <c r="I105" s="21">
        <f t="shared" si="6"/>
        <v>0</v>
      </c>
      <c r="J105" s="21">
        <f t="shared" si="7"/>
        <v>50490</v>
      </c>
    </row>
    <row r="106" spans="1:11" s="17" customFormat="1" ht="40.799999999999997" x14ac:dyDescent="0.3">
      <c r="A106" s="19" t="s">
        <v>265</v>
      </c>
      <c r="B106" s="9" t="s">
        <v>835</v>
      </c>
      <c r="C106" s="10" t="s">
        <v>836</v>
      </c>
      <c r="D106" s="8" t="s">
        <v>837</v>
      </c>
      <c r="E106" s="22">
        <v>550</v>
      </c>
      <c r="F106" s="21">
        <v>2100</v>
      </c>
      <c r="G106" s="21">
        <f t="shared" si="5"/>
        <v>1155000</v>
      </c>
      <c r="H106" s="21"/>
      <c r="I106" s="21">
        <f t="shared" si="6"/>
        <v>0</v>
      </c>
      <c r="J106" s="21">
        <f t="shared" si="7"/>
        <v>1155000</v>
      </c>
    </row>
    <row r="107" spans="1:11" s="17" customFormat="1" ht="40.799999999999997" x14ac:dyDescent="0.3">
      <c r="A107" s="19" t="s">
        <v>267</v>
      </c>
      <c r="B107" s="9" t="s">
        <v>838</v>
      </c>
      <c r="C107" s="10" t="s">
        <v>839</v>
      </c>
      <c r="D107" s="8" t="s">
        <v>73</v>
      </c>
      <c r="E107" s="22">
        <v>11412</v>
      </c>
      <c r="F107" s="21">
        <v>16</v>
      </c>
      <c r="G107" s="21">
        <f t="shared" si="5"/>
        <v>182592</v>
      </c>
      <c r="H107" s="21"/>
      <c r="I107" s="21">
        <f t="shared" si="6"/>
        <v>0</v>
      </c>
      <c r="J107" s="21">
        <f t="shared" si="7"/>
        <v>182592</v>
      </c>
    </row>
    <row r="108" spans="1:11" s="17" customFormat="1" ht="40.799999999999997" x14ac:dyDescent="0.3">
      <c r="A108" s="19" t="s">
        <v>269</v>
      </c>
      <c r="B108" s="9" t="s">
        <v>840</v>
      </c>
      <c r="C108" s="10" t="s">
        <v>841</v>
      </c>
      <c r="D108" s="8" t="s">
        <v>73</v>
      </c>
      <c r="E108" s="22">
        <v>11412</v>
      </c>
      <c r="F108" s="21">
        <v>5</v>
      </c>
      <c r="G108" s="21">
        <f t="shared" si="5"/>
        <v>57060</v>
      </c>
      <c r="H108" s="21"/>
      <c r="I108" s="21">
        <f t="shared" si="6"/>
        <v>0</v>
      </c>
      <c r="J108" s="21">
        <f t="shared" si="7"/>
        <v>57060</v>
      </c>
    </row>
    <row r="109" spans="1:11" s="17" customFormat="1" ht="40.799999999999997" x14ac:dyDescent="0.3">
      <c r="A109" s="19" t="s">
        <v>270</v>
      </c>
      <c r="B109" s="9" t="s">
        <v>842</v>
      </c>
      <c r="C109" s="10" t="s">
        <v>843</v>
      </c>
      <c r="D109" s="8" t="s">
        <v>73</v>
      </c>
      <c r="E109" s="22">
        <v>11412</v>
      </c>
      <c r="F109" s="21">
        <v>3</v>
      </c>
      <c r="G109" s="21">
        <f t="shared" si="5"/>
        <v>34236</v>
      </c>
      <c r="H109" s="21"/>
      <c r="I109" s="21">
        <f t="shared" si="6"/>
        <v>0</v>
      </c>
      <c r="J109" s="21">
        <f t="shared" si="7"/>
        <v>34236</v>
      </c>
    </row>
    <row r="110" spans="1:11" s="17" customFormat="1" ht="40.799999999999997" x14ac:dyDescent="0.3">
      <c r="A110" s="19" t="s">
        <v>273</v>
      </c>
      <c r="B110" s="9" t="s">
        <v>840</v>
      </c>
      <c r="C110" s="10" t="s">
        <v>844</v>
      </c>
      <c r="D110" s="8" t="s">
        <v>73</v>
      </c>
      <c r="E110" s="22">
        <v>900</v>
      </c>
      <c r="F110" s="21">
        <v>23.59</v>
      </c>
      <c r="G110" s="21">
        <f t="shared" si="5"/>
        <v>21231</v>
      </c>
      <c r="H110" s="21"/>
      <c r="I110" s="21">
        <f t="shared" si="6"/>
        <v>0</v>
      </c>
      <c r="J110" s="21">
        <f t="shared" si="7"/>
        <v>21231</v>
      </c>
    </row>
    <row r="111" spans="1:11" s="17" customFormat="1" ht="40.799999999999997" x14ac:dyDescent="0.3">
      <c r="A111" s="19" t="s">
        <v>275</v>
      </c>
      <c r="B111" s="9" t="s">
        <v>842</v>
      </c>
      <c r="C111" s="10" t="s">
        <v>845</v>
      </c>
      <c r="D111" s="8" t="s">
        <v>73</v>
      </c>
      <c r="E111" s="22">
        <v>900</v>
      </c>
      <c r="F111" s="21">
        <v>7.86</v>
      </c>
      <c r="G111" s="21">
        <f t="shared" si="5"/>
        <v>7074</v>
      </c>
      <c r="H111" s="21"/>
      <c r="I111" s="21">
        <f t="shared" si="6"/>
        <v>0</v>
      </c>
      <c r="J111" s="21">
        <f t="shared" si="7"/>
        <v>7074</v>
      </c>
    </row>
    <row r="112" spans="1:11" s="17" customFormat="1" ht="40.799999999999997" x14ac:dyDescent="0.3">
      <c r="A112" s="19" t="s">
        <v>279</v>
      </c>
      <c r="B112" s="9" t="s">
        <v>815</v>
      </c>
      <c r="C112" s="10" t="s">
        <v>846</v>
      </c>
      <c r="D112" s="8" t="s">
        <v>213</v>
      </c>
      <c r="E112" s="22">
        <v>2970</v>
      </c>
      <c r="F112" s="21">
        <v>150</v>
      </c>
      <c r="G112" s="21">
        <f t="shared" si="5"/>
        <v>445500</v>
      </c>
      <c r="H112" s="21"/>
      <c r="I112" s="21">
        <f t="shared" si="6"/>
        <v>0</v>
      </c>
      <c r="J112" s="21">
        <f t="shared" si="7"/>
        <v>445500</v>
      </c>
    </row>
    <row r="113" spans="1:10" s="17" customFormat="1" ht="40.799999999999997" x14ac:dyDescent="0.3">
      <c r="A113" s="19" t="s">
        <v>847</v>
      </c>
      <c r="B113" s="9" t="s">
        <v>848</v>
      </c>
      <c r="C113" s="10" t="s">
        <v>849</v>
      </c>
      <c r="D113" s="8" t="s">
        <v>73</v>
      </c>
      <c r="E113" s="22">
        <v>2970</v>
      </c>
      <c r="F113" s="21">
        <v>5</v>
      </c>
      <c r="G113" s="21">
        <f t="shared" si="5"/>
        <v>14850</v>
      </c>
      <c r="H113" s="21"/>
      <c r="I113" s="21">
        <f t="shared" si="6"/>
        <v>0</v>
      </c>
      <c r="J113" s="21">
        <f t="shared" si="7"/>
        <v>14850</v>
      </c>
    </row>
    <row r="114" spans="1:10" s="17" customFormat="1" ht="40.799999999999997" x14ac:dyDescent="0.3">
      <c r="A114" s="19" t="s">
        <v>282</v>
      </c>
      <c r="B114" s="9" t="s">
        <v>850</v>
      </c>
      <c r="C114" s="10" t="s">
        <v>851</v>
      </c>
      <c r="D114" s="8" t="s">
        <v>73</v>
      </c>
      <c r="E114" s="22">
        <v>3208</v>
      </c>
      <c r="F114" s="21">
        <v>73.17</v>
      </c>
      <c r="G114" s="21">
        <f t="shared" si="5"/>
        <v>234729.36000000002</v>
      </c>
      <c r="H114" s="21"/>
      <c r="I114" s="21">
        <f t="shared" si="6"/>
        <v>0</v>
      </c>
      <c r="J114" s="21">
        <f t="shared" si="7"/>
        <v>234729.36000000002</v>
      </c>
    </row>
    <row r="115" spans="1:10" s="17" customFormat="1" ht="40.799999999999997" x14ac:dyDescent="0.3">
      <c r="A115" s="19" t="s">
        <v>284</v>
      </c>
      <c r="B115" s="9" t="s">
        <v>840</v>
      </c>
      <c r="C115" s="10" t="s">
        <v>852</v>
      </c>
      <c r="D115" s="8" t="s">
        <v>73</v>
      </c>
      <c r="E115" s="22">
        <v>3208</v>
      </c>
      <c r="F115" s="21">
        <v>27.81</v>
      </c>
      <c r="G115" s="21">
        <f t="shared" si="5"/>
        <v>89214.48</v>
      </c>
      <c r="H115" s="21"/>
      <c r="I115" s="21">
        <f t="shared" si="6"/>
        <v>0</v>
      </c>
      <c r="J115" s="21">
        <f t="shared" si="7"/>
        <v>89214.48</v>
      </c>
    </row>
    <row r="116" spans="1:10" s="17" customFormat="1" ht="40.799999999999997" x14ac:dyDescent="0.3">
      <c r="A116" s="19" t="s">
        <v>286</v>
      </c>
      <c r="B116" s="9" t="s">
        <v>853</v>
      </c>
      <c r="C116" s="10" t="s">
        <v>854</v>
      </c>
      <c r="D116" s="8" t="s">
        <v>213</v>
      </c>
      <c r="E116" s="22">
        <v>30</v>
      </c>
      <c r="F116" s="21">
        <v>9374.89</v>
      </c>
      <c r="G116" s="21">
        <f t="shared" si="5"/>
        <v>281246.69999999995</v>
      </c>
      <c r="H116" s="21"/>
      <c r="I116" s="21">
        <f t="shared" si="6"/>
        <v>0</v>
      </c>
      <c r="J116" s="21">
        <f t="shared" si="7"/>
        <v>281246.69999999995</v>
      </c>
    </row>
    <row r="117" spans="1:10" s="32" customFormat="1" ht="20.399999999999999" x14ac:dyDescent="0.3">
      <c r="A117" s="41" t="s">
        <v>289</v>
      </c>
      <c r="B117" s="37" t="s">
        <v>287</v>
      </c>
      <c r="C117" s="38" t="s">
        <v>288</v>
      </c>
      <c r="D117" s="36" t="s">
        <v>69</v>
      </c>
      <c r="E117" s="42">
        <v>0.5</v>
      </c>
      <c r="F117" s="26"/>
      <c r="G117" s="26">
        <f t="shared" si="5"/>
        <v>0</v>
      </c>
      <c r="H117" s="26"/>
      <c r="I117" s="26">
        <f t="shared" si="6"/>
        <v>0</v>
      </c>
      <c r="J117" s="26">
        <f t="shared" si="7"/>
        <v>0</v>
      </c>
    </row>
    <row r="118" spans="1:10" s="17" customFormat="1" ht="40.799999999999997" x14ac:dyDescent="0.3">
      <c r="A118" s="19" t="s">
        <v>291</v>
      </c>
      <c r="B118" s="9" t="s">
        <v>801</v>
      </c>
      <c r="C118" s="10" t="s">
        <v>855</v>
      </c>
      <c r="D118" s="8" t="s">
        <v>213</v>
      </c>
      <c r="E118" s="22">
        <v>50</v>
      </c>
      <c r="F118" s="21">
        <v>22005.040000000001</v>
      </c>
      <c r="G118" s="21">
        <f t="shared" si="5"/>
        <v>1100252</v>
      </c>
      <c r="H118" s="21"/>
      <c r="I118" s="21">
        <f t="shared" si="6"/>
        <v>0</v>
      </c>
      <c r="J118" s="21">
        <f t="shared" si="7"/>
        <v>1100252</v>
      </c>
    </row>
    <row r="119" spans="1:10" s="17" customFormat="1" ht="40.799999999999997" x14ac:dyDescent="0.3">
      <c r="A119" s="19" t="s">
        <v>293</v>
      </c>
      <c r="B119" s="9" t="s">
        <v>808</v>
      </c>
      <c r="C119" s="10" t="s">
        <v>856</v>
      </c>
      <c r="D119" s="8" t="s">
        <v>213</v>
      </c>
      <c r="E119" s="22">
        <v>50</v>
      </c>
      <c r="F119" s="21">
        <v>2934</v>
      </c>
      <c r="G119" s="21">
        <f t="shared" si="5"/>
        <v>146700</v>
      </c>
      <c r="H119" s="21"/>
      <c r="I119" s="21">
        <f t="shared" si="6"/>
        <v>0</v>
      </c>
      <c r="J119" s="21">
        <f t="shared" si="7"/>
        <v>146700</v>
      </c>
    </row>
    <row r="120" spans="1:10" s="17" customFormat="1" ht="40.799999999999997" x14ac:dyDescent="0.3">
      <c r="A120" s="19" t="s">
        <v>296</v>
      </c>
      <c r="B120" s="9" t="s">
        <v>831</v>
      </c>
      <c r="C120" s="10" t="s">
        <v>857</v>
      </c>
      <c r="D120" s="8" t="s">
        <v>213</v>
      </c>
      <c r="E120" s="22">
        <v>200</v>
      </c>
      <c r="F120" s="21">
        <v>459.64</v>
      </c>
      <c r="G120" s="21">
        <f t="shared" si="5"/>
        <v>91928</v>
      </c>
      <c r="H120" s="21"/>
      <c r="I120" s="21">
        <f t="shared" si="6"/>
        <v>0</v>
      </c>
      <c r="J120" s="21">
        <f t="shared" si="7"/>
        <v>91928</v>
      </c>
    </row>
    <row r="121" spans="1:10" s="17" customFormat="1" ht="40.799999999999997" x14ac:dyDescent="0.3">
      <c r="A121" s="19" t="s">
        <v>298</v>
      </c>
      <c r="B121" s="9" t="s">
        <v>831</v>
      </c>
      <c r="C121" s="10" t="s">
        <v>858</v>
      </c>
      <c r="D121" s="8" t="s">
        <v>213</v>
      </c>
      <c r="E121" s="22">
        <v>200</v>
      </c>
      <c r="F121" s="21">
        <v>420</v>
      </c>
      <c r="G121" s="21">
        <f t="shared" si="5"/>
        <v>84000</v>
      </c>
      <c r="H121" s="21"/>
      <c r="I121" s="21">
        <f t="shared" si="6"/>
        <v>0</v>
      </c>
      <c r="J121" s="21">
        <f t="shared" si="7"/>
        <v>84000</v>
      </c>
    </row>
    <row r="122" spans="1:10" s="17" customFormat="1" ht="40.799999999999997" x14ac:dyDescent="0.3">
      <c r="A122" s="19" t="s">
        <v>300</v>
      </c>
      <c r="B122" s="9" t="s">
        <v>859</v>
      </c>
      <c r="C122" s="10" t="s">
        <v>860</v>
      </c>
      <c r="D122" s="8" t="s">
        <v>73</v>
      </c>
      <c r="E122" s="22">
        <v>500</v>
      </c>
      <c r="F122" s="21">
        <v>357.5</v>
      </c>
      <c r="G122" s="21">
        <f t="shared" si="5"/>
        <v>178750</v>
      </c>
      <c r="H122" s="21"/>
      <c r="I122" s="21">
        <f t="shared" si="6"/>
        <v>0</v>
      </c>
      <c r="J122" s="21">
        <f t="shared" si="7"/>
        <v>178750</v>
      </c>
    </row>
    <row r="123" spans="1:10" s="32" customFormat="1" ht="20.399999999999999" x14ac:dyDescent="0.3">
      <c r="A123" s="41" t="s">
        <v>303</v>
      </c>
      <c r="B123" s="37" t="s">
        <v>203</v>
      </c>
      <c r="C123" s="38" t="s">
        <v>204</v>
      </c>
      <c r="D123" s="36" t="s">
        <v>69</v>
      </c>
      <c r="E123" s="44">
        <v>0.75</v>
      </c>
      <c r="F123" s="26"/>
      <c r="G123" s="26">
        <f t="shared" si="5"/>
        <v>0</v>
      </c>
      <c r="H123" s="26"/>
      <c r="I123" s="26">
        <f t="shared" si="6"/>
        <v>0</v>
      </c>
      <c r="J123" s="26">
        <f t="shared" si="7"/>
        <v>0</v>
      </c>
    </row>
    <row r="124" spans="1:10" s="17" customFormat="1" ht="40.799999999999997" x14ac:dyDescent="0.3">
      <c r="A124" s="19" t="s">
        <v>305</v>
      </c>
      <c r="B124" s="9" t="s">
        <v>808</v>
      </c>
      <c r="C124" s="10" t="s">
        <v>861</v>
      </c>
      <c r="D124" s="8" t="s">
        <v>213</v>
      </c>
      <c r="E124" s="22">
        <v>50</v>
      </c>
      <c r="F124" s="21">
        <v>4156.18</v>
      </c>
      <c r="G124" s="21">
        <f t="shared" si="5"/>
        <v>207809</v>
      </c>
      <c r="H124" s="21"/>
      <c r="I124" s="21">
        <f t="shared" si="6"/>
        <v>0</v>
      </c>
      <c r="J124" s="21">
        <f t="shared" si="7"/>
        <v>207809</v>
      </c>
    </row>
    <row r="125" spans="1:10" s="17" customFormat="1" ht="40.799999999999997" x14ac:dyDescent="0.3">
      <c r="A125" s="19" t="s">
        <v>862</v>
      </c>
      <c r="B125" s="9" t="s">
        <v>808</v>
      </c>
      <c r="C125" s="10" t="s">
        <v>863</v>
      </c>
      <c r="D125" s="8" t="s">
        <v>213</v>
      </c>
      <c r="E125" s="22">
        <v>25</v>
      </c>
      <c r="F125" s="21">
        <v>4156.18</v>
      </c>
      <c r="G125" s="21">
        <f t="shared" si="5"/>
        <v>103904.5</v>
      </c>
      <c r="H125" s="21"/>
      <c r="I125" s="21">
        <f t="shared" si="6"/>
        <v>0</v>
      </c>
      <c r="J125" s="21">
        <f t="shared" si="7"/>
        <v>103904.5</v>
      </c>
    </row>
    <row r="126" spans="1:10" s="17" customFormat="1" ht="40.799999999999997" x14ac:dyDescent="0.3">
      <c r="A126" s="19" t="s">
        <v>312</v>
      </c>
      <c r="B126" s="9" t="s">
        <v>864</v>
      </c>
      <c r="C126" s="10" t="s">
        <v>865</v>
      </c>
      <c r="D126" s="8" t="s">
        <v>213</v>
      </c>
      <c r="E126" s="22">
        <v>100</v>
      </c>
      <c r="F126" s="21">
        <v>2356.29</v>
      </c>
      <c r="G126" s="21">
        <f t="shared" si="5"/>
        <v>235629</v>
      </c>
      <c r="H126" s="21"/>
      <c r="I126" s="21">
        <f t="shared" si="6"/>
        <v>0</v>
      </c>
      <c r="J126" s="21">
        <f t="shared" si="7"/>
        <v>235629</v>
      </c>
    </row>
    <row r="127" spans="1:10" s="17" customFormat="1" ht="40.799999999999997" x14ac:dyDescent="0.3">
      <c r="A127" s="19" t="s">
        <v>866</v>
      </c>
      <c r="B127" s="9" t="s">
        <v>859</v>
      </c>
      <c r="C127" s="10" t="s">
        <v>867</v>
      </c>
      <c r="D127" s="8" t="s">
        <v>73</v>
      </c>
      <c r="E127" s="22">
        <v>100</v>
      </c>
      <c r="F127" s="21">
        <v>330.82</v>
      </c>
      <c r="G127" s="21">
        <f t="shared" si="5"/>
        <v>33082</v>
      </c>
      <c r="H127" s="21"/>
      <c r="I127" s="21">
        <f t="shared" si="6"/>
        <v>0</v>
      </c>
      <c r="J127" s="21">
        <f t="shared" si="7"/>
        <v>33082</v>
      </c>
    </row>
    <row r="128" spans="1:10" s="17" customFormat="1" ht="40.799999999999997" x14ac:dyDescent="0.3">
      <c r="A128" s="19" t="s">
        <v>318</v>
      </c>
      <c r="B128" s="9" t="s">
        <v>859</v>
      </c>
      <c r="C128" s="10" t="s">
        <v>868</v>
      </c>
      <c r="D128" s="8" t="s">
        <v>73</v>
      </c>
      <c r="E128" s="22">
        <v>150</v>
      </c>
      <c r="F128" s="21">
        <v>320</v>
      </c>
      <c r="G128" s="21">
        <f t="shared" si="5"/>
        <v>48000</v>
      </c>
      <c r="H128" s="21"/>
      <c r="I128" s="21">
        <f t="shared" si="6"/>
        <v>0</v>
      </c>
      <c r="J128" s="21">
        <f t="shared" si="7"/>
        <v>48000</v>
      </c>
    </row>
    <row r="129" spans="1:11" s="17" customFormat="1" ht="40.799999999999997" x14ac:dyDescent="0.3">
      <c r="A129" s="19" t="s">
        <v>869</v>
      </c>
      <c r="B129" s="9" t="s">
        <v>870</v>
      </c>
      <c r="C129" s="10" t="s">
        <v>871</v>
      </c>
      <c r="D129" s="8" t="s">
        <v>73</v>
      </c>
      <c r="E129" s="22">
        <v>350</v>
      </c>
      <c r="F129" s="21">
        <v>4656.46</v>
      </c>
      <c r="G129" s="21">
        <f t="shared" si="5"/>
        <v>1629761</v>
      </c>
      <c r="H129" s="21"/>
      <c r="I129" s="21">
        <f t="shared" si="6"/>
        <v>0</v>
      </c>
      <c r="J129" s="21">
        <f t="shared" si="7"/>
        <v>1629761</v>
      </c>
    </row>
    <row r="130" spans="1:11" s="17" customFormat="1" ht="40.799999999999997" x14ac:dyDescent="0.3">
      <c r="A130" s="19" t="s">
        <v>324</v>
      </c>
      <c r="B130" s="9" t="s">
        <v>872</v>
      </c>
      <c r="C130" s="10" t="s">
        <v>873</v>
      </c>
      <c r="D130" s="8" t="s">
        <v>213</v>
      </c>
      <c r="E130" s="22">
        <v>700</v>
      </c>
      <c r="F130" s="21">
        <v>1078.3499999999999</v>
      </c>
      <c r="G130" s="21">
        <f t="shared" si="5"/>
        <v>754844.99999999988</v>
      </c>
      <c r="H130" s="21"/>
      <c r="I130" s="21">
        <f t="shared" si="6"/>
        <v>0</v>
      </c>
      <c r="J130" s="21">
        <f t="shared" si="7"/>
        <v>754844.99999999988</v>
      </c>
    </row>
    <row r="131" spans="1:11" s="17" customFormat="1" ht="40.799999999999997" x14ac:dyDescent="0.3">
      <c r="A131" s="19" t="s">
        <v>874</v>
      </c>
      <c r="B131" s="9" t="s">
        <v>838</v>
      </c>
      <c r="C131" s="10" t="s">
        <v>875</v>
      </c>
      <c r="D131" s="8" t="s">
        <v>73</v>
      </c>
      <c r="E131" s="22">
        <v>700</v>
      </c>
      <c r="F131" s="21">
        <v>1107</v>
      </c>
      <c r="G131" s="21">
        <f t="shared" ref="G131:G194" si="8">E131*F131</f>
        <v>774900</v>
      </c>
      <c r="H131" s="21"/>
      <c r="I131" s="21">
        <f t="shared" ref="I131:I194" si="9">E131*H131</f>
        <v>0</v>
      </c>
      <c r="J131" s="21">
        <f t="shared" si="7"/>
        <v>774900</v>
      </c>
      <c r="K131" s="17" t="s">
        <v>2028</v>
      </c>
    </row>
    <row r="132" spans="1:11" s="17" customFormat="1" ht="40.799999999999997" x14ac:dyDescent="0.3">
      <c r="A132" s="19" t="s">
        <v>330</v>
      </c>
      <c r="B132" s="9" t="s">
        <v>840</v>
      </c>
      <c r="C132" s="10" t="s">
        <v>876</v>
      </c>
      <c r="D132" s="8" t="s">
        <v>73</v>
      </c>
      <c r="E132" s="22">
        <v>700</v>
      </c>
      <c r="F132" s="21">
        <v>20</v>
      </c>
      <c r="G132" s="21">
        <f t="shared" si="8"/>
        <v>14000</v>
      </c>
      <c r="H132" s="21"/>
      <c r="I132" s="21">
        <f t="shared" si="9"/>
        <v>0</v>
      </c>
      <c r="J132" s="21">
        <f t="shared" ref="J132:J195" si="10">G132+I132</f>
        <v>14000</v>
      </c>
      <c r="K132" s="17" t="s">
        <v>2029</v>
      </c>
    </row>
    <row r="133" spans="1:11" s="32" customFormat="1" ht="30.6" x14ac:dyDescent="0.3">
      <c r="A133" s="41" t="s">
        <v>333</v>
      </c>
      <c r="B133" s="37" t="s">
        <v>803</v>
      </c>
      <c r="C133" s="38" t="s">
        <v>804</v>
      </c>
      <c r="D133" s="36" t="s">
        <v>165</v>
      </c>
      <c r="E133" s="48">
        <v>1.50929</v>
      </c>
      <c r="F133" s="26"/>
      <c r="G133" s="26">
        <f t="shared" si="8"/>
        <v>0</v>
      </c>
      <c r="H133" s="26"/>
      <c r="I133" s="26">
        <f t="shared" si="9"/>
        <v>0</v>
      </c>
      <c r="J133" s="26">
        <f t="shared" si="10"/>
        <v>0</v>
      </c>
    </row>
    <row r="134" spans="1:11" s="17" customFormat="1" ht="40.799999999999997" x14ac:dyDescent="0.3">
      <c r="A134" s="19" t="s">
        <v>336</v>
      </c>
      <c r="B134" s="9" t="s">
        <v>793</v>
      </c>
      <c r="C134" s="10" t="s">
        <v>877</v>
      </c>
      <c r="D134" s="8" t="s">
        <v>73</v>
      </c>
      <c r="E134" s="22">
        <v>34</v>
      </c>
      <c r="F134" s="21">
        <v>42577.919999999998</v>
      </c>
      <c r="G134" s="21">
        <f t="shared" si="8"/>
        <v>1447649.28</v>
      </c>
      <c r="H134" s="21"/>
      <c r="I134" s="21">
        <f t="shared" si="9"/>
        <v>0</v>
      </c>
      <c r="J134" s="21">
        <f t="shared" si="10"/>
        <v>1447649.28</v>
      </c>
    </row>
    <row r="135" spans="1:11" s="17" customFormat="1" ht="40.799999999999997" x14ac:dyDescent="0.3">
      <c r="A135" s="19" t="s">
        <v>339</v>
      </c>
      <c r="B135" s="9" t="s">
        <v>793</v>
      </c>
      <c r="C135" s="10" t="s">
        <v>878</v>
      </c>
      <c r="D135" s="8" t="s">
        <v>73</v>
      </c>
      <c r="E135" s="22">
        <v>42</v>
      </c>
      <c r="F135" s="21">
        <v>37472.239999999998</v>
      </c>
      <c r="G135" s="21">
        <f t="shared" si="8"/>
        <v>1573834.0799999998</v>
      </c>
      <c r="H135" s="21"/>
      <c r="I135" s="21">
        <f t="shared" si="9"/>
        <v>0</v>
      </c>
      <c r="J135" s="21">
        <f t="shared" si="10"/>
        <v>1573834.0799999998</v>
      </c>
    </row>
    <row r="136" spans="1:11" s="17" customFormat="1" ht="40.799999999999997" x14ac:dyDescent="0.3">
      <c r="A136" s="19" t="s">
        <v>341</v>
      </c>
      <c r="B136" s="9" t="s">
        <v>853</v>
      </c>
      <c r="C136" s="51" t="s">
        <v>879</v>
      </c>
      <c r="D136" s="8" t="s">
        <v>213</v>
      </c>
      <c r="E136" s="22">
        <v>564</v>
      </c>
      <c r="F136" s="21">
        <v>10808.98</v>
      </c>
      <c r="G136" s="21">
        <f t="shared" si="8"/>
        <v>6096264.7199999997</v>
      </c>
      <c r="H136" s="21"/>
      <c r="I136" s="21">
        <f t="shared" si="9"/>
        <v>0</v>
      </c>
      <c r="J136" s="21">
        <f t="shared" si="10"/>
        <v>6096264.7199999997</v>
      </c>
    </row>
    <row r="137" spans="1:11" s="17" customFormat="1" ht="40.799999999999997" x14ac:dyDescent="0.3">
      <c r="A137" s="19" t="s">
        <v>344</v>
      </c>
      <c r="B137" s="9" t="s">
        <v>880</v>
      </c>
      <c r="C137" s="10" t="s">
        <v>881</v>
      </c>
      <c r="D137" s="8" t="s">
        <v>73</v>
      </c>
      <c r="E137" s="22">
        <v>2</v>
      </c>
      <c r="F137" s="21">
        <v>29255.99</v>
      </c>
      <c r="G137" s="21">
        <f t="shared" si="8"/>
        <v>58511.98</v>
      </c>
      <c r="H137" s="21"/>
      <c r="I137" s="21">
        <f t="shared" si="9"/>
        <v>0</v>
      </c>
      <c r="J137" s="21">
        <f t="shared" si="10"/>
        <v>58511.98</v>
      </c>
    </row>
    <row r="138" spans="1:11" s="17" customFormat="1" ht="40.799999999999997" x14ac:dyDescent="0.3">
      <c r="A138" s="19" t="s">
        <v>347</v>
      </c>
      <c r="B138" s="9" t="s">
        <v>880</v>
      </c>
      <c r="C138" s="10" t="s">
        <v>882</v>
      </c>
      <c r="D138" s="8" t="s">
        <v>73</v>
      </c>
      <c r="E138" s="22">
        <v>9</v>
      </c>
      <c r="F138" s="21">
        <v>17067.45</v>
      </c>
      <c r="G138" s="21">
        <f t="shared" si="8"/>
        <v>153607.05000000002</v>
      </c>
      <c r="H138" s="21"/>
      <c r="I138" s="21">
        <f t="shared" si="9"/>
        <v>0</v>
      </c>
      <c r="J138" s="21">
        <f t="shared" si="10"/>
        <v>153607.05000000002</v>
      </c>
    </row>
    <row r="139" spans="1:11" s="17" customFormat="1" ht="40.799999999999997" x14ac:dyDescent="0.3">
      <c r="A139" s="19" t="s">
        <v>348</v>
      </c>
      <c r="B139" s="9" t="s">
        <v>793</v>
      </c>
      <c r="C139" s="10" t="s">
        <v>883</v>
      </c>
      <c r="D139" s="8" t="s">
        <v>213</v>
      </c>
      <c r="E139" s="22">
        <v>1</v>
      </c>
      <c r="F139" s="21">
        <v>30030</v>
      </c>
      <c r="G139" s="21">
        <f t="shared" si="8"/>
        <v>30030</v>
      </c>
      <c r="H139" s="21"/>
      <c r="I139" s="21">
        <f t="shared" si="9"/>
        <v>0</v>
      </c>
      <c r="J139" s="21">
        <f t="shared" si="10"/>
        <v>30030</v>
      </c>
    </row>
    <row r="140" spans="1:11" s="17" customFormat="1" ht="40.799999999999997" x14ac:dyDescent="0.3">
      <c r="A140" s="19" t="s">
        <v>351</v>
      </c>
      <c r="B140" s="9" t="s">
        <v>793</v>
      </c>
      <c r="C140" s="10" t="s">
        <v>884</v>
      </c>
      <c r="D140" s="8" t="s">
        <v>213</v>
      </c>
      <c r="E140" s="22">
        <v>5</v>
      </c>
      <c r="F140" s="21">
        <v>30030</v>
      </c>
      <c r="G140" s="21">
        <f t="shared" si="8"/>
        <v>150150</v>
      </c>
      <c r="H140" s="21"/>
      <c r="I140" s="21">
        <f t="shared" si="9"/>
        <v>0</v>
      </c>
      <c r="J140" s="21">
        <f t="shared" si="10"/>
        <v>150150</v>
      </c>
    </row>
    <row r="141" spans="1:11" s="32" customFormat="1" ht="20.399999999999999" x14ac:dyDescent="0.3">
      <c r="A141" s="41" t="s">
        <v>354</v>
      </c>
      <c r="B141" s="37" t="s">
        <v>287</v>
      </c>
      <c r="C141" s="38" t="s">
        <v>288</v>
      </c>
      <c r="D141" s="36" t="s">
        <v>69</v>
      </c>
      <c r="E141" s="44">
        <v>1.85</v>
      </c>
      <c r="F141" s="26"/>
      <c r="G141" s="26">
        <f t="shared" si="8"/>
        <v>0</v>
      </c>
      <c r="H141" s="26"/>
      <c r="I141" s="26">
        <f t="shared" si="9"/>
        <v>0</v>
      </c>
      <c r="J141" s="26">
        <f t="shared" si="10"/>
        <v>0</v>
      </c>
    </row>
    <row r="142" spans="1:11" s="17" customFormat="1" ht="40.799999999999997" x14ac:dyDescent="0.3">
      <c r="A142" s="19" t="s">
        <v>358</v>
      </c>
      <c r="B142" s="9" t="s">
        <v>801</v>
      </c>
      <c r="C142" s="10" t="s">
        <v>885</v>
      </c>
      <c r="D142" s="8" t="s">
        <v>213</v>
      </c>
      <c r="E142" s="22">
        <v>30</v>
      </c>
      <c r="F142" s="21">
        <v>3926.24</v>
      </c>
      <c r="G142" s="21">
        <f t="shared" si="8"/>
        <v>117787.2</v>
      </c>
      <c r="H142" s="21"/>
      <c r="I142" s="21">
        <f t="shared" si="9"/>
        <v>0</v>
      </c>
      <c r="J142" s="21">
        <f t="shared" si="10"/>
        <v>117787.2</v>
      </c>
    </row>
    <row r="143" spans="1:11" s="17" customFormat="1" ht="40.799999999999997" x14ac:dyDescent="0.3">
      <c r="A143" s="19" t="s">
        <v>361</v>
      </c>
      <c r="B143" s="9" t="s">
        <v>801</v>
      </c>
      <c r="C143" s="10" t="s">
        <v>886</v>
      </c>
      <c r="D143" s="8" t="s">
        <v>213</v>
      </c>
      <c r="E143" s="22">
        <v>75</v>
      </c>
      <c r="F143" s="21">
        <v>3333.54</v>
      </c>
      <c r="G143" s="21">
        <f t="shared" si="8"/>
        <v>250015.5</v>
      </c>
      <c r="H143" s="21"/>
      <c r="I143" s="21">
        <f t="shared" si="9"/>
        <v>0</v>
      </c>
      <c r="J143" s="21">
        <f t="shared" si="10"/>
        <v>250015.5</v>
      </c>
    </row>
    <row r="144" spans="1:11" s="17" customFormat="1" ht="40.799999999999997" x14ac:dyDescent="0.3">
      <c r="A144" s="19" t="s">
        <v>363</v>
      </c>
      <c r="B144" s="9" t="s">
        <v>801</v>
      </c>
      <c r="C144" s="10" t="s">
        <v>887</v>
      </c>
      <c r="D144" s="8" t="s">
        <v>213</v>
      </c>
      <c r="E144" s="22">
        <v>80</v>
      </c>
      <c r="F144" s="21">
        <v>2196</v>
      </c>
      <c r="G144" s="21">
        <f t="shared" si="8"/>
        <v>175680</v>
      </c>
      <c r="H144" s="21"/>
      <c r="I144" s="21">
        <f t="shared" si="9"/>
        <v>0</v>
      </c>
      <c r="J144" s="21">
        <f t="shared" si="10"/>
        <v>175680</v>
      </c>
    </row>
    <row r="145" spans="1:10" s="32" customFormat="1" ht="30.6" x14ac:dyDescent="0.3">
      <c r="A145" s="41" t="s">
        <v>367</v>
      </c>
      <c r="B145" s="37" t="s">
        <v>163</v>
      </c>
      <c r="C145" s="38" t="s">
        <v>164</v>
      </c>
      <c r="D145" s="36" t="s">
        <v>165</v>
      </c>
      <c r="E145" s="48">
        <v>3.9748199999999998</v>
      </c>
      <c r="F145" s="26"/>
      <c r="G145" s="26">
        <f t="shared" si="8"/>
        <v>0</v>
      </c>
      <c r="H145" s="26"/>
      <c r="I145" s="26">
        <f t="shared" si="9"/>
        <v>0</v>
      </c>
      <c r="J145" s="26">
        <f t="shared" si="10"/>
        <v>0</v>
      </c>
    </row>
    <row r="146" spans="1:10" s="17" customFormat="1" ht="40.799999999999997" x14ac:dyDescent="0.3">
      <c r="A146" s="19" t="s">
        <v>369</v>
      </c>
      <c r="B146" s="9" t="s">
        <v>793</v>
      </c>
      <c r="C146" s="10" t="s">
        <v>888</v>
      </c>
      <c r="D146" s="8" t="s">
        <v>73</v>
      </c>
      <c r="E146" s="22">
        <v>47</v>
      </c>
      <c r="F146" s="21">
        <v>49789.35</v>
      </c>
      <c r="G146" s="21">
        <f t="shared" si="8"/>
        <v>2340099.4499999997</v>
      </c>
      <c r="H146" s="21"/>
      <c r="I146" s="21">
        <f t="shared" si="9"/>
        <v>0</v>
      </c>
      <c r="J146" s="21">
        <f t="shared" si="10"/>
        <v>2340099.4499999997</v>
      </c>
    </row>
    <row r="147" spans="1:10" s="17" customFormat="1" ht="40.799999999999997" x14ac:dyDescent="0.3">
      <c r="A147" s="19" t="s">
        <v>371</v>
      </c>
      <c r="B147" s="9" t="s">
        <v>793</v>
      </c>
      <c r="C147" s="51" t="s">
        <v>889</v>
      </c>
      <c r="D147" s="8" t="s">
        <v>73</v>
      </c>
      <c r="E147" s="22">
        <v>340</v>
      </c>
      <c r="F147" s="21">
        <v>36313.17</v>
      </c>
      <c r="G147" s="21">
        <f t="shared" si="8"/>
        <v>12346477.799999999</v>
      </c>
      <c r="H147" s="21"/>
      <c r="I147" s="21">
        <f t="shared" si="9"/>
        <v>0</v>
      </c>
      <c r="J147" s="21">
        <f t="shared" si="10"/>
        <v>12346477.799999999</v>
      </c>
    </row>
    <row r="148" spans="1:10" s="17" customFormat="1" ht="40.799999999999997" x14ac:dyDescent="0.3">
      <c r="A148" s="19" t="s">
        <v>374</v>
      </c>
      <c r="B148" s="9" t="s">
        <v>793</v>
      </c>
      <c r="C148" s="10" t="s">
        <v>890</v>
      </c>
      <c r="D148" s="8" t="s">
        <v>73</v>
      </c>
      <c r="E148" s="22">
        <v>23</v>
      </c>
      <c r="F148" s="21">
        <v>18192.38</v>
      </c>
      <c r="G148" s="21">
        <f t="shared" si="8"/>
        <v>418424.74000000005</v>
      </c>
      <c r="H148" s="21"/>
      <c r="I148" s="21">
        <f t="shared" si="9"/>
        <v>0</v>
      </c>
      <c r="J148" s="21">
        <f t="shared" si="10"/>
        <v>418424.74000000005</v>
      </c>
    </row>
    <row r="149" spans="1:10" s="17" customFormat="1" ht="40.799999999999997" x14ac:dyDescent="0.3">
      <c r="A149" s="19" t="s">
        <v>376</v>
      </c>
      <c r="B149" s="9" t="s">
        <v>880</v>
      </c>
      <c r="C149" s="10" t="s">
        <v>891</v>
      </c>
      <c r="D149" s="8" t="s">
        <v>73</v>
      </c>
      <c r="E149" s="22">
        <v>3</v>
      </c>
      <c r="F149" s="21">
        <v>7492.87</v>
      </c>
      <c r="G149" s="21">
        <f t="shared" si="8"/>
        <v>22478.61</v>
      </c>
      <c r="H149" s="21"/>
      <c r="I149" s="21">
        <f t="shared" si="9"/>
        <v>0</v>
      </c>
      <c r="J149" s="21">
        <f t="shared" si="10"/>
        <v>22478.61</v>
      </c>
    </row>
    <row r="150" spans="1:10" s="17" customFormat="1" ht="40.799999999999997" x14ac:dyDescent="0.3">
      <c r="A150" s="19" t="s">
        <v>379</v>
      </c>
      <c r="B150" s="9" t="s">
        <v>793</v>
      </c>
      <c r="C150" s="10" t="s">
        <v>799</v>
      </c>
      <c r="D150" s="8" t="s">
        <v>213</v>
      </c>
      <c r="E150" s="22">
        <v>1</v>
      </c>
      <c r="F150" s="21">
        <v>26407.38</v>
      </c>
      <c r="G150" s="21">
        <f t="shared" si="8"/>
        <v>26407.38</v>
      </c>
      <c r="H150" s="21"/>
      <c r="I150" s="21">
        <f t="shared" si="9"/>
        <v>0</v>
      </c>
      <c r="J150" s="21">
        <f t="shared" si="10"/>
        <v>26407.38</v>
      </c>
    </row>
    <row r="151" spans="1:10" s="17" customFormat="1" ht="40.799999999999997" x14ac:dyDescent="0.3">
      <c r="A151" s="19" t="s">
        <v>380</v>
      </c>
      <c r="B151" s="9" t="s">
        <v>880</v>
      </c>
      <c r="C151" s="10" t="s">
        <v>892</v>
      </c>
      <c r="D151" s="8" t="s">
        <v>73</v>
      </c>
      <c r="E151" s="22">
        <v>2</v>
      </c>
      <c r="F151" s="21">
        <v>11645.42</v>
      </c>
      <c r="G151" s="21">
        <f t="shared" si="8"/>
        <v>23290.84</v>
      </c>
      <c r="H151" s="21"/>
      <c r="I151" s="21">
        <f t="shared" si="9"/>
        <v>0</v>
      </c>
      <c r="J151" s="21">
        <f t="shared" si="10"/>
        <v>23290.84</v>
      </c>
    </row>
    <row r="152" spans="1:10" s="17" customFormat="1" ht="40.799999999999997" x14ac:dyDescent="0.3">
      <c r="A152" s="19" t="s">
        <v>381</v>
      </c>
      <c r="B152" s="9" t="s">
        <v>880</v>
      </c>
      <c r="C152" s="10" t="s">
        <v>893</v>
      </c>
      <c r="D152" s="8" t="s">
        <v>73</v>
      </c>
      <c r="E152" s="22">
        <v>14</v>
      </c>
      <c r="F152" s="21">
        <v>11645.42</v>
      </c>
      <c r="G152" s="21">
        <f t="shared" si="8"/>
        <v>163035.88</v>
      </c>
      <c r="H152" s="21"/>
      <c r="I152" s="21">
        <f t="shared" si="9"/>
        <v>0</v>
      </c>
      <c r="J152" s="21">
        <f t="shared" si="10"/>
        <v>163035.88</v>
      </c>
    </row>
    <row r="153" spans="1:10" s="17" customFormat="1" ht="40.799999999999997" x14ac:dyDescent="0.3">
      <c r="A153" s="19" t="s">
        <v>384</v>
      </c>
      <c r="B153" s="9" t="s">
        <v>793</v>
      </c>
      <c r="C153" s="10" t="s">
        <v>894</v>
      </c>
      <c r="D153" s="8" t="s">
        <v>213</v>
      </c>
      <c r="E153" s="22">
        <v>2</v>
      </c>
      <c r="F153" s="21">
        <v>30030</v>
      </c>
      <c r="G153" s="21">
        <f t="shared" si="8"/>
        <v>60060</v>
      </c>
      <c r="H153" s="21"/>
      <c r="I153" s="21">
        <f t="shared" si="9"/>
        <v>0</v>
      </c>
      <c r="J153" s="21">
        <f t="shared" si="10"/>
        <v>60060</v>
      </c>
    </row>
    <row r="154" spans="1:10" s="17" customFormat="1" ht="40.799999999999997" x14ac:dyDescent="0.3">
      <c r="A154" s="19" t="s">
        <v>386</v>
      </c>
      <c r="B154" s="9" t="s">
        <v>793</v>
      </c>
      <c r="C154" s="10" t="s">
        <v>895</v>
      </c>
      <c r="D154" s="8" t="s">
        <v>73</v>
      </c>
      <c r="E154" s="22">
        <v>1059</v>
      </c>
      <c r="F154" s="21">
        <v>2769.38</v>
      </c>
      <c r="G154" s="21">
        <f t="shared" si="8"/>
        <v>2932773.42</v>
      </c>
      <c r="H154" s="21"/>
      <c r="I154" s="21">
        <f t="shared" si="9"/>
        <v>0</v>
      </c>
      <c r="J154" s="21">
        <f t="shared" si="10"/>
        <v>2932773.42</v>
      </c>
    </row>
    <row r="155" spans="1:10" s="17" customFormat="1" ht="40.799999999999997" x14ac:dyDescent="0.3">
      <c r="A155" s="19" t="s">
        <v>388</v>
      </c>
      <c r="B155" s="9" t="s">
        <v>793</v>
      </c>
      <c r="C155" s="10" t="s">
        <v>896</v>
      </c>
      <c r="D155" s="8" t="s">
        <v>73</v>
      </c>
      <c r="E155" s="22">
        <v>600</v>
      </c>
      <c r="F155" s="21">
        <v>3507.84</v>
      </c>
      <c r="G155" s="21">
        <f t="shared" si="8"/>
        <v>2104704</v>
      </c>
      <c r="H155" s="21"/>
      <c r="I155" s="21">
        <f t="shared" si="9"/>
        <v>0</v>
      </c>
      <c r="J155" s="21">
        <f t="shared" si="10"/>
        <v>2104704</v>
      </c>
    </row>
    <row r="156" spans="1:10" s="32" customFormat="1" ht="20.399999999999999" x14ac:dyDescent="0.3">
      <c r="A156" s="41" t="s">
        <v>390</v>
      </c>
      <c r="B156" s="37" t="s">
        <v>287</v>
      </c>
      <c r="C156" s="38" t="s">
        <v>288</v>
      </c>
      <c r="D156" s="36" t="s">
        <v>69</v>
      </c>
      <c r="E156" s="44">
        <v>7.97</v>
      </c>
      <c r="F156" s="26"/>
      <c r="G156" s="26">
        <f t="shared" si="8"/>
        <v>0</v>
      </c>
      <c r="H156" s="26"/>
      <c r="I156" s="26">
        <f t="shared" si="9"/>
        <v>0</v>
      </c>
      <c r="J156" s="26">
        <f t="shared" si="10"/>
        <v>0</v>
      </c>
    </row>
    <row r="157" spans="1:10" s="17" customFormat="1" ht="40.799999999999997" x14ac:dyDescent="0.3">
      <c r="A157" s="19" t="s">
        <v>392</v>
      </c>
      <c r="B157" s="9" t="s">
        <v>801</v>
      </c>
      <c r="C157" s="10" t="s">
        <v>897</v>
      </c>
      <c r="D157" s="8" t="s">
        <v>213</v>
      </c>
      <c r="E157" s="22">
        <v>797</v>
      </c>
      <c r="F157" s="21">
        <v>1578.3</v>
      </c>
      <c r="G157" s="21">
        <f t="shared" si="8"/>
        <v>1257905.0999999999</v>
      </c>
      <c r="H157" s="21"/>
      <c r="I157" s="21">
        <f t="shared" si="9"/>
        <v>0</v>
      </c>
      <c r="J157" s="21">
        <f t="shared" si="10"/>
        <v>1257905.0999999999</v>
      </c>
    </row>
    <row r="158" spans="1:10" s="17" customFormat="1" ht="40.799999999999997" x14ac:dyDescent="0.3">
      <c r="A158" s="19" t="s">
        <v>395</v>
      </c>
      <c r="B158" s="9" t="s">
        <v>898</v>
      </c>
      <c r="C158" s="10" t="s">
        <v>899</v>
      </c>
      <c r="D158" s="8" t="s">
        <v>213</v>
      </c>
      <c r="E158" s="22">
        <v>12</v>
      </c>
      <c r="F158" s="21">
        <v>11644.82</v>
      </c>
      <c r="G158" s="21">
        <f t="shared" si="8"/>
        <v>139737.84</v>
      </c>
      <c r="H158" s="21"/>
      <c r="I158" s="21">
        <f t="shared" si="9"/>
        <v>0</v>
      </c>
      <c r="J158" s="21">
        <f t="shared" si="10"/>
        <v>139737.84</v>
      </c>
    </row>
    <row r="159" spans="1:10" s="32" customFormat="1" ht="20.399999999999999" x14ac:dyDescent="0.3">
      <c r="A159" s="41" t="s">
        <v>398</v>
      </c>
      <c r="B159" s="37" t="s">
        <v>203</v>
      </c>
      <c r="C159" s="38" t="s">
        <v>204</v>
      </c>
      <c r="D159" s="36" t="s">
        <v>69</v>
      </c>
      <c r="E159" s="42">
        <v>2.1</v>
      </c>
      <c r="F159" s="26"/>
      <c r="G159" s="26">
        <f t="shared" si="8"/>
        <v>0</v>
      </c>
      <c r="H159" s="26"/>
      <c r="I159" s="26">
        <f t="shared" si="9"/>
        <v>0</v>
      </c>
      <c r="J159" s="26">
        <f t="shared" si="10"/>
        <v>0</v>
      </c>
    </row>
    <row r="160" spans="1:10" s="17" customFormat="1" ht="40.799999999999997" x14ac:dyDescent="0.3">
      <c r="A160" s="19" t="s">
        <v>900</v>
      </c>
      <c r="B160" s="9" t="s">
        <v>808</v>
      </c>
      <c r="C160" s="10" t="s">
        <v>901</v>
      </c>
      <c r="D160" s="8" t="s">
        <v>213</v>
      </c>
      <c r="E160" s="22">
        <v>65</v>
      </c>
      <c r="F160" s="21">
        <v>2254.09</v>
      </c>
      <c r="G160" s="21">
        <f t="shared" si="8"/>
        <v>146515.85</v>
      </c>
      <c r="H160" s="21"/>
      <c r="I160" s="21">
        <f t="shared" si="9"/>
        <v>0</v>
      </c>
      <c r="J160" s="21">
        <f t="shared" si="10"/>
        <v>146515.85</v>
      </c>
    </row>
    <row r="161" spans="1:10" s="17" customFormat="1" ht="40.799999999999997" x14ac:dyDescent="0.3">
      <c r="A161" s="19" t="s">
        <v>404</v>
      </c>
      <c r="B161" s="9" t="s">
        <v>808</v>
      </c>
      <c r="C161" s="10" t="s">
        <v>809</v>
      </c>
      <c r="D161" s="8" t="s">
        <v>213</v>
      </c>
      <c r="E161" s="22">
        <v>30</v>
      </c>
      <c r="F161" s="21">
        <v>1530</v>
      </c>
      <c r="G161" s="21">
        <f t="shared" si="8"/>
        <v>45900</v>
      </c>
      <c r="H161" s="21"/>
      <c r="I161" s="21">
        <f t="shared" si="9"/>
        <v>0</v>
      </c>
      <c r="J161" s="21">
        <f t="shared" si="10"/>
        <v>45900</v>
      </c>
    </row>
    <row r="162" spans="1:10" s="17" customFormat="1" ht="40.799999999999997" x14ac:dyDescent="0.3">
      <c r="A162" s="19" t="s">
        <v>902</v>
      </c>
      <c r="B162" s="9" t="s">
        <v>808</v>
      </c>
      <c r="C162" s="10" t="s">
        <v>810</v>
      </c>
      <c r="D162" s="8" t="s">
        <v>213</v>
      </c>
      <c r="E162" s="22">
        <v>85</v>
      </c>
      <c r="F162" s="21">
        <v>1247.0999999999999</v>
      </c>
      <c r="G162" s="21">
        <f t="shared" si="8"/>
        <v>106003.49999999999</v>
      </c>
      <c r="H162" s="21"/>
      <c r="I162" s="21">
        <f t="shared" si="9"/>
        <v>0</v>
      </c>
      <c r="J162" s="21">
        <f t="shared" si="10"/>
        <v>106003.49999999999</v>
      </c>
    </row>
    <row r="163" spans="1:10" s="17" customFormat="1" ht="40.799999999999997" x14ac:dyDescent="0.3">
      <c r="A163" s="19" t="s">
        <v>903</v>
      </c>
      <c r="B163" s="9" t="s">
        <v>808</v>
      </c>
      <c r="C163" s="10" t="s">
        <v>904</v>
      </c>
      <c r="D163" s="8" t="s">
        <v>213</v>
      </c>
      <c r="E163" s="22">
        <v>30</v>
      </c>
      <c r="F163" s="21">
        <v>8312.76</v>
      </c>
      <c r="G163" s="21">
        <f t="shared" si="8"/>
        <v>249382.80000000002</v>
      </c>
      <c r="H163" s="21"/>
      <c r="I163" s="21">
        <f t="shared" si="9"/>
        <v>0</v>
      </c>
      <c r="J163" s="21">
        <f t="shared" si="10"/>
        <v>249382.80000000002</v>
      </c>
    </row>
    <row r="164" spans="1:10" s="17" customFormat="1" ht="40.799999999999997" x14ac:dyDescent="0.3">
      <c r="A164" s="19" t="s">
        <v>412</v>
      </c>
      <c r="B164" s="9" t="s">
        <v>811</v>
      </c>
      <c r="C164" s="10" t="s">
        <v>812</v>
      </c>
      <c r="D164" s="8" t="s">
        <v>116</v>
      </c>
      <c r="E164" s="22">
        <v>360</v>
      </c>
      <c r="F164" s="21">
        <v>2516.56</v>
      </c>
      <c r="G164" s="21">
        <f t="shared" si="8"/>
        <v>905961.6</v>
      </c>
      <c r="H164" s="21"/>
      <c r="I164" s="21">
        <f t="shared" si="9"/>
        <v>0</v>
      </c>
      <c r="J164" s="21">
        <f t="shared" si="10"/>
        <v>905961.6</v>
      </c>
    </row>
    <row r="165" spans="1:10" s="17" customFormat="1" ht="40.799999999999997" x14ac:dyDescent="0.3">
      <c r="A165" s="19" t="s">
        <v>416</v>
      </c>
      <c r="B165" s="9" t="s">
        <v>853</v>
      </c>
      <c r="C165" s="10" t="s">
        <v>905</v>
      </c>
      <c r="D165" s="8" t="s">
        <v>213</v>
      </c>
      <c r="E165" s="22">
        <v>2408</v>
      </c>
      <c r="F165" s="21">
        <v>49.5</v>
      </c>
      <c r="G165" s="21">
        <f t="shared" si="8"/>
        <v>119196</v>
      </c>
      <c r="H165" s="21"/>
      <c r="I165" s="21">
        <f t="shared" si="9"/>
        <v>0</v>
      </c>
      <c r="J165" s="21">
        <f t="shared" si="10"/>
        <v>119196</v>
      </c>
    </row>
    <row r="166" spans="1:10" s="17" customFormat="1" ht="40.799999999999997" x14ac:dyDescent="0.3">
      <c r="A166" s="19" t="s">
        <v>906</v>
      </c>
      <c r="B166" s="9" t="s">
        <v>817</v>
      </c>
      <c r="C166" s="10" t="s">
        <v>818</v>
      </c>
      <c r="D166" s="8" t="s">
        <v>213</v>
      </c>
      <c r="E166" s="22">
        <v>360</v>
      </c>
      <c r="F166" s="21">
        <v>3506.62</v>
      </c>
      <c r="G166" s="21">
        <f t="shared" si="8"/>
        <v>1262383.2</v>
      </c>
      <c r="H166" s="21"/>
      <c r="I166" s="21">
        <f t="shared" si="9"/>
        <v>0</v>
      </c>
      <c r="J166" s="21">
        <f t="shared" si="10"/>
        <v>1262383.2</v>
      </c>
    </row>
    <row r="167" spans="1:10" s="17" customFormat="1" ht="40.799999999999997" x14ac:dyDescent="0.3">
      <c r="A167" s="19" t="s">
        <v>422</v>
      </c>
      <c r="B167" s="9" t="s">
        <v>819</v>
      </c>
      <c r="C167" s="10" t="s">
        <v>820</v>
      </c>
      <c r="D167" s="8" t="s">
        <v>213</v>
      </c>
      <c r="E167" s="22">
        <v>60</v>
      </c>
      <c r="F167" s="21">
        <v>322.8</v>
      </c>
      <c r="G167" s="21">
        <f t="shared" si="8"/>
        <v>19368</v>
      </c>
      <c r="H167" s="21"/>
      <c r="I167" s="21">
        <f t="shared" si="9"/>
        <v>0</v>
      </c>
      <c r="J167" s="21">
        <f t="shared" si="10"/>
        <v>19368</v>
      </c>
    </row>
    <row r="168" spans="1:10" s="17" customFormat="1" ht="40.799999999999997" x14ac:dyDescent="0.3">
      <c r="A168" s="19" t="s">
        <v>424</v>
      </c>
      <c r="B168" s="9" t="s">
        <v>815</v>
      </c>
      <c r="C168" s="10" t="s">
        <v>816</v>
      </c>
      <c r="D168" s="8" t="s">
        <v>213</v>
      </c>
      <c r="E168" s="22">
        <v>1802</v>
      </c>
      <c r="F168" s="21">
        <v>36.880000000000003</v>
      </c>
      <c r="G168" s="21">
        <f t="shared" si="8"/>
        <v>66457.760000000009</v>
      </c>
      <c r="H168" s="21"/>
      <c r="I168" s="21">
        <f t="shared" si="9"/>
        <v>0</v>
      </c>
      <c r="J168" s="21">
        <f t="shared" si="10"/>
        <v>66457.760000000009</v>
      </c>
    </row>
    <row r="169" spans="1:10" s="17" customFormat="1" ht="40.799999999999997" x14ac:dyDescent="0.3">
      <c r="A169" s="19" t="s">
        <v>427</v>
      </c>
      <c r="B169" s="9" t="s">
        <v>815</v>
      </c>
      <c r="C169" s="10" t="s">
        <v>907</v>
      </c>
      <c r="D169" s="8" t="s">
        <v>213</v>
      </c>
      <c r="E169" s="22">
        <v>120</v>
      </c>
      <c r="F169" s="21">
        <v>19</v>
      </c>
      <c r="G169" s="21">
        <f t="shared" si="8"/>
        <v>2280</v>
      </c>
      <c r="H169" s="21"/>
      <c r="I169" s="21">
        <f t="shared" si="9"/>
        <v>0</v>
      </c>
      <c r="J169" s="21">
        <f t="shared" si="10"/>
        <v>2280</v>
      </c>
    </row>
    <row r="170" spans="1:10" s="17" customFormat="1" ht="40.799999999999997" x14ac:dyDescent="0.3">
      <c r="A170" s="19" t="s">
        <v>908</v>
      </c>
      <c r="B170" s="9" t="s">
        <v>793</v>
      </c>
      <c r="C170" s="10" t="s">
        <v>832</v>
      </c>
      <c r="D170" s="8" t="s">
        <v>213</v>
      </c>
      <c r="E170" s="22">
        <v>375</v>
      </c>
      <c r="F170" s="21">
        <v>410.05</v>
      </c>
      <c r="G170" s="21">
        <f t="shared" si="8"/>
        <v>153768.75</v>
      </c>
      <c r="H170" s="21"/>
      <c r="I170" s="21">
        <f t="shared" si="9"/>
        <v>0</v>
      </c>
      <c r="J170" s="21">
        <f t="shared" si="10"/>
        <v>153768.75</v>
      </c>
    </row>
    <row r="171" spans="1:10" s="17" customFormat="1" ht="40.799999999999997" x14ac:dyDescent="0.3">
      <c r="A171" s="19" t="s">
        <v>432</v>
      </c>
      <c r="B171" s="9" t="s">
        <v>909</v>
      </c>
      <c r="C171" s="10" t="s">
        <v>910</v>
      </c>
      <c r="D171" s="8" t="s">
        <v>213</v>
      </c>
      <c r="E171" s="22">
        <v>50</v>
      </c>
      <c r="F171" s="21">
        <v>17</v>
      </c>
      <c r="G171" s="21">
        <f t="shared" si="8"/>
        <v>850</v>
      </c>
      <c r="H171" s="21"/>
      <c r="I171" s="21">
        <f t="shared" si="9"/>
        <v>0</v>
      </c>
      <c r="J171" s="21">
        <f t="shared" si="10"/>
        <v>850</v>
      </c>
    </row>
    <row r="172" spans="1:10" s="17" customFormat="1" ht="40.799999999999997" x14ac:dyDescent="0.3">
      <c r="A172" s="19" t="s">
        <v>435</v>
      </c>
      <c r="B172" s="9" t="s">
        <v>838</v>
      </c>
      <c r="C172" s="10" t="s">
        <v>911</v>
      </c>
      <c r="D172" s="8" t="s">
        <v>73</v>
      </c>
      <c r="E172" s="22">
        <v>16308</v>
      </c>
      <c r="F172" s="21">
        <v>97.98</v>
      </c>
      <c r="G172" s="21">
        <f t="shared" si="8"/>
        <v>1597857.84</v>
      </c>
      <c r="H172" s="21"/>
      <c r="I172" s="21">
        <f t="shared" si="9"/>
        <v>0</v>
      </c>
      <c r="J172" s="21">
        <f t="shared" si="10"/>
        <v>1597857.84</v>
      </c>
    </row>
    <row r="173" spans="1:10" s="17" customFormat="1" ht="40.799999999999997" x14ac:dyDescent="0.3">
      <c r="A173" s="19" t="s">
        <v>438</v>
      </c>
      <c r="B173" s="9" t="s">
        <v>840</v>
      </c>
      <c r="C173" s="10" t="s">
        <v>912</v>
      </c>
      <c r="D173" s="8" t="s">
        <v>73</v>
      </c>
      <c r="E173" s="22">
        <v>16308</v>
      </c>
      <c r="F173" s="21">
        <v>15.12</v>
      </c>
      <c r="G173" s="21">
        <f t="shared" si="8"/>
        <v>246576.96</v>
      </c>
      <c r="H173" s="21"/>
      <c r="I173" s="21">
        <f t="shared" si="9"/>
        <v>0</v>
      </c>
      <c r="J173" s="21">
        <f t="shared" si="10"/>
        <v>246576.96</v>
      </c>
    </row>
    <row r="174" spans="1:10" s="17" customFormat="1" ht="40.799999999999997" x14ac:dyDescent="0.3">
      <c r="A174" s="19" t="s">
        <v>442</v>
      </c>
      <c r="B174" s="9" t="s">
        <v>840</v>
      </c>
      <c r="C174" s="10" t="s">
        <v>913</v>
      </c>
      <c r="D174" s="8" t="s">
        <v>73</v>
      </c>
      <c r="E174" s="22">
        <v>16308</v>
      </c>
      <c r="F174" s="21">
        <v>12.69</v>
      </c>
      <c r="G174" s="21">
        <f t="shared" si="8"/>
        <v>206948.52</v>
      </c>
      <c r="H174" s="21"/>
      <c r="I174" s="21">
        <f t="shared" si="9"/>
        <v>0</v>
      </c>
      <c r="J174" s="21">
        <f t="shared" si="10"/>
        <v>206948.52</v>
      </c>
    </row>
    <row r="175" spans="1:10" s="17" customFormat="1" ht="40.799999999999997" x14ac:dyDescent="0.3">
      <c r="A175" s="19" t="s">
        <v>445</v>
      </c>
      <c r="B175" s="9" t="s">
        <v>840</v>
      </c>
      <c r="C175" s="10" t="s">
        <v>844</v>
      </c>
      <c r="D175" s="8" t="s">
        <v>73</v>
      </c>
      <c r="E175" s="22">
        <v>1080</v>
      </c>
      <c r="F175" s="21">
        <v>23.59</v>
      </c>
      <c r="G175" s="21">
        <f t="shared" si="8"/>
        <v>25477.200000000001</v>
      </c>
      <c r="H175" s="21"/>
      <c r="I175" s="21">
        <f t="shared" si="9"/>
        <v>0</v>
      </c>
      <c r="J175" s="21">
        <f t="shared" si="10"/>
        <v>25477.200000000001</v>
      </c>
    </row>
    <row r="176" spans="1:10" s="17" customFormat="1" ht="40.799999999999997" x14ac:dyDescent="0.3">
      <c r="A176" s="19" t="s">
        <v>448</v>
      </c>
      <c r="B176" s="9" t="s">
        <v>842</v>
      </c>
      <c r="C176" s="10" t="s">
        <v>845</v>
      </c>
      <c r="D176" s="8" t="s">
        <v>73</v>
      </c>
      <c r="E176" s="22">
        <v>1080</v>
      </c>
      <c r="F176" s="21">
        <v>7.86</v>
      </c>
      <c r="G176" s="21">
        <f t="shared" si="8"/>
        <v>8488.8000000000011</v>
      </c>
      <c r="H176" s="21"/>
      <c r="I176" s="21">
        <f t="shared" si="9"/>
        <v>0</v>
      </c>
      <c r="J176" s="21">
        <f t="shared" si="10"/>
        <v>8488.8000000000011</v>
      </c>
    </row>
    <row r="177" spans="1:10" s="17" customFormat="1" ht="40.799999999999997" x14ac:dyDescent="0.3">
      <c r="A177" s="19" t="s">
        <v>450</v>
      </c>
      <c r="B177" s="9" t="s">
        <v>850</v>
      </c>
      <c r="C177" s="10" t="s">
        <v>851</v>
      </c>
      <c r="D177" s="8" t="s">
        <v>73</v>
      </c>
      <c r="E177" s="22">
        <v>4816</v>
      </c>
      <c r="F177" s="21">
        <v>73.17</v>
      </c>
      <c r="G177" s="21">
        <f t="shared" si="8"/>
        <v>352386.72000000003</v>
      </c>
      <c r="H177" s="21"/>
      <c r="I177" s="21">
        <f t="shared" si="9"/>
        <v>0</v>
      </c>
      <c r="J177" s="21">
        <f t="shared" si="10"/>
        <v>352386.72000000003</v>
      </c>
    </row>
    <row r="178" spans="1:10" s="17" customFormat="1" ht="40.799999999999997" x14ac:dyDescent="0.3">
      <c r="A178" s="19" t="s">
        <v>452</v>
      </c>
      <c r="B178" s="9" t="s">
        <v>840</v>
      </c>
      <c r="C178" s="10" t="s">
        <v>852</v>
      </c>
      <c r="D178" s="8" t="s">
        <v>73</v>
      </c>
      <c r="E178" s="22">
        <v>4816</v>
      </c>
      <c r="F178" s="21">
        <v>27.81</v>
      </c>
      <c r="G178" s="21">
        <f t="shared" si="8"/>
        <v>133932.96</v>
      </c>
      <c r="H178" s="21"/>
      <c r="I178" s="21">
        <f t="shared" si="9"/>
        <v>0</v>
      </c>
      <c r="J178" s="21">
        <f t="shared" si="10"/>
        <v>133932.96</v>
      </c>
    </row>
    <row r="179" spans="1:10" s="17" customFormat="1" ht="40.799999999999997" x14ac:dyDescent="0.3">
      <c r="A179" s="19" t="s">
        <v>454</v>
      </c>
      <c r="B179" s="9" t="s">
        <v>870</v>
      </c>
      <c r="C179" s="10" t="s">
        <v>914</v>
      </c>
      <c r="D179" s="8" t="s">
        <v>73</v>
      </c>
      <c r="E179" s="22">
        <v>80</v>
      </c>
      <c r="F179" s="21">
        <v>3902.77</v>
      </c>
      <c r="G179" s="21">
        <f t="shared" si="8"/>
        <v>312221.59999999998</v>
      </c>
      <c r="H179" s="21"/>
      <c r="I179" s="21">
        <f t="shared" si="9"/>
        <v>0</v>
      </c>
      <c r="J179" s="21">
        <f t="shared" si="10"/>
        <v>312221.59999999998</v>
      </c>
    </row>
    <row r="180" spans="1:10" s="17" customFormat="1" ht="40.799999999999997" x14ac:dyDescent="0.3">
      <c r="A180" s="19" t="s">
        <v>456</v>
      </c>
      <c r="B180" s="9" t="s">
        <v>840</v>
      </c>
      <c r="C180" s="10" t="s">
        <v>876</v>
      </c>
      <c r="D180" s="8" t="s">
        <v>73</v>
      </c>
      <c r="E180" s="22">
        <v>80</v>
      </c>
      <c r="F180" s="21">
        <v>65.92</v>
      </c>
      <c r="G180" s="21">
        <f t="shared" si="8"/>
        <v>5273.6</v>
      </c>
      <c r="H180" s="21"/>
      <c r="I180" s="21">
        <f t="shared" si="9"/>
        <v>0</v>
      </c>
      <c r="J180" s="21">
        <f t="shared" si="10"/>
        <v>5273.6</v>
      </c>
    </row>
    <row r="181" spans="1:10" s="32" customFormat="1" ht="20.399999999999999" x14ac:dyDescent="0.3">
      <c r="A181" s="41" t="s">
        <v>458</v>
      </c>
      <c r="B181" s="37" t="s">
        <v>287</v>
      </c>
      <c r="C181" s="38" t="s">
        <v>288</v>
      </c>
      <c r="D181" s="36" t="s">
        <v>69</v>
      </c>
      <c r="E181" s="44">
        <v>0.93</v>
      </c>
      <c r="F181" s="26"/>
      <c r="G181" s="26">
        <f t="shared" si="8"/>
        <v>0</v>
      </c>
      <c r="H181" s="26"/>
      <c r="I181" s="26">
        <f t="shared" si="9"/>
        <v>0</v>
      </c>
      <c r="J181" s="26">
        <f t="shared" si="10"/>
        <v>0</v>
      </c>
    </row>
    <row r="182" spans="1:10" s="17" customFormat="1" ht="40.799999999999997" x14ac:dyDescent="0.3">
      <c r="A182" s="19" t="s">
        <v>459</v>
      </c>
      <c r="B182" s="9" t="s">
        <v>801</v>
      </c>
      <c r="C182" s="10" t="s">
        <v>915</v>
      </c>
      <c r="D182" s="8" t="s">
        <v>213</v>
      </c>
      <c r="E182" s="22">
        <v>93</v>
      </c>
      <c r="F182" s="21">
        <v>21999</v>
      </c>
      <c r="G182" s="21">
        <f t="shared" si="8"/>
        <v>2045907</v>
      </c>
      <c r="H182" s="21"/>
      <c r="I182" s="21">
        <f t="shared" si="9"/>
        <v>0</v>
      </c>
      <c r="J182" s="21">
        <f t="shared" si="10"/>
        <v>2045907</v>
      </c>
    </row>
    <row r="183" spans="1:10" s="17" customFormat="1" ht="40.799999999999997" x14ac:dyDescent="0.3">
      <c r="A183" s="19" t="s">
        <v>461</v>
      </c>
      <c r="B183" s="9" t="s">
        <v>808</v>
      </c>
      <c r="C183" s="10" t="s">
        <v>856</v>
      </c>
      <c r="D183" s="8" t="s">
        <v>73</v>
      </c>
      <c r="E183" s="22">
        <v>93</v>
      </c>
      <c r="F183" s="21">
        <v>2934</v>
      </c>
      <c r="G183" s="21">
        <f t="shared" si="8"/>
        <v>272862</v>
      </c>
      <c r="H183" s="21"/>
      <c r="I183" s="21">
        <f t="shared" si="9"/>
        <v>0</v>
      </c>
      <c r="J183" s="21">
        <f t="shared" si="10"/>
        <v>272862</v>
      </c>
    </row>
    <row r="184" spans="1:10" s="17" customFormat="1" ht="40.799999999999997" x14ac:dyDescent="0.3">
      <c r="A184" s="19" t="s">
        <v>463</v>
      </c>
      <c r="B184" s="9" t="s">
        <v>831</v>
      </c>
      <c r="C184" s="10" t="s">
        <v>857</v>
      </c>
      <c r="D184" s="8" t="s">
        <v>213</v>
      </c>
      <c r="E184" s="22">
        <v>372</v>
      </c>
      <c r="F184" s="21">
        <v>456.64</v>
      </c>
      <c r="G184" s="21">
        <f t="shared" si="8"/>
        <v>169870.07999999999</v>
      </c>
      <c r="H184" s="21"/>
      <c r="I184" s="21">
        <f t="shared" si="9"/>
        <v>0</v>
      </c>
      <c r="J184" s="21">
        <f t="shared" si="10"/>
        <v>169870.07999999999</v>
      </c>
    </row>
    <row r="185" spans="1:10" s="17" customFormat="1" ht="40.799999999999997" x14ac:dyDescent="0.3">
      <c r="A185" s="19" t="s">
        <v>466</v>
      </c>
      <c r="B185" s="9" t="s">
        <v>831</v>
      </c>
      <c r="C185" s="10" t="s">
        <v>858</v>
      </c>
      <c r="D185" s="8" t="s">
        <v>213</v>
      </c>
      <c r="E185" s="22">
        <v>372</v>
      </c>
      <c r="F185" s="21">
        <v>460.84</v>
      </c>
      <c r="G185" s="21">
        <f t="shared" si="8"/>
        <v>171432.47999999998</v>
      </c>
      <c r="H185" s="21"/>
      <c r="I185" s="21">
        <f t="shared" si="9"/>
        <v>0</v>
      </c>
      <c r="J185" s="21">
        <f t="shared" si="10"/>
        <v>171432.47999999998</v>
      </c>
    </row>
    <row r="186" spans="1:10" s="17" customFormat="1" ht="40.799999999999997" x14ac:dyDescent="0.3">
      <c r="A186" s="19" t="s">
        <v>916</v>
      </c>
      <c r="B186" s="9" t="s">
        <v>859</v>
      </c>
      <c r="C186" s="10" t="s">
        <v>860</v>
      </c>
      <c r="D186" s="8" t="s">
        <v>73</v>
      </c>
      <c r="E186" s="22">
        <v>930</v>
      </c>
      <c r="F186" s="21">
        <v>360</v>
      </c>
      <c r="G186" s="21">
        <f t="shared" si="8"/>
        <v>334800</v>
      </c>
      <c r="H186" s="21"/>
      <c r="I186" s="21">
        <f t="shared" si="9"/>
        <v>0</v>
      </c>
      <c r="J186" s="21">
        <f t="shared" si="10"/>
        <v>334800</v>
      </c>
    </row>
    <row r="187" spans="1:10" s="17" customFormat="1" ht="40.799999999999997" x14ac:dyDescent="0.3">
      <c r="A187" s="19" t="s">
        <v>471</v>
      </c>
      <c r="B187" s="9" t="s">
        <v>870</v>
      </c>
      <c r="C187" s="10" t="s">
        <v>917</v>
      </c>
      <c r="D187" s="8" t="s">
        <v>73</v>
      </c>
      <c r="E187" s="22">
        <v>300</v>
      </c>
      <c r="F187" s="21">
        <v>4656.46</v>
      </c>
      <c r="G187" s="21">
        <f t="shared" si="8"/>
        <v>1396938</v>
      </c>
      <c r="H187" s="21"/>
      <c r="I187" s="21">
        <f t="shared" si="9"/>
        <v>0</v>
      </c>
      <c r="J187" s="21">
        <f t="shared" si="10"/>
        <v>1396938</v>
      </c>
    </row>
    <row r="188" spans="1:10" s="17" customFormat="1" ht="40.799999999999997" x14ac:dyDescent="0.3">
      <c r="A188" s="19" t="s">
        <v>473</v>
      </c>
      <c r="B188" s="9" t="s">
        <v>872</v>
      </c>
      <c r="C188" s="10" t="s">
        <v>873</v>
      </c>
      <c r="D188" s="8" t="s">
        <v>213</v>
      </c>
      <c r="E188" s="22">
        <v>600</v>
      </c>
      <c r="F188" s="21">
        <v>1078.3499999999999</v>
      </c>
      <c r="G188" s="21">
        <f t="shared" si="8"/>
        <v>647010</v>
      </c>
      <c r="H188" s="21"/>
      <c r="I188" s="21">
        <f t="shared" si="9"/>
        <v>0</v>
      </c>
      <c r="J188" s="21">
        <f t="shared" si="10"/>
        <v>647010</v>
      </c>
    </row>
    <row r="189" spans="1:10" s="17" customFormat="1" ht="40.799999999999997" x14ac:dyDescent="0.3">
      <c r="A189" s="19" t="s">
        <v>474</v>
      </c>
      <c r="B189" s="9" t="s">
        <v>870</v>
      </c>
      <c r="C189" s="10" t="s">
        <v>914</v>
      </c>
      <c r="D189" s="8" t="s">
        <v>73</v>
      </c>
      <c r="E189" s="22">
        <v>1200</v>
      </c>
      <c r="F189" s="21">
        <v>3902.77</v>
      </c>
      <c r="G189" s="21">
        <f t="shared" si="8"/>
        <v>4683324</v>
      </c>
      <c r="H189" s="21"/>
      <c r="I189" s="21">
        <f t="shared" si="9"/>
        <v>0</v>
      </c>
      <c r="J189" s="21">
        <f t="shared" si="10"/>
        <v>4683324</v>
      </c>
    </row>
    <row r="190" spans="1:10" s="17" customFormat="1" ht="40.799999999999997" x14ac:dyDescent="0.3">
      <c r="A190" s="19" t="s">
        <v>477</v>
      </c>
      <c r="B190" s="9" t="s">
        <v>840</v>
      </c>
      <c r="C190" s="10" t="s">
        <v>876</v>
      </c>
      <c r="D190" s="8" t="s">
        <v>73</v>
      </c>
      <c r="E190" s="22">
        <v>600</v>
      </c>
      <c r="F190" s="21">
        <v>56.92</v>
      </c>
      <c r="G190" s="21">
        <f t="shared" si="8"/>
        <v>34152</v>
      </c>
      <c r="H190" s="21"/>
      <c r="I190" s="21">
        <f t="shared" si="9"/>
        <v>0</v>
      </c>
      <c r="J190" s="21">
        <f t="shared" si="10"/>
        <v>34152</v>
      </c>
    </row>
    <row r="191" spans="1:10" s="32" customFormat="1" ht="20.399999999999999" x14ac:dyDescent="0.3">
      <c r="A191" s="41" t="s">
        <v>479</v>
      </c>
      <c r="B191" s="37" t="s">
        <v>203</v>
      </c>
      <c r="C191" s="38" t="s">
        <v>204</v>
      </c>
      <c r="D191" s="36" t="s">
        <v>69</v>
      </c>
      <c r="E191" s="42">
        <v>1.4</v>
      </c>
      <c r="F191" s="26"/>
      <c r="G191" s="26">
        <f t="shared" si="8"/>
        <v>0</v>
      </c>
      <c r="H191" s="26"/>
      <c r="I191" s="26">
        <f t="shared" si="9"/>
        <v>0</v>
      </c>
      <c r="J191" s="26">
        <f t="shared" si="10"/>
        <v>0</v>
      </c>
    </row>
    <row r="192" spans="1:10" s="17" customFormat="1" ht="40.799999999999997" x14ac:dyDescent="0.3">
      <c r="A192" s="19" t="s">
        <v>482</v>
      </c>
      <c r="B192" s="9" t="s">
        <v>808</v>
      </c>
      <c r="C192" s="10" t="s">
        <v>861</v>
      </c>
      <c r="D192" s="8" t="s">
        <v>73</v>
      </c>
      <c r="E192" s="22">
        <v>93</v>
      </c>
      <c r="F192" s="21">
        <v>4156.18</v>
      </c>
      <c r="G192" s="21">
        <f t="shared" si="8"/>
        <v>386524.74000000005</v>
      </c>
      <c r="H192" s="21"/>
      <c r="I192" s="21">
        <f t="shared" si="9"/>
        <v>0</v>
      </c>
      <c r="J192" s="21">
        <f t="shared" si="10"/>
        <v>386524.74000000005</v>
      </c>
    </row>
    <row r="193" spans="1:11" s="17" customFormat="1" ht="40.799999999999997" x14ac:dyDescent="0.3">
      <c r="A193" s="19" t="s">
        <v>484</v>
      </c>
      <c r="B193" s="9" t="s">
        <v>808</v>
      </c>
      <c r="C193" s="10" t="s">
        <v>863</v>
      </c>
      <c r="D193" s="8" t="s">
        <v>73</v>
      </c>
      <c r="E193" s="22">
        <v>47</v>
      </c>
      <c r="F193" s="21">
        <v>4156.18</v>
      </c>
      <c r="G193" s="21">
        <f t="shared" si="8"/>
        <v>195340.46000000002</v>
      </c>
      <c r="H193" s="21"/>
      <c r="I193" s="21">
        <f t="shared" si="9"/>
        <v>0</v>
      </c>
      <c r="J193" s="21">
        <f t="shared" si="10"/>
        <v>195340.46000000002</v>
      </c>
    </row>
    <row r="194" spans="1:11" s="17" customFormat="1" ht="40.799999999999997" x14ac:dyDescent="0.3">
      <c r="A194" s="19" t="s">
        <v>487</v>
      </c>
      <c r="B194" s="9" t="s">
        <v>864</v>
      </c>
      <c r="C194" s="10" t="s">
        <v>865</v>
      </c>
      <c r="D194" s="8" t="s">
        <v>73</v>
      </c>
      <c r="E194" s="22">
        <v>186</v>
      </c>
      <c r="F194" s="21">
        <v>2356.29</v>
      </c>
      <c r="G194" s="21">
        <f t="shared" si="8"/>
        <v>438269.94</v>
      </c>
      <c r="H194" s="21"/>
      <c r="I194" s="21">
        <f t="shared" si="9"/>
        <v>0</v>
      </c>
      <c r="J194" s="21">
        <f t="shared" si="10"/>
        <v>438269.94</v>
      </c>
    </row>
    <row r="195" spans="1:11" s="17" customFormat="1" ht="40.799999999999997" x14ac:dyDescent="0.3">
      <c r="A195" s="19" t="s">
        <v>490</v>
      </c>
      <c r="B195" s="9" t="s">
        <v>859</v>
      </c>
      <c r="C195" s="10" t="s">
        <v>918</v>
      </c>
      <c r="D195" s="8" t="s">
        <v>73</v>
      </c>
      <c r="E195" s="22">
        <v>187</v>
      </c>
      <c r="F195" s="21">
        <v>330.82</v>
      </c>
      <c r="G195" s="21">
        <f t="shared" ref="G195:G225" si="11">E195*F195</f>
        <v>61863.34</v>
      </c>
      <c r="H195" s="21"/>
      <c r="I195" s="21">
        <f t="shared" ref="I195:I225" si="12">E195*H195</f>
        <v>0</v>
      </c>
      <c r="J195" s="21">
        <f t="shared" si="10"/>
        <v>61863.34</v>
      </c>
    </row>
    <row r="196" spans="1:11" s="17" customFormat="1" ht="40.799999999999997" x14ac:dyDescent="0.3">
      <c r="A196" s="19" t="s">
        <v>493</v>
      </c>
      <c r="B196" s="9" t="s">
        <v>859</v>
      </c>
      <c r="C196" s="10" t="s">
        <v>868</v>
      </c>
      <c r="D196" s="8" t="s">
        <v>73</v>
      </c>
      <c r="E196" s="22">
        <v>279</v>
      </c>
      <c r="F196" s="21">
        <v>320</v>
      </c>
      <c r="G196" s="21">
        <f t="shared" si="11"/>
        <v>89280</v>
      </c>
      <c r="H196" s="21"/>
      <c r="I196" s="21">
        <f t="shared" si="12"/>
        <v>0</v>
      </c>
      <c r="J196" s="21">
        <f t="shared" ref="J196:J225" si="13">G196+I196</f>
        <v>89280</v>
      </c>
    </row>
    <row r="197" spans="1:11" s="17" customFormat="1" ht="40.799999999999997" x14ac:dyDescent="0.3">
      <c r="A197" s="19" t="s">
        <v>497</v>
      </c>
      <c r="B197" s="9" t="s">
        <v>919</v>
      </c>
      <c r="C197" s="10" t="s">
        <v>920</v>
      </c>
      <c r="D197" s="8" t="s">
        <v>116</v>
      </c>
      <c r="E197" s="22">
        <v>270</v>
      </c>
      <c r="F197" s="21">
        <v>428.13</v>
      </c>
      <c r="G197" s="21">
        <f t="shared" si="11"/>
        <v>115595.1</v>
      </c>
      <c r="H197" s="21"/>
      <c r="I197" s="21">
        <f t="shared" si="12"/>
        <v>0</v>
      </c>
      <c r="J197" s="21">
        <f t="shared" si="13"/>
        <v>115595.1</v>
      </c>
    </row>
    <row r="198" spans="1:11" s="32" customFormat="1" ht="30.6" x14ac:dyDescent="0.3">
      <c r="A198" s="41" t="s">
        <v>921</v>
      </c>
      <c r="B198" s="37" t="s">
        <v>821</v>
      </c>
      <c r="C198" s="38" t="s">
        <v>822</v>
      </c>
      <c r="D198" s="36" t="s">
        <v>109</v>
      </c>
      <c r="E198" s="42">
        <v>0.6</v>
      </c>
      <c r="F198" s="26"/>
      <c r="G198" s="26">
        <f t="shared" si="11"/>
        <v>0</v>
      </c>
      <c r="H198" s="26"/>
      <c r="I198" s="26">
        <f t="shared" si="12"/>
        <v>0</v>
      </c>
      <c r="J198" s="26">
        <f t="shared" si="13"/>
        <v>0</v>
      </c>
    </row>
    <row r="199" spans="1:11" s="17" customFormat="1" ht="40.799999999999997" x14ac:dyDescent="0.3">
      <c r="A199" s="19" t="s">
        <v>501</v>
      </c>
      <c r="B199" s="9" t="s">
        <v>823</v>
      </c>
      <c r="C199" s="10" t="s">
        <v>824</v>
      </c>
      <c r="D199" s="8" t="s">
        <v>116</v>
      </c>
      <c r="E199" s="22">
        <v>60</v>
      </c>
      <c r="F199" s="21">
        <v>350</v>
      </c>
      <c r="G199" s="21">
        <f t="shared" si="11"/>
        <v>21000</v>
      </c>
      <c r="H199" s="21"/>
      <c r="I199" s="21">
        <f t="shared" si="12"/>
        <v>0</v>
      </c>
      <c r="J199" s="21">
        <f t="shared" si="13"/>
        <v>21000</v>
      </c>
    </row>
    <row r="200" spans="1:11" s="32" customFormat="1" ht="20.399999999999999" x14ac:dyDescent="0.3">
      <c r="A200" s="41" t="s">
        <v>922</v>
      </c>
      <c r="B200" s="37" t="s">
        <v>825</v>
      </c>
      <c r="C200" s="38" t="s">
        <v>826</v>
      </c>
      <c r="D200" s="36" t="s">
        <v>109</v>
      </c>
      <c r="E200" s="42">
        <v>30.3</v>
      </c>
      <c r="F200" s="26"/>
      <c r="G200" s="26">
        <f t="shared" si="11"/>
        <v>0</v>
      </c>
      <c r="H200" s="26"/>
      <c r="I200" s="26">
        <f t="shared" si="12"/>
        <v>0</v>
      </c>
      <c r="J200" s="26">
        <f t="shared" si="13"/>
        <v>0</v>
      </c>
    </row>
    <row r="201" spans="1:11" s="17" customFormat="1" ht="40.799999999999997" x14ac:dyDescent="0.3">
      <c r="A201" s="19" t="s">
        <v>507</v>
      </c>
      <c r="B201" s="9" t="s">
        <v>827</v>
      </c>
      <c r="C201" s="10" t="s">
        <v>923</v>
      </c>
      <c r="D201" s="8" t="s">
        <v>116</v>
      </c>
      <c r="E201" s="22">
        <v>3030</v>
      </c>
      <c r="F201" s="21">
        <v>2983.42</v>
      </c>
      <c r="G201" s="21">
        <f t="shared" si="11"/>
        <v>9039762.5999999996</v>
      </c>
      <c r="H201" s="21"/>
      <c r="I201" s="21">
        <f t="shared" si="12"/>
        <v>0</v>
      </c>
      <c r="J201" s="21">
        <f t="shared" si="13"/>
        <v>9039762.5999999996</v>
      </c>
      <c r="K201" s="58" t="s">
        <v>2030</v>
      </c>
    </row>
    <row r="202" spans="1:11" s="17" customFormat="1" ht="40.799999999999997" x14ac:dyDescent="0.3">
      <c r="A202" s="19" t="s">
        <v>510</v>
      </c>
      <c r="B202" s="9" t="s">
        <v>924</v>
      </c>
      <c r="C202" s="10" t="s">
        <v>834</v>
      </c>
      <c r="D202" s="8" t="s">
        <v>213</v>
      </c>
      <c r="E202" s="22">
        <v>6120</v>
      </c>
      <c r="F202" s="21">
        <v>30.37</v>
      </c>
      <c r="G202" s="21">
        <f t="shared" si="11"/>
        <v>185864.4</v>
      </c>
      <c r="H202" s="21"/>
      <c r="I202" s="21">
        <f t="shared" si="12"/>
        <v>0</v>
      </c>
      <c r="J202" s="21">
        <f t="shared" si="13"/>
        <v>185864.4</v>
      </c>
    </row>
    <row r="203" spans="1:11" s="17" customFormat="1" ht="40.799999999999997" x14ac:dyDescent="0.3">
      <c r="A203" s="19" t="s">
        <v>925</v>
      </c>
      <c r="B203" s="9" t="s">
        <v>926</v>
      </c>
      <c r="C203" s="10" t="s">
        <v>846</v>
      </c>
      <c r="D203" s="8" t="s">
        <v>213</v>
      </c>
      <c r="E203" s="22">
        <v>3060</v>
      </c>
      <c r="F203" s="21">
        <v>150</v>
      </c>
      <c r="G203" s="21">
        <f t="shared" si="11"/>
        <v>459000</v>
      </c>
      <c r="H203" s="21"/>
      <c r="I203" s="21">
        <f t="shared" si="12"/>
        <v>0</v>
      </c>
      <c r="J203" s="21">
        <f t="shared" si="13"/>
        <v>459000</v>
      </c>
    </row>
    <row r="204" spans="1:11" s="17" customFormat="1" ht="40.799999999999997" x14ac:dyDescent="0.3">
      <c r="A204" s="19" t="s">
        <v>516</v>
      </c>
      <c r="B204" s="9" t="s">
        <v>848</v>
      </c>
      <c r="C204" s="10" t="s">
        <v>849</v>
      </c>
      <c r="D204" s="8" t="s">
        <v>73</v>
      </c>
      <c r="E204" s="22">
        <v>3060</v>
      </c>
      <c r="F204" s="21">
        <v>5</v>
      </c>
      <c r="G204" s="21">
        <f t="shared" si="11"/>
        <v>15300</v>
      </c>
      <c r="H204" s="21"/>
      <c r="I204" s="21">
        <f t="shared" si="12"/>
        <v>0</v>
      </c>
      <c r="J204" s="21">
        <f t="shared" si="13"/>
        <v>15300</v>
      </c>
    </row>
    <row r="205" spans="1:11" s="17" customFormat="1" ht="40.799999999999997" x14ac:dyDescent="0.3">
      <c r="A205" s="19" t="s">
        <v>927</v>
      </c>
      <c r="B205" s="9" t="s">
        <v>835</v>
      </c>
      <c r="C205" s="10" t="s">
        <v>836</v>
      </c>
      <c r="D205" s="8" t="s">
        <v>837</v>
      </c>
      <c r="E205" s="22">
        <v>1050</v>
      </c>
      <c r="F205" s="21">
        <v>2100</v>
      </c>
      <c r="G205" s="21">
        <f t="shared" si="11"/>
        <v>2205000</v>
      </c>
      <c r="H205" s="21"/>
      <c r="I205" s="21">
        <f t="shared" si="12"/>
        <v>0</v>
      </c>
      <c r="J205" s="21">
        <f t="shared" si="13"/>
        <v>2205000</v>
      </c>
      <c r="K205" s="58" t="s">
        <v>2034</v>
      </c>
    </row>
    <row r="206" spans="1:11" s="32" customFormat="1" ht="20.399999999999999" x14ac:dyDescent="0.3">
      <c r="A206" s="41" t="s">
        <v>522</v>
      </c>
      <c r="B206" s="37" t="s">
        <v>928</v>
      </c>
      <c r="C206" s="38" t="s">
        <v>929</v>
      </c>
      <c r="D206" s="36" t="s">
        <v>930</v>
      </c>
      <c r="E206" s="44">
        <v>0.36</v>
      </c>
      <c r="F206" s="26"/>
      <c r="G206" s="26">
        <f t="shared" si="11"/>
        <v>0</v>
      </c>
      <c r="H206" s="26"/>
      <c r="I206" s="26">
        <f t="shared" si="12"/>
        <v>0</v>
      </c>
      <c r="J206" s="26">
        <f t="shared" si="13"/>
        <v>0</v>
      </c>
    </row>
    <row r="207" spans="1:11" s="32" customFormat="1" ht="20.399999999999999" x14ac:dyDescent="0.3">
      <c r="A207" s="41" t="s">
        <v>523</v>
      </c>
      <c r="B207" s="37" t="s">
        <v>931</v>
      </c>
      <c r="C207" s="38" t="s">
        <v>932</v>
      </c>
      <c r="D207" s="36" t="s">
        <v>930</v>
      </c>
      <c r="E207" s="44">
        <v>0.36</v>
      </c>
      <c r="F207" s="26"/>
      <c r="G207" s="26">
        <f t="shared" si="11"/>
        <v>0</v>
      </c>
      <c r="H207" s="26"/>
      <c r="I207" s="26">
        <f t="shared" si="12"/>
        <v>0</v>
      </c>
      <c r="J207" s="26">
        <f t="shared" si="13"/>
        <v>0</v>
      </c>
    </row>
    <row r="208" spans="1:11" s="32" customFormat="1" ht="20.399999999999999" x14ac:dyDescent="0.3">
      <c r="A208" s="41" t="s">
        <v>933</v>
      </c>
      <c r="B208" s="37" t="s">
        <v>550</v>
      </c>
      <c r="C208" s="38" t="s">
        <v>934</v>
      </c>
      <c r="D208" s="36" t="s">
        <v>109</v>
      </c>
      <c r="E208" s="44">
        <v>1.44</v>
      </c>
      <c r="F208" s="26"/>
      <c r="G208" s="26">
        <f t="shared" si="11"/>
        <v>0</v>
      </c>
      <c r="H208" s="26"/>
      <c r="I208" s="26">
        <f t="shared" si="12"/>
        <v>0</v>
      </c>
      <c r="J208" s="26">
        <f t="shared" si="13"/>
        <v>0</v>
      </c>
    </row>
    <row r="209" spans="1:11" s="32" customFormat="1" ht="20.399999999999999" x14ac:dyDescent="0.3">
      <c r="A209" s="41" t="s">
        <v>529</v>
      </c>
      <c r="B209" s="37" t="s">
        <v>464</v>
      </c>
      <c r="C209" s="38" t="s">
        <v>465</v>
      </c>
      <c r="D209" s="36" t="s">
        <v>109</v>
      </c>
      <c r="E209" s="44">
        <v>39.17</v>
      </c>
      <c r="F209" s="26"/>
      <c r="G209" s="26">
        <f t="shared" si="11"/>
        <v>0</v>
      </c>
      <c r="H209" s="26"/>
      <c r="I209" s="26">
        <f t="shared" si="12"/>
        <v>0</v>
      </c>
      <c r="J209" s="26">
        <f t="shared" si="13"/>
        <v>0</v>
      </c>
    </row>
    <row r="210" spans="1:11" s="17" customFormat="1" ht="40.799999999999997" x14ac:dyDescent="0.3">
      <c r="A210" s="19" t="s">
        <v>531</v>
      </c>
      <c r="B210" s="9" t="s">
        <v>935</v>
      </c>
      <c r="C210" s="10" t="s">
        <v>468</v>
      </c>
      <c r="D210" s="8" t="s">
        <v>116</v>
      </c>
      <c r="E210" s="22">
        <v>4125</v>
      </c>
      <c r="F210" s="21">
        <v>340.49</v>
      </c>
      <c r="G210" s="21">
        <f t="shared" si="11"/>
        <v>1404521.25</v>
      </c>
      <c r="H210" s="21"/>
      <c r="I210" s="21">
        <f t="shared" si="12"/>
        <v>0</v>
      </c>
      <c r="J210" s="21">
        <f t="shared" si="13"/>
        <v>1404521.25</v>
      </c>
      <c r="K210" s="17" t="s">
        <v>2031</v>
      </c>
    </row>
    <row r="211" spans="1:11" s="17" customFormat="1" ht="40.799999999999997" x14ac:dyDescent="0.3">
      <c r="A211" s="19" t="s">
        <v>533</v>
      </c>
      <c r="B211" s="9" t="s">
        <v>936</v>
      </c>
      <c r="C211" s="10" t="s">
        <v>470</v>
      </c>
      <c r="D211" s="8" t="s">
        <v>213</v>
      </c>
      <c r="E211" s="22">
        <v>3600</v>
      </c>
      <c r="F211" s="21">
        <v>463.56</v>
      </c>
      <c r="G211" s="21">
        <f t="shared" si="11"/>
        <v>1668816</v>
      </c>
      <c r="H211" s="21"/>
      <c r="I211" s="21">
        <f t="shared" si="12"/>
        <v>0</v>
      </c>
      <c r="J211" s="21">
        <f t="shared" si="13"/>
        <v>1668816</v>
      </c>
      <c r="K211" s="17" t="s">
        <v>2032</v>
      </c>
    </row>
    <row r="212" spans="1:11" s="32" customFormat="1" ht="20.399999999999999" x14ac:dyDescent="0.3">
      <c r="A212" s="41" t="s">
        <v>535</v>
      </c>
      <c r="B212" s="37" t="s">
        <v>443</v>
      </c>
      <c r="C212" s="38" t="s">
        <v>444</v>
      </c>
      <c r="D212" s="36" t="s">
        <v>109</v>
      </c>
      <c r="E212" s="43">
        <v>18</v>
      </c>
      <c r="F212" s="26"/>
      <c r="G212" s="26">
        <f t="shared" si="11"/>
        <v>0</v>
      </c>
      <c r="H212" s="26"/>
      <c r="I212" s="26">
        <f t="shared" si="12"/>
        <v>0</v>
      </c>
      <c r="J212" s="26">
        <f t="shared" si="13"/>
        <v>0</v>
      </c>
    </row>
    <row r="213" spans="1:11" s="17" customFormat="1" ht="40.799999999999997" x14ac:dyDescent="0.3">
      <c r="A213" s="19" t="s">
        <v>937</v>
      </c>
      <c r="B213" s="9" t="s">
        <v>935</v>
      </c>
      <c r="C213" s="10" t="s">
        <v>938</v>
      </c>
      <c r="D213" s="8" t="s">
        <v>116</v>
      </c>
      <c r="E213" s="22">
        <v>1800</v>
      </c>
      <c r="F213" s="21">
        <v>103.59</v>
      </c>
      <c r="G213" s="21">
        <f t="shared" si="11"/>
        <v>186462</v>
      </c>
      <c r="H213" s="21"/>
      <c r="I213" s="21">
        <f t="shared" si="12"/>
        <v>0</v>
      </c>
      <c r="J213" s="21">
        <f t="shared" si="13"/>
        <v>186462</v>
      </c>
    </row>
    <row r="214" spans="1:11" s="17" customFormat="1" ht="40.799999999999997" x14ac:dyDescent="0.3">
      <c r="A214" s="19" t="s">
        <v>939</v>
      </c>
      <c r="B214" s="9" t="s">
        <v>940</v>
      </c>
      <c r="C214" s="10" t="s">
        <v>941</v>
      </c>
      <c r="D214" s="8" t="s">
        <v>213</v>
      </c>
      <c r="E214" s="22">
        <v>2</v>
      </c>
      <c r="F214" s="21">
        <v>235</v>
      </c>
      <c r="G214" s="21">
        <f t="shared" si="11"/>
        <v>470</v>
      </c>
      <c r="H214" s="21"/>
      <c r="I214" s="21">
        <f t="shared" si="12"/>
        <v>0</v>
      </c>
      <c r="J214" s="21">
        <f t="shared" si="13"/>
        <v>470</v>
      </c>
    </row>
    <row r="215" spans="1:11" s="17" customFormat="1" ht="40.799999999999997" x14ac:dyDescent="0.3">
      <c r="A215" s="19" t="s">
        <v>942</v>
      </c>
      <c r="B215" s="9" t="s">
        <v>943</v>
      </c>
      <c r="C215" s="10" t="s">
        <v>944</v>
      </c>
      <c r="D215" s="8" t="s">
        <v>213</v>
      </c>
      <c r="E215" s="22">
        <v>1800</v>
      </c>
      <c r="F215" s="21">
        <v>416.83</v>
      </c>
      <c r="G215" s="21">
        <f t="shared" si="11"/>
        <v>750294</v>
      </c>
      <c r="H215" s="21"/>
      <c r="I215" s="21">
        <f t="shared" si="12"/>
        <v>0</v>
      </c>
      <c r="J215" s="21">
        <f t="shared" si="13"/>
        <v>750294</v>
      </c>
      <c r="K215" s="17" t="s">
        <v>2033</v>
      </c>
    </row>
    <row r="216" spans="1:11" s="17" customFormat="1" ht="40.799999999999997" x14ac:dyDescent="0.3">
      <c r="A216" s="19" t="s">
        <v>945</v>
      </c>
      <c r="B216" s="9" t="s">
        <v>946</v>
      </c>
      <c r="C216" s="10" t="s">
        <v>947</v>
      </c>
      <c r="D216" s="8" t="s">
        <v>213</v>
      </c>
      <c r="E216" s="22">
        <v>100</v>
      </c>
      <c r="F216" s="21">
        <v>892</v>
      </c>
      <c r="G216" s="21">
        <f t="shared" si="11"/>
        <v>89200</v>
      </c>
      <c r="H216" s="21"/>
      <c r="I216" s="21">
        <f t="shared" si="12"/>
        <v>0</v>
      </c>
      <c r="J216" s="21">
        <f t="shared" si="13"/>
        <v>89200</v>
      </c>
    </row>
    <row r="217" spans="1:11" s="17" customFormat="1" ht="40.799999999999997" x14ac:dyDescent="0.3">
      <c r="A217" s="19" t="s">
        <v>948</v>
      </c>
      <c r="B217" s="9" t="s">
        <v>949</v>
      </c>
      <c r="C217" s="10" t="s">
        <v>453</v>
      </c>
      <c r="D217" s="8" t="s">
        <v>213</v>
      </c>
      <c r="E217" s="22">
        <v>22</v>
      </c>
      <c r="F217" s="21">
        <v>2600</v>
      </c>
      <c r="G217" s="21">
        <f t="shared" si="11"/>
        <v>57200</v>
      </c>
      <c r="H217" s="21"/>
      <c r="I217" s="21">
        <f t="shared" si="12"/>
        <v>0</v>
      </c>
      <c r="J217" s="21">
        <f t="shared" si="13"/>
        <v>57200</v>
      </c>
    </row>
    <row r="218" spans="1:11" s="17" customFormat="1" ht="40.799999999999997" x14ac:dyDescent="0.3">
      <c r="A218" s="19" t="s">
        <v>950</v>
      </c>
      <c r="B218" s="9" t="s">
        <v>951</v>
      </c>
      <c r="C218" s="10" t="s">
        <v>952</v>
      </c>
      <c r="D218" s="8" t="s">
        <v>213</v>
      </c>
      <c r="E218" s="22">
        <v>2</v>
      </c>
      <c r="F218" s="21">
        <v>3900</v>
      </c>
      <c r="G218" s="21">
        <f t="shared" si="11"/>
        <v>7800</v>
      </c>
      <c r="H218" s="21"/>
      <c r="I218" s="21">
        <f t="shared" si="12"/>
        <v>0</v>
      </c>
      <c r="J218" s="21">
        <f t="shared" si="13"/>
        <v>7800</v>
      </c>
    </row>
    <row r="219" spans="1:11" s="17" customFormat="1" ht="40.799999999999997" x14ac:dyDescent="0.3">
      <c r="A219" s="19" t="s">
        <v>953</v>
      </c>
      <c r="B219" s="9" t="s">
        <v>949</v>
      </c>
      <c r="C219" s="10" t="s">
        <v>954</v>
      </c>
      <c r="D219" s="8" t="s">
        <v>213</v>
      </c>
      <c r="E219" s="22">
        <v>50</v>
      </c>
      <c r="F219" s="21">
        <v>120.84</v>
      </c>
      <c r="G219" s="21">
        <f t="shared" si="11"/>
        <v>6042</v>
      </c>
      <c r="H219" s="21"/>
      <c r="I219" s="21">
        <f t="shared" si="12"/>
        <v>0</v>
      </c>
      <c r="J219" s="21">
        <f t="shared" si="13"/>
        <v>6042</v>
      </c>
    </row>
    <row r="220" spans="1:11" s="32" customFormat="1" ht="20.399999999999999" x14ac:dyDescent="0.3">
      <c r="A220" s="41" t="s">
        <v>955</v>
      </c>
      <c r="B220" s="37" t="s">
        <v>485</v>
      </c>
      <c r="C220" s="38" t="s">
        <v>486</v>
      </c>
      <c r="D220" s="36" t="s">
        <v>278</v>
      </c>
      <c r="E220" s="43">
        <v>4</v>
      </c>
      <c r="F220" s="26"/>
      <c r="G220" s="26">
        <f t="shared" si="11"/>
        <v>0</v>
      </c>
      <c r="H220" s="26"/>
      <c r="I220" s="26">
        <f t="shared" si="12"/>
        <v>0</v>
      </c>
      <c r="J220" s="26">
        <f t="shared" si="13"/>
        <v>0</v>
      </c>
    </row>
    <row r="221" spans="1:11" s="32" customFormat="1" ht="30.6" x14ac:dyDescent="0.3">
      <c r="A221" s="41" t="s">
        <v>956</v>
      </c>
      <c r="B221" s="37" t="s">
        <v>957</v>
      </c>
      <c r="C221" s="38" t="s">
        <v>958</v>
      </c>
      <c r="D221" s="36" t="s">
        <v>959</v>
      </c>
      <c r="E221" s="43">
        <v>470</v>
      </c>
      <c r="F221" s="26"/>
      <c r="G221" s="26">
        <f t="shared" si="11"/>
        <v>0</v>
      </c>
      <c r="H221" s="26"/>
      <c r="I221" s="26">
        <f t="shared" si="12"/>
        <v>0</v>
      </c>
      <c r="J221" s="26">
        <f t="shared" si="13"/>
        <v>0</v>
      </c>
    </row>
    <row r="222" spans="1:11" s="32" customFormat="1" ht="30.6" x14ac:dyDescent="0.3">
      <c r="A222" s="41" t="s">
        <v>960</v>
      </c>
      <c r="B222" s="37" t="s">
        <v>961</v>
      </c>
      <c r="C222" s="38" t="s">
        <v>962</v>
      </c>
      <c r="D222" s="36" t="s">
        <v>959</v>
      </c>
      <c r="E222" s="43">
        <v>470</v>
      </c>
      <c r="F222" s="26"/>
      <c r="G222" s="26">
        <f t="shared" si="11"/>
        <v>0</v>
      </c>
      <c r="H222" s="26"/>
      <c r="I222" s="26">
        <f t="shared" si="12"/>
        <v>0</v>
      </c>
      <c r="J222" s="26">
        <f t="shared" si="13"/>
        <v>0</v>
      </c>
    </row>
    <row r="223" spans="1:11" s="17" customFormat="1" ht="40.799999999999997" x14ac:dyDescent="0.3">
      <c r="A223" s="19" t="s">
        <v>963</v>
      </c>
      <c r="B223" s="9" t="s">
        <v>964</v>
      </c>
      <c r="C223" s="10" t="s">
        <v>965</v>
      </c>
      <c r="D223" s="8" t="s">
        <v>116</v>
      </c>
      <c r="E223" s="22">
        <v>200</v>
      </c>
      <c r="F223" s="21">
        <v>320</v>
      </c>
      <c r="G223" s="21">
        <f t="shared" si="11"/>
        <v>64000</v>
      </c>
      <c r="H223" s="21"/>
      <c r="I223" s="21">
        <f t="shared" si="12"/>
        <v>0</v>
      </c>
      <c r="J223" s="21">
        <f t="shared" si="13"/>
        <v>64000</v>
      </c>
    </row>
    <row r="224" spans="1:11" s="32" customFormat="1" ht="20.399999999999999" x14ac:dyDescent="0.3">
      <c r="A224" s="41" t="s">
        <v>966</v>
      </c>
      <c r="B224" s="37" t="s">
        <v>967</v>
      </c>
      <c r="C224" s="38" t="s">
        <v>968</v>
      </c>
      <c r="D224" s="36" t="s">
        <v>109</v>
      </c>
      <c r="E224" s="45">
        <v>5.0000000000000001E-3</v>
      </c>
      <c r="F224" s="26"/>
      <c r="G224" s="26">
        <f t="shared" si="11"/>
        <v>0</v>
      </c>
      <c r="H224" s="26"/>
      <c r="I224" s="26">
        <f t="shared" si="12"/>
        <v>0</v>
      </c>
      <c r="J224" s="26">
        <f t="shared" si="13"/>
        <v>0</v>
      </c>
    </row>
    <row r="225" spans="1:10" s="17" customFormat="1" ht="40.799999999999997" x14ac:dyDescent="0.3">
      <c r="A225" s="19" t="s">
        <v>969</v>
      </c>
      <c r="B225" s="9" t="s">
        <v>970</v>
      </c>
      <c r="C225" s="10" t="s">
        <v>971</v>
      </c>
      <c r="D225" s="8" t="s">
        <v>213</v>
      </c>
      <c r="E225" s="22">
        <v>1</v>
      </c>
      <c r="F225" s="21">
        <v>2700</v>
      </c>
      <c r="G225" s="21">
        <f t="shared" si="11"/>
        <v>2700</v>
      </c>
      <c r="H225" s="21"/>
      <c r="I225" s="21">
        <f t="shared" si="12"/>
        <v>0</v>
      </c>
      <c r="J225" s="21">
        <f t="shared" si="13"/>
        <v>2700</v>
      </c>
    </row>
    <row r="226" spans="1:10" x14ac:dyDescent="0.3">
      <c r="G226" s="26">
        <f t="shared" ref="G226:I226" si="14">SUM(G3:G225)</f>
        <v>208437574.38300002</v>
      </c>
      <c r="H226" s="26"/>
      <c r="I226" s="26">
        <f t="shared" si="14"/>
        <v>0</v>
      </c>
      <c r="J226" s="26">
        <f>SUM(J3:J225)</f>
        <v>208437574.38300002</v>
      </c>
    </row>
  </sheetData>
  <autoFilter ref="A1:L226" xr:uid="{00000000-0001-0000-0300-000000000000}"/>
  <hyperlinks>
    <hyperlink ref="K205" r:id="rId1" xr:uid="{9DCF7520-3129-4ED3-8F3E-1074CCA3E3D0}"/>
    <hyperlink ref="K201" r:id="rId2" xr:uid="{164D69C4-B566-4CD1-9EAA-AF4318DDFD7B}"/>
  </hyperlink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3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05F28-9021-47D1-8093-8F8963C823D8}">
  <sheetPr>
    <tabColor theme="5"/>
    <pageSetUpPr fitToPage="1"/>
  </sheetPr>
  <dimension ref="A1:Q296"/>
  <sheetViews>
    <sheetView workbookViewId="0">
      <pane ySplit="1" topLeftCell="A74" activePane="bottomLeft" state="frozen"/>
      <selection activeCell="M93" sqref="M93"/>
      <selection pane="bottomLeft" activeCell="C86" sqref="C86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7" s="61" customFormat="1" ht="24" x14ac:dyDescent="0.3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L1" s="162" t="s">
        <v>2058</v>
      </c>
      <c r="M1" s="162"/>
      <c r="N1" s="162"/>
      <c r="O1" s="162"/>
      <c r="P1" s="162"/>
      <c r="Q1" s="162"/>
    </row>
    <row r="2" spans="1:17" s="65" customFormat="1" ht="14.4" x14ac:dyDescent="0.3">
      <c r="A2" s="62" t="s">
        <v>615</v>
      </c>
      <c r="B2" s="63"/>
      <c r="C2" s="63"/>
      <c r="D2" s="63"/>
      <c r="E2" s="64"/>
    </row>
    <row r="3" spans="1:17" s="65" customFormat="1" ht="30.6" x14ac:dyDescent="0.3">
      <c r="A3" s="66" t="s">
        <v>7</v>
      </c>
      <c r="B3" s="67" t="s">
        <v>972</v>
      </c>
      <c r="C3" s="68" t="s">
        <v>973</v>
      </c>
      <c r="D3" s="69" t="s">
        <v>213</v>
      </c>
      <c r="E3" s="70">
        <v>1</v>
      </c>
      <c r="F3" s="71"/>
      <c r="G3" s="71">
        <f t="shared" ref="G3:G66" si="0">E3*F3</f>
        <v>0</v>
      </c>
      <c r="H3" s="71"/>
      <c r="I3" s="71">
        <f t="shared" ref="I3:I66" si="1">E3*H3</f>
        <v>0</v>
      </c>
      <c r="J3" s="71">
        <f t="shared" ref="J3:J66" si="2">G3+I3</f>
        <v>0</v>
      </c>
    </row>
    <row r="4" spans="1:17" s="65" customFormat="1" ht="20.399999999999999" x14ac:dyDescent="0.3">
      <c r="A4" s="66" t="s">
        <v>11</v>
      </c>
      <c r="B4" s="67" t="s">
        <v>700</v>
      </c>
      <c r="C4" s="68" t="s">
        <v>701</v>
      </c>
      <c r="D4" s="69" t="s">
        <v>14</v>
      </c>
      <c r="E4" s="70">
        <v>1</v>
      </c>
      <c r="F4" s="71">
        <v>3581400</v>
      </c>
      <c r="G4" s="71">
        <f t="shared" si="0"/>
        <v>3581400</v>
      </c>
      <c r="H4" s="71"/>
      <c r="I4" s="71">
        <f t="shared" si="1"/>
        <v>0</v>
      </c>
      <c r="J4" s="71">
        <f t="shared" si="2"/>
        <v>3581400</v>
      </c>
    </row>
    <row r="5" spans="1:17" s="78" customFormat="1" ht="20.399999999999999" x14ac:dyDescent="0.3">
      <c r="A5" s="72" t="s">
        <v>19</v>
      </c>
      <c r="B5" s="73" t="s">
        <v>974</v>
      </c>
      <c r="C5" s="74" t="s">
        <v>975</v>
      </c>
      <c r="D5" s="75" t="s">
        <v>38</v>
      </c>
      <c r="E5" s="76">
        <v>8</v>
      </c>
      <c r="F5" s="77"/>
      <c r="G5" s="77">
        <f t="shared" si="0"/>
        <v>0</v>
      </c>
      <c r="H5" s="77"/>
      <c r="I5" s="77">
        <f t="shared" si="1"/>
        <v>0</v>
      </c>
      <c r="J5" s="77">
        <f t="shared" si="2"/>
        <v>0</v>
      </c>
    </row>
    <row r="6" spans="1:17" s="65" customFormat="1" ht="20.399999999999999" x14ac:dyDescent="0.3">
      <c r="A6" s="66" t="s">
        <v>976</v>
      </c>
      <c r="B6" s="67" t="s">
        <v>702</v>
      </c>
      <c r="C6" s="68" t="s">
        <v>703</v>
      </c>
      <c r="D6" s="69" t="s">
        <v>14</v>
      </c>
      <c r="E6" s="70">
        <v>4</v>
      </c>
      <c r="F6" s="71">
        <v>152000</v>
      </c>
      <c r="G6" s="71">
        <f t="shared" si="0"/>
        <v>608000</v>
      </c>
      <c r="H6" s="71"/>
      <c r="I6" s="71">
        <f t="shared" si="1"/>
        <v>0</v>
      </c>
      <c r="J6" s="71">
        <f t="shared" si="2"/>
        <v>608000</v>
      </c>
    </row>
    <row r="7" spans="1:17" s="65" customFormat="1" ht="20.399999999999999" x14ac:dyDescent="0.3">
      <c r="A7" s="66" t="s">
        <v>977</v>
      </c>
      <c r="B7" s="67" t="s">
        <v>702</v>
      </c>
      <c r="C7" s="68" t="s">
        <v>704</v>
      </c>
      <c r="D7" s="69" t="s">
        <v>14</v>
      </c>
      <c r="E7" s="70">
        <v>4</v>
      </c>
      <c r="F7" s="71">
        <v>150000</v>
      </c>
      <c r="G7" s="71">
        <f t="shared" si="0"/>
        <v>600000</v>
      </c>
      <c r="H7" s="71"/>
      <c r="I7" s="71">
        <f t="shared" si="1"/>
        <v>0</v>
      </c>
      <c r="J7" s="71">
        <f t="shared" si="2"/>
        <v>600000</v>
      </c>
    </row>
    <row r="8" spans="1:17" s="65" customFormat="1" ht="14.4" x14ac:dyDescent="0.3">
      <c r="A8" s="62" t="s">
        <v>705</v>
      </c>
      <c r="B8" s="63"/>
      <c r="C8" s="63"/>
      <c r="D8" s="63"/>
      <c r="E8" s="64"/>
      <c r="F8" s="71"/>
      <c r="G8" s="71">
        <f t="shared" si="0"/>
        <v>0</v>
      </c>
      <c r="H8" s="71"/>
      <c r="I8" s="71">
        <f t="shared" si="1"/>
        <v>0</v>
      </c>
      <c r="J8" s="71">
        <f t="shared" si="2"/>
        <v>0</v>
      </c>
    </row>
    <row r="9" spans="1:17" s="78" customFormat="1" ht="30.6" x14ac:dyDescent="0.3">
      <c r="A9" s="72" t="s">
        <v>28</v>
      </c>
      <c r="B9" s="73" t="s">
        <v>86</v>
      </c>
      <c r="C9" s="74" t="s">
        <v>87</v>
      </c>
      <c r="D9" s="75" t="s">
        <v>69</v>
      </c>
      <c r="E9" s="79">
        <v>4.6399999999999997</v>
      </c>
      <c r="F9" s="77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7" s="65" customFormat="1" ht="40.799999999999997" x14ac:dyDescent="0.3">
      <c r="A10" s="66" t="s">
        <v>552</v>
      </c>
      <c r="B10" s="67" t="s">
        <v>978</v>
      </c>
      <c r="C10" s="68" t="s">
        <v>707</v>
      </c>
      <c r="D10" s="69" t="s">
        <v>213</v>
      </c>
      <c r="E10" s="70">
        <v>151</v>
      </c>
      <c r="F10" s="71">
        <v>28850</v>
      </c>
      <c r="G10" s="71">
        <f t="shared" si="0"/>
        <v>4356350</v>
      </c>
      <c r="H10" s="71"/>
      <c r="I10" s="71">
        <f t="shared" si="1"/>
        <v>0</v>
      </c>
      <c r="J10" s="71">
        <f t="shared" si="2"/>
        <v>4356350</v>
      </c>
    </row>
    <row r="11" spans="1:17" s="65" customFormat="1" ht="40.799999999999997" x14ac:dyDescent="0.3">
      <c r="A11" s="66" t="s">
        <v>34</v>
      </c>
      <c r="B11" s="67" t="s">
        <v>978</v>
      </c>
      <c r="C11" s="68" t="s">
        <v>708</v>
      </c>
      <c r="D11" s="69" t="s">
        <v>213</v>
      </c>
      <c r="E11" s="70">
        <v>2</v>
      </c>
      <c r="F11" s="71">
        <v>46050</v>
      </c>
      <c r="G11" s="71">
        <f t="shared" si="0"/>
        <v>92100</v>
      </c>
      <c r="H11" s="71"/>
      <c r="I11" s="71">
        <f t="shared" si="1"/>
        <v>0</v>
      </c>
      <c r="J11" s="71">
        <f t="shared" si="2"/>
        <v>92100</v>
      </c>
    </row>
    <row r="12" spans="1:17" s="65" customFormat="1" ht="40.799999999999997" x14ac:dyDescent="0.3">
      <c r="A12" s="66" t="s">
        <v>35</v>
      </c>
      <c r="B12" s="67" t="s">
        <v>978</v>
      </c>
      <c r="C12" s="68" t="s">
        <v>979</v>
      </c>
      <c r="D12" s="69" t="s">
        <v>213</v>
      </c>
      <c r="E12" s="70">
        <v>219</v>
      </c>
      <c r="F12" s="71">
        <v>38200</v>
      </c>
      <c r="G12" s="71">
        <f t="shared" si="0"/>
        <v>8365800</v>
      </c>
      <c r="H12" s="71"/>
      <c r="I12" s="71">
        <f t="shared" si="1"/>
        <v>0</v>
      </c>
      <c r="J12" s="71">
        <f t="shared" si="2"/>
        <v>8365800</v>
      </c>
    </row>
    <row r="13" spans="1:17" s="65" customFormat="1" ht="40.799999999999997" x14ac:dyDescent="0.3">
      <c r="A13" s="66" t="s">
        <v>556</v>
      </c>
      <c r="B13" s="67" t="s">
        <v>978</v>
      </c>
      <c r="C13" s="68" t="s">
        <v>709</v>
      </c>
      <c r="D13" s="69" t="s">
        <v>213</v>
      </c>
      <c r="E13" s="70">
        <v>4</v>
      </c>
      <c r="F13" s="71">
        <v>76600</v>
      </c>
      <c r="G13" s="71">
        <f t="shared" si="0"/>
        <v>306400</v>
      </c>
      <c r="H13" s="71"/>
      <c r="I13" s="71">
        <f t="shared" si="1"/>
        <v>0</v>
      </c>
      <c r="J13" s="71">
        <f t="shared" si="2"/>
        <v>306400</v>
      </c>
    </row>
    <row r="14" spans="1:17" s="65" customFormat="1" ht="40.799999999999997" x14ac:dyDescent="0.3">
      <c r="A14" s="66" t="s">
        <v>42</v>
      </c>
      <c r="B14" s="67" t="s">
        <v>978</v>
      </c>
      <c r="C14" s="68" t="s">
        <v>710</v>
      </c>
      <c r="D14" s="69" t="s">
        <v>213</v>
      </c>
      <c r="E14" s="70">
        <v>60</v>
      </c>
      <c r="F14" s="71">
        <v>190650</v>
      </c>
      <c r="G14" s="71">
        <f t="shared" si="0"/>
        <v>11439000</v>
      </c>
      <c r="H14" s="71"/>
      <c r="I14" s="71">
        <f t="shared" si="1"/>
        <v>0</v>
      </c>
      <c r="J14" s="71">
        <f t="shared" si="2"/>
        <v>11439000</v>
      </c>
    </row>
    <row r="15" spans="1:17" s="65" customFormat="1" ht="40.799999999999997" x14ac:dyDescent="0.3">
      <c r="A15" s="66" t="s">
        <v>558</v>
      </c>
      <c r="B15" s="67" t="s">
        <v>978</v>
      </c>
      <c r="C15" s="68" t="s">
        <v>711</v>
      </c>
      <c r="D15" s="69" t="s">
        <v>213</v>
      </c>
      <c r="E15" s="70">
        <v>28</v>
      </c>
      <c r="F15" s="71">
        <v>85800</v>
      </c>
      <c r="G15" s="71">
        <f t="shared" si="0"/>
        <v>2402400</v>
      </c>
      <c r="H15" s="71"/>
      <c r="I15" s="71">
        <f t="shared" si="1"/>
        <v>0</v>
      </c>
      <c r="J15" s="71">
        <f t="shared" si="2"/>
        <v>2402400</v>
      </c>
    </row>
    <row r="16" spans="1:17" s="65" customFormat="1" ht="14.4" x14ac:dyDescent="0.3">
      <c r="A16" s="62" t="s">
        <v>980</v>
      </c>
      <c r="B16" s="63"/>
      <c r="C16" s="63"/>
      <c r="D16" s="63"/>
      <c r="E16" s="64"/>
      <c r="F16" s="71"/>
      <c r="G16" s="71">
        <f t="shared" si="0"/>
        <v>0</v>
      </c>
      <c r="H16" s="71"/>
      <c r="I16" s="71">
        <f t="shared" si="1"/>
        <v>0</v>
      </c>
      <c r="J16" s="71">
        <f t="shared" si="2"/>
        <v>0</v>
      </c>
    </row>
    <row r="17" spans="1:10" s="78" customFormat="1" ht="40.799999999999997" x14ac:dyDescent="0.3">
      <c r="A17" s="72" t="s">
        <v>46</v>
      </c>
      <c r="B17" s="73" t="s">
        <v>114</v>
      </c>
      <c r="C17" s="74" t="s">
        <v>115</v>
      </c>
      <c r="D17" s="75" t="s">
        <v>109</v>
      </c>
      <c r="E17" s="79">
        <v>154.44999999999999</v>
      </c>
      <c r="F17" s="77"/>
      <c r="G17" s="77">
        <f t="shared" si="0"/>
        <v>0</v>
      </c>
      <c r="H17" s="77"/>
      <c r="I17" s="77">
        <f t="shared" si="1"/>
        <v>0</v>
      </c>
      <c r="J17" s="77">
        <f t="shared" si="2"/>
        <v>0</v>
      </c>
    </row>
    <row r="18" spans="1:10" s="78" customFormat="1" ht="40.799999999999997" x14ac:dyDescent="0.3">
      <c r="A18" s="72" t="s">
        <v>563</v>
      </c>
      <c r="B18" s="73" t="s">
        <v>111</v>
      </c>
      <c r="C18" s="74" t="s">
        <v>112</v>
      </c>
      <c r="D18" s="75" t="s">
        <v>109</v>
      </c>
      <c r="E18" s="79">
        <v>38.549999999999997</v>
      </c>
      <c r="F18" s="77"/>
      <c r="G18" s="77">
        <f t="shared" si="0"/>
        <v>0</v>
      </c>
      <c r="H18" s="77"/>
      <c r="I18" s="77">
        <f t="shared" si="1"/>
        <v>0</v>
      </c>
      <c r="J18" s="77">
        <f t="shared" si="2"/>
        <v>0</v>
      </c>
    </row>
    <row r="19" spans="1:10" s="78" customFormat="1" ht="20.399999999999999" x14ac:dyDescent="0.3">
      <c r="A19" s="72" t="s">
        <v>51</v>
      </c>
      <c r="B19" s="73" t="s">
        <v>712</v>
      </c>
      <c r="C19" s="74" t="s">
        <v>713</v>
      </c>
      <c r="D19" s="75" t="s">
        <v>18</v>
      </c>
      <c r="E19" s="80">
        <v>0.3</v>
      </c>
      <c r="F19" s="77"/>
      <c r="G19" s="77">
        <f t="shared" si="0"/>
        <v>0</v>
      </c>
      <c r="H19" s="77"/>
      <c r="I19" s="77">
        <f t="shared" si="1"/>
        <v>0</v>
      </c>
      <c r="J19" s="77">
        <f t="shared" si="2"/>
        <v>0</v>
      </c>
    </row>
    <row r="20" spans="1:10" s="78" customFormat="1" ht="20.399999999999999" x14ac:dyDescent="0.3">
      <c r="A20" s="72" t="s">
        <v>565</v>
      </c>
      <c r="B20" s="73" t="s">
        <v>714</v>
      </c>
      <c r="C20" s="74" t="s">
        <v>715</v>
      </c>
      <c r="D20" s="75" t="s">
        <v>18</v>
      </c>
      <c r="E20" s="80">
        <v>0.3</v>
      </c>
      <c r="F20" s="77"/>
      <c r="G20" s="77">
        <f t="shared" si="0"/>
        <v>0</v>
      </c>
      <c r="H20" s="77"/>
      <c r="I20" s="77">
        <f t="shared" si="1"/>
        <v>0</v>
      </c>
      <c r="J20" s="77">
        <f t="shared" si="2"/>
        <v>0</v>
      </c>
    </row>
    <row r="21" spans="1:10" s="78" customFormat="1" ht="20.399999999999999" x14ac:dyDescent="0.3">
      <c r="A21" s="72" t="s">
        <v>567</v>
      </c>
      <c r="B21" s="73" t="s">
        <v>26</v>
      </c>
      <c r="C21" s="74" t="s">
        <v>27</v>
      </c>
      <c r="D21" s="75" t="s">
        <v>18</v>
      </c>
      <c r="E21" s="80">
        <v>0.4</v>
      </c>
      <c r="F21" s="77"/>
      <c r="G21" s="77">
        <f t="shared" si="0"/>
        <v>0</v>
      </c>
      <c r="H21" s="77"/>
      <c r="I21" s="77">
        <f t="shared" si="1"/>
        <v>0</v>
      </c>
      <c r="J21" s="77">
        <f t="shared" si="2"/>
        <v>0</v>
      </c>
    </row>
    <row r="22" spans="1:10" s="78" customFormat="1" ht="20.399999999999999" x14ac:dyDescent="0.3">
      <c r="A22" s="72" t="s">
        <v>56</v>
      </c>
      <c r="B22" s="73" t="s">
        <v>716</v>
      </c>
      <c r="C22" s="74" t="s">
        <v>717</v>
      </c>
      <c r="D22" s="75" t="s">
        <v>18</v>
      </c>
      <c r="E22" s="80">
        <v>0.4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78" customFormat="1" ht="20.399999999999999" x14ac:dyDescent="0.3">
      <c r="A23" s="72" t="s">
        <v>57</v>
      </c>
      <c r="B23" s="73" t="s">
        <v>718</v>
      </c>
      <c r="C23" s="74" t="s">
        <v>719</v>
      </c>
      <c r="D23" s="75" t="s">
        <v>18</v>
      </c>
      <c r="E23" s="80">
        <v>0.3</v>
      </c>
      <c r="F23" s="77"/>
      <c r="G23" s="77">
        <f t="shared" si="0"/>
        <v>0</v>
      </c>
      <c r="H23" s="77"/>
      <c r="I23" s="77">
        <f t="shared" si="1"/>
        <v>0</v>
      </c>
      <c r="J23" s="77">
        <f t="shared" si="2"/>
        <v>0</v>
      </c>
    </row>
    <row r="24" spans="1:10" s="78" customFormat="1" ht="20.399999999999999" x14ac:dyDescent="0.3">
      <c r="A24" s="72" t="s">
        <v>576</v>
      </c>
      <c r="B24" s="73" t="s">
        <v>23</v>
      </c>
      <c r="C24" s="74" t="s">
        <v>24</v>
      </c>
      <c r="D24" s="75" t="s">
        <v>18</v>
      </c>
      <c r="E24" s="80">
        <v>2.7</v>
      </c>
      <c r="F24" s="77"/>
      <c r="G24" s="77">
        <f t="shared" si="0"/>
        <v>0</v>
      </c>
      <c r="H24" s="77"/>
      <c r="I24" s="77">
        <f t="shared" si="1"/>
        <v>0</v>
      </c>
      <c r="J24" s="77">
        <f t="shared" si="2"/>
        <v>0</v>
      </c>
    </row>
    <row r="25" spans="1:10" s="78" customFormat="1" ht="20.399999999999999" x14ac:dyDescent="0.3">
      <c r="A25" s="72" t="s">
        <v>580</v>
      </c>
      <c r="B25" s="73" t="s">
        <v>20</v>
      </c>
      <c r="C25" s="74" t="s">
        <v>21</v>
      </c>
      <c r="D25" s="75" t="s">
        <v>18</v>
      </c>
      <c r="E25" s="80">
        <v>0.6</v>
      </c>
      <c r="F25" s="77"/>
      <c r="G25" s="77">
        <f t="shared" si="0"/>
        <v>0</v>
      </c>
      <c r="H25" s="77"/>
      <c r="I25" s="77">
        <f t="shared" si="1"/>
        <v>0</v>
      </c>
      <c r="J25" s="77">
        <f t="shared" si="2"/>
        <v>0</v>
      </c>
    </row>
    <row r="26" spans="1:10" s="78" customFormat="1" ht="20.399999999999999" x14ac:dyDescent="0.3">
      <c r="A26" s="72" t="s">
        <v>66</v>
      </c>
      <c r="B26" s="73" t="s">
        <v>16</v>
      </c>
      <c r="C26" s="74" t="s">
        <v>17</v>
      </c>
      <c r="D26" s="75" t="s">
        <v>18</v>
      </c>
      <c r="E26" s="79">
        <v>4.4400000000000004</v>
      </c>
      <c r="F26" s="77"/>
      <c r="G26" s="77">
        <f t="shared" si="0"/>
        <v>0</v>
      </c>
      <c r="H26" s="77"/>
      <c r="I26" s="77">
        <f t="shared" si="1"/>
        <v>0</v>
      </c>
      <c r="J26" s="77">
        <f t="shared" si="2"/>
        <v>0</v>
      </c>
    </row>
    <row r="27" spans="1:10" s="65" customFormat="1" ht="40.799999999999997" x14ac:dyDescent="0.3">
      <c r="A27" s="66" t="s">
        <v>70</v>
      </c>
      <c r="B27" s="67" t="s">
        <v>720</v>
      </c>
      <c r="C27" s="85" t="s">
        <v>722</v>
      </c>
      <c r="D27" s="69" t="s">
        <v>116</v>
      </c>
      <c r="E27" s="70">
        <v>765</v>
      </c>
      <c r="F27" s="87">
        <v>11825.19</v>
      </c>
      <c r="G27" s="71">
        <f t="shared" si="0"/>
        <v>9046270.3499999996</v>
      </c>
      <c r="H27" s="71"/>
      <c r="I27" s="71">
        <f t="shared" si="1"/>
        <v>0</v>
      </c>
      <c r="J27" s="71">
        <f t="shared" si="2"/>
        <v>9046270.3499999996</v>
      </c>
    </row>
    <row r="28" spans="1:10" s="65" customFormat="1" ht="40.799999999999997" x14ac:dyDescent="0.3">
      <c r="A28" s="66" t="s">
        <v>74</v>
      </c>
      <c r="B28" s="67" t="s">
        <v>720</v>
      </c>
      <c r="C28" s="68" t="s">
        <v>981</v>
      </c>
      <c r="D28" s="69" t="s">
        <v>116</v>
      </c>
      <c r="E28" s="70">
        <v>306</v>
      </c>
      <c r="F28" s="71">
        <v>7307.11</v>
      </c>
      <c r="G28" s="71">
        <f t="shared" si="0"/>
        <v>2235975.6599999997</v>
      </c>
      <c r="H28" s="71"/>
      <c r="I28" s="71">
        <f t="shared" si="1"/>
        <v>0</v>
      </c>
      <c r="J28" s="71">
        <f t="shared" si="2"/>
        <v>2235975.6599999997</v>
      </c>
    </row>
    <row r="29" spans="1:10" s="65" customFormat="1" ht="40.799999999999997" x14ac:dyDescent="0.3">
      <c r="A29" s="66" t="s">
        <v>76</v>
      </c>
      <c r="B29" s="67" t="s">
        <v>720</v>
      </c>
      <c r="C29" s="68" t="s">
        <v>723</v>
      </c>
      <c r="D29" s="69" t="s">
        <v>116</v>
      </c>
      <c r="E29" s="70">
        <v>969</v>
      </c>
      <c r="F29" s="71">
        <v>5564.94</v>
      </c>
      <c r="G29" s="71">
        <f t="shared" si="0"/>
        <v>5392426.8599999994</v>
      </c>
      <c r="H29" s="71"/>
      <c r="I29" s="71">
        <f t="shared" si="1"/>
        <v>0</v>
      </c>
      <c r="J29" s="71">
        <f t="shared" si="2"/>
        <v>5392426.8599999994</v>
      </c>
    </row>
    <row r="30" spans="1:10" s="65" customFormat="1" ht="40.799999999999997" x14ac:dyDescent="0.3">
      <c r="A30" s="66" t="s">
        <v>79</v>
      </c>
      <c r="B30" s="67" t="s">
        <v>720</v>
      </c>
      <c r="C30" s="68" t="s">
        <v>724</v>
      </c>
      <c r="D30" s="69" t="s">
        <v>116</v>
      </c>
      <c r="E30" s="70">
        <v>1122</v>
      </c>
      <c r="F30" s="71">
        <v>4625.45</v>
      </c>
      <c r="G30" s="71">
        <f t="shared" si="0"/>
        <v>5189754.8999999994</v>
      </c>
      <c r="H30" s="71"/>
      <c r="I30" s="71">
        <f t="shared" si="1"/>
        <v>0</v>
      </c>
      <c r="J30" s="71">
        <f t="shared" si="2"/>
        <v>5189754.8999999994</v>
      </c>
    </row>
    <row r="31" spans="1:10" s="65" customFormat="1" ht="40.799999999999997" x14ac:dyDescent="0.3">
      <c r="A31" s="66" t="s">
        <v>81</v>
      </c>
      <c r="B31" s="67" t="s">
        <v>720</v>
      </c>
      <c r="C31" s="68" t="s">
        <v>725</v>
      </c>
      <c r="D31" s="69" t="s">
        <v>116</v>
      </c>
      <c r="E31" s="70">
        <v>1224</v>
      </c>
      <c r="F31" s="71">
        <v>3351.61</v>
      </c>
      <c r="G31" s="71">
        <f t="shared" si="0"/>
        <v>4102370.64</v>
      </c>
      <c r="H31" s="71"/>
      <c r="I31" s="71">
        <f t="shared" si="1"/>
        <v>0</v>
      </c>
      <c r="J31" s="71">
        <f t="shared" si="2"/>
        <v>4102370.64</v>
      </c>
    </row>
    <row r="32" spans="1:10" s="65" customFormat="1" ht="40.799999999999997" x14ac:dyDescent="0.3">
      <c r="A32" s="66" t="s">
        <v>83</v>
      </c>
      <c r="B32" s="67" t="s">
        <v>720</v>
      </c>
      <c r="C32" s="68" t="s">
        <v>727</v>
      </c>
      <c r="D32" s="69" t="s">
        <v>116</v>
      </c>
      <c r="E32" s="70">
        <v>3060</v>
      </c>
      <c r="F32" s="71">
        <v>1579.11</v>
      </c>
      <c r="G32" s="71">
        <f t="shared" si="0"/>
        <v>4832076.5999999996</v>
      </c>
      <c r="H32" s="71"/>
      <c r="I32" s="71">
        <f t="shared" si="1"/>
        <v>0</v>
      </c>
      <c r="J32" s="71">
        <f t="shared" si="2"/>
        <v>4832076.5999999996</v>
      </c>
    </row>
    <row r="33" spans="1:10" s="65" customFormat="1" ht="40.799999999999997" x14ac:dyDescent="0.3">
      <c r="A33" s="66" t="s">
        <v>85</v>
      </c>
      <c r="B33" s="67" t="s">
        <v>720</v>
      </c>
      <c r="C33" s="68" t="s">
        <v>729</v>
      </c>
      <c r="D33" s="69" t="s">
        <v>116</v>
      </c>
      <c r="E33" s="70">
        <v>204</v>
      </c>
      <c r="F33" s="71">
        <v>989.52</v>
      </c>
      <c r="G33" s="71">
        <f t="shared" si="0"/>
        <v>201862.08</v>
      </c>
      <c r="H33" s="71"/>
      <c r="I33" s="71">
        <f t="shared" si="1"/>
        <v>0</v>
      </c>
      <c r="J33" s="71">
        <f t="shared" si="2"/>
        <v>201862.08</v>
      </c>
    </row>
    <row r="34" spans="1:10" s="65" customFormat="1" ht="40.799999999999997" x14ac:dyDescent="0.3">
      <c r="A34" s="66" t="s">
        <v>88</v>
      </c>
      <c r="B34" s="67" t="s">
        <v>720</v>
      </c>
      <c r="C34" s="68" t="s">
        <v>730</v>
      </c>
      <c r="D34" s="69" t="s">
        <v>116</v>
      </c>
      <c r="E34" s="70">
        <v>663</v>
      </c>
      <c r="F34" s="71">
        <v>735.28</v>
      </c>
      <c r="G34" s="71">
        <f t="shared" si="0"/>
        <v>487490.63999999996</v>
      </c>
      <c r="H34" s="71"/>
      <c r="I34" s="71">
        <f t="shared" si="1"/>
        <v>0</v>
      </c>
      <c r="J34" s="71">
        <f t="shared" si="2"/>
        <v>487490.63999999996</v>
      </c>
    </row>
    <row r="35" spans="1:10" s="65" customFormat="1" ht="40.799999999999997" x14ac:dyDescent="0.3">
      <c r="A35" s="66" t="s">
        <v>90</v>
      </c>
      <c r="B35" s="67" t="s">
        <v>720</v>
      </c>
      <c r="C35" s="68" t="s">
        <v>731</v>
      </c>
      <c r="D35" s="69" t="s">
        <v>116</v>
      </c>
      <c r="E35" s="70">
        <v>357</v>
      </c>
      <c r="F35" s="71">
        <v>495.42</v>
      </c>
      <c r="G35" s="71">
        <f t="shared" si="0"/>
        <v>176864.94</v>
      </c>
      <c r="H35" s="71"/>
      <c r="I35" s="71">
        <f t="shared" si="1"/>
        <v>0</v>
      </c>
      <c r="J35" s="71">
        <f t="shared" si="2"/>
        <v>176864.94</v>
      </c>
    </row>
    <row r="36" spans="1:10" s="65" customFormat="1" ht="40.799999999999997" x14ac:dyDescent="0.3">
      <c r="A36" s="66" t="s">
        <v>92</v>
      </c>
      <c r="B36" s="67" t="s">
        <v>720</v>
      </c>
      <c r="C36" s="68" t="s">
        <v>732</v>
      </c>
      <c r="D36" s="69" t="s">
        <v>116</v>
      </c>
      <c r="E36" s="70">
        <v>3060</v>
      </c>
      <c r="F36" s="71">
        <v>380.34</v>
      </c>
      <c r="G36" s="71">
        <f t="shared" si="0"/>
        <v>1163840.3999999999</v>
      </c>
      <c r="H36" s="71"/>
      <c r="I36" s="71">
        <f t="shared" si="1"/>
        <v>0</v>
      </c>
      <c r="J36" s="71">
        <f t="shared" si="2"/>
        <v>1163840.3999999999</v>
      </c>
    </row>
    <row r="37" spans="1:10" s="65" customFormat="1" ht="40.799999999999997" x14ac:dyDescent="0.3">
      <c r="A37" s="66" t="s">
        <v>94</v>
      </c>
      <c r="B37" s="67" t="s">
        <v>720</v>
      </c>
      <c r="C37" s="68" t="s">
        <v>726</v>
      </c>
      <c r="D37" s="69" t="s">
        <v>116</v>
      </c>
      <c r="E37" s="70">
        <v>918</v>
      </c>
      <c r="F37" s="71">
        <v>2734.18</v>
      </c>
      <c r="G37" s="71">
        <f t="shared" si="0"/>
        <v>2509977.2399999998</v>
      </c>
      <c r="H37" s="71"/>
      <c r="I37" s="71">
        <f t="shared" si="1"/>
        <v>0</v>
      </c>
      <c r="J37" s="71">
        <f t="shared" si="2"/>
        <v>2509977.2399999998</v>
      </c>
    </row>
    <row r="38" spans="1:10" s="65" customFormat="1" ht="40.799999999999997" x14ac:dyDescent="0.3">
      <c r="A38" s="66" t="s">
        <v>96</v>
      </c>
      <c r="B38" s="67" t="s">
        <v>720</v>
      </c>
      <c r="C38" s="68" t="s">
        <v>735</v>
      </c>
      <c r="D38" s="69" t="s">
        <v>116</v>
      </c>
      <c r="E38" s="70">
        <v>969</v>
      </c>
      <c r="F38" s="71">
        <v>1394.14</v>
      </c>
      <c r="G38" s="71">
        <f t="shared" si="0"/>
        <v>1350921.6600000001</v>
      </c>
      <c r="H38" s="71"/>
      <c r="I38" s="71">
        <f t="shared" si="1"/>
        <v>0</v>
      </c>
      <c r="J38" s="71">
        <f t="shared" si="2"/>
        <v>1350921.6600000001</v>
      </c>
    </row>
    <row r="39" spans="1:10" s="65" customFormat="1" ht="40.799999999999997" x14ac:dyDescent="0.3">
      <c r="A39" s="66" t="s">
        <v>98</v>
      </c>
      <c r="B39" s="67" t="s">
        <v>720</v>
      </c>
      <c r="C39" s="68" t="s">
        <v>982</v>
      </c>
      <c r="D39" s="69" t="s">
        <v>116</v>
      </c>
      <c r="E39" s="70">
        <v>51</v>
      </c>
      <c r="F39" s="71">
        <v>1394.14</v>
      </c>
      <c r="G39" s="71">
        <f t="shared" si="0"/>
        <v>71101.14</v>
      </c>
      <c r="H39" s="71"/>
      <c r="I39" s="71">
        <f t="shared" si="1"/>
        <v>0</v>
      </c>
      <c r="J39" s="71">
        <f t="shared" si="2"/>
        <v>71101.14</v>
      </c>
    </row>
    <row r="40" spans="1:10" s="65" customFormat="1" ht="40.799999999999997" x14ac:dyDescent="0.3">
      <c r="A40" s="66" t="s">
        <v>101</v>
      </c>
      <c r="B40" s="67" t="s">
        <v>720</v>
      </c>
      <c r="C40" s="68" t="s">
        <v>736</v>
      </c>
      <c r="D40" s="69" t="s">
        <v>116</v>
      </c>
      <c r="E40" s="70">
        <v>1428</v>
      </c>
      <c r="F40" s="21">
        <v>1027.03</v>
      </c>
      <c r="G40" s="71">
        <f t="shared" si="0"/>
        <v>1466598.8399999999</v>
      </c>
      <c r="H40" s="71"/>
      <c r="I40" s="71">
        <f t="shared" si="1"/>
        <v>0</v>
      </c>
      <c r="J40" s="71">
        <f t="shared" si="2"/>
        <v>1466598.8399999999</v>
      </c>
    </row>
    <row r="41" spans="1:10" s="65" customFormat="1" ht="40.799999999999997" x14ac:dyDescent="0.3">
      <c r="A41" s="66" t="s">
        <v>103</v>
      </c>
      <c r="B41" s="67" t="s">
        <v>733</v>
      </c>
      <c r="C41" s="68" t="s">
        <v>737</v>
      </c>
      <c r="D41" s="69" t="s">
        <v>116</v>
      </c>
      <c r="E41" s="70">
        <v>1530</v>
      </c>
      <c r="F41" s="21">
        <v>790.63</v>
      </c>
      <c r="G41" s="71">
        <f t="shared" si="0"/>
        <v>1209663.8999999999</v>
      </c>
      <c r="H41" s="71"/>
      <c r="I41" s="71">
        <f t="shared" si="1"/>
        <v>0</v>
      </c>
      <c r="J41" s="71">
        <f t="shared" si="2"/>
        <v>1209663.8999999999</v>
      </c>
    </row>
    <row r="42" spans="1:10" s="65" customFormat="1" ht="40.799999999999997" x14ac:dyDescent="0.3">
      <c r="A42" s="66" t="s">
        <v>106</v>
      </c>
      <c r="B42" s="67" t="s">
        <v>733</v>
      </c>
      <c r="C42" s="68" t="s">
        <v>738</v>
      </c>
      <c r="D42" s="69" t="s">
        <v>116</v>
      </c>
      <c r="E42" s="70">
        <v>408</v>
      </c>
      <c r="F42" s="71">
        <v>586.29</v>
      </c>
      <c r="G42" s="71">
        <f t="shared" si="0"/>
        <v>239206.31999999998</v>
      </c>
      <c r="H42" s="71"/>
      <c r="I42" s="71">
        <f t="shared" si="1"/>
        <v>0</v>
      </c>
      <c r="J42" s="71">
        <f t="shared" si="2"/>
        <v>239206.31999999998</v>
      </c>
    </row>
    <row r="43" spans="1:10" s="65" customFormat="1" ht="40.799999999999997" x14ac:dyDescent="0.3">
      <c r="A43" s="66" t="s">
        <v>110</v>
      </c>
      <c r="B43" s="67" t="s">
        <v>733</v>
      </c>
      <c r="C43" s="68" t="s">
        <v>739</v>
      </c>
      <c r="D43" s="69" t="s">
        <v>116</v>
      </c>
      <c r="E43" s="70">
        <v>2550</v>
      </c>
      <c r="F43" s="71">
        <v>466.17</v>
      </c>
      <c r="G43" s="71">
        <f t="shared" si="0"/>
        <v>1188733.5</v>
      </c>
      <c r="H43" s="71"/>
      <c r="I43" s="71">
        <f t="shared" si="1"/>
        <v>0</v>
      </c>
      <c r="J43" s="71">
        <f t="shared" si="2"/>
        <v>1188733.5</v>
      </c>
    </row>
    <row r="44" spans="1:10" s="78" customFormat="1" ht="30.6" x14ac:dyDescent="0.3">
      <c r="A44" s="72" t="s">
        <v>113</v>
      </c>
      <c r="B44" s="73" t="s">
        <v>124</v>
      </c>
      <c r="C44" s="74" t="s">
        <v>125</v>
      </c>
      <c r="D44" s="75" t="s">
        <v>109</v>
      </c>
      <c r="E44" s="80">
        <v>5.4</v>
      </c>
      <c r="F44" s="77"/>
      <c r="G44" s="77">
        <f t="shared" si="0"/>
        <v>0</v>
      </c>
      <c r="H44" s="77"/>
      <c r="I44" s="77">
        <f t="shared" si="1"/>
        <v>0</v>
      </c>
      <c r="J44" s="77">
        <f t="shared" si="2"/>
        <v>0</v>
      </c>
    </row>
    <row r="45" spans="1:10" s="65" customFormat="1" ht="40.799999999999997" x14ac:dyDescent="0.3">
      <c r="A45" s="66" t="s">
        <v>117</v>
      </c>
      <c r="B45" s="67" t="s">
        <v>741</v>
      </c>
      <c r="C45" s="68" t="s">
        <v>742</v>
      </c>
      <c r="D45" s="69" t="s">
        <v>116</v>
      </c>
      <c r="E45" s="70">
        <v>51</v>
      </c>
      <c r="F45" s="71">
        <v>2200</v>
      </c>
      <c r="G45" s="71">
        <f t="shared" si="0"/>
        <v>112200</v>
      </c>
      <c r="H45" s="71"/>
      <c r="I45" s="71">
        <f t="shared" si="1"/>
        <v>0</v>
      </c>
      <c r="J45" s="71">
        <f t="shared" si="2"/>
        <v>112200</v>
      </c>
    </row>
    <row r="46" spans="1:10" s="65" customFormat="1" ht="40.799999999999997" x14ac:dyDescent="0.3">
      <c r="A46" s="66" t="s">
        <v>120</v>
      </c>
      <c r="B46" s="67" t="s">
        <v>741</v>
      </c>
      <c r="C46" s="68" t="s">
        <v>983</v>
      </c>
      <c r="D46" s="69" t="s">
        <v>116</v>
      </c>
      <c r="E46" s="81">
        <v>40.799999999999997</v>
      </c>
      <c r="F46" s="98">
        <v>509.35</v>
      </c>
      <c r="G46" s="71">
        <f t="shared" si="0"/>
        <v>20781.48</v>
      </c>
      <c r="H46" s="71"/>
      <c r="I46" s="71">
        <f t="shared" si="1"/>
        <v>0</v>
      </c>
      <c r="J46" s="71">
        <f t="shared" si="2"/>
        <v>20781.48</v>
      </c>
    </row>
    <row r="47" spans="1:10" s="65" customFormat="1" ht="40.799999999999997" x14ac:dyDescent="0.3">
      <c r="A47" s="66" t="s">
        <v>123</v>
      </c>
      <c r="B47" s="67" t="s">
        <v>741</v>
      </c>
      <c r="C47" s="68" t="s">
        <v>984</v>
      </c>
      <c r="D47" s="69" t="s">
        <v>116</v>
      </c>
      <c r="E47" s="70">
        <v>204</v>
      </c>
      <c r="F47" s="98">
        <v>366.45</v>
      </c>
      <c r="G47" s="71">
        <f t="shared" si="0"/>
        <v>74755.8</v>
      </c>
      <c r="H47" s="71"/>
      <c r="I47" s="71">
        <f t="shared" si="1"/>
        <v>0</v>
      </c>
      <c r="J47" s="71">
        <f t="shared" si="2"/>
        <v>74755.8</v>
      </c>
    </row>
    <row r="48" spans="1:10" s="65" customFormat="1" ht="40.799999999999997" x14ac:dyDescent="0.3">
      <c r="A48" s="66" t="s">
        <v>127</v>
      </c>
      <c r="B48" s="67" t="s">
        <v>745</v>
      </c>
      <c r="C48" s="68" t="s">
        <v>985</v>
      </c>
      <c r="D48" s="69" t="s">
        <v>116</v>
      </c>
      <c r="E48" s="81">
        <v>257.5</v>
      </c>
      <c r="F48" s="98">
        <v>91.12</v>
      </c>
      <c r="G48" s="71">
        <f t="shared" si="0"/>
        <v>23463.4</v>
      </c>
      <c r="H48" s="71"/>
      <c r="I48" s="71">
        <f t="shared" si="1"/>
        <v>0</v>
      </c>
      <c r="J48" s="71">
        <f t="shared" si="2"/>
        <v>23463.4</v>
      </c>
    </row>
    <row r="49" spans="1:10" s="65" customFormat="1" ht="40.799999999999997" x14ac:dyDescent="0.3">
      <c r="A49" s="66" t="s">
        <v>131</v>
      </c>
      <c r="B49" s="67" t="s">
        <v>986</v>
      </c>
      <c r="C49" s="68" t="s">
        <v>987</v>
      </c>
      <c r="D49" s="69" t="s">
        <v>116</v>
      </c>
      <c r="E49" s="70">
        <v>102</v>
      </c>
      <c r="F49" s="71">
        <v>380.34</v>
      </c>
      <c r="G49" s="71">
        <f t="shared" si="0"/>
        <v>38794.68</v>
      </c>
      <c r="H49" s="71"/>
      <c r="I49" s="71">
        <f t="shared" si="1"/>
        <v>0</v>
      </c>
      <c r="J49" s="71">
        <f t="shared" si="2"/>
        <v>38794.68</v>
      </c>
    </row>
    <row r="50" spans="1:10" s="65" customFormat="1" ht="14.4" x14ac:dyDescent="0.3">
      <c r="A50" s="62" t="s">
        <v>988</v>
      </c>
      <c r="B50" s="63"/>
      <c r="C50" s="63"/>
      <c r="D50" s="63"/>
      <c r="E50" s="64"/>
      <c r="F50" s="71"/>
      <c r="G50" s="71">
        <f t="shared" si="0"/>
        <v>0</v>
      </c>
      <c r="H50" s="71"/>
      <c r="I50" s="71">
        <f t="shared" si="1"/>
        <v>0</v>
      </c>
      <c r="J50" s="71">
        <f t="shared" si="2"/>
        <v>0</v>
      </c>
    </row>
    <row r="51" spans="1:10" s="78" customFormat="1" ht="20.399999999999999" x14ac:dyDescent="0.3">
      <c r="A51" s="72" t="s">
        <v>135</v>
      </c>
      <c r="B51" s="73" t="s">
        <v>319</v>
      </c>
      <c r="C51" s="74" t="s">
        <v>320</v>
      </c>
      <c r="D51" s="75" t="s">
        <v>69</v>
      </c>
      <c r="E51" s="76">
        <v>3</v>
      </c>
      <c r="F51" s="77"/>
      <c r="G51" s="77">
        <f t="shared" si="0"/>
        <v>0</v>
      </c>
      <c r="H51" s="77"/>
      <c r="I51" s="77">
        <f t="shared" si="1"/>
        <v>0</v>
      </c>
      <c r="J51" s="77">
        <f t="shared" si="2"/>
        <v>0</v>
      </c>
    </row>
    <row r="52" spans="1:10" s="65" customFormat="1" ht="20.399999999999999" x14ac:dyDescent="0.3">
      <c r="A52" s="66" t="s">
        <v>989</v>
      </c>
      <c r="B52" s="67" t="s">
        <v>990</v>
      </c>
      <c r="C52" s="68" t="s">
        <v>748</v>
      </c>
      <c r="D52" s="69" t="s">
        <v>213</v>
      </c>
      <c r="E52" s="70">
        <v>2</v>
      </c>
      <c r="F52" s="98">
        <v>13377.23</v>
      </c>
      <c r="G52" s="71">
        <f t="shared" si="0"/>
        <v>26754.46</v>
      </c>
      <c r="H52" s="71"/>
      <c r="I52" s="71">
        <f t="shared" si="1"/>
        <v>0</v>
      </c>
      <c r="J52" s="71">
        <f t="shared" si="2"/>
        <v>26754.46</v>
      </c>
    </row>
    <row r="53" spans="1:10" s="65" customFormat="1" ht="20.399999999999999" x14ac:dyDescent="0.3">
      <c r="A53" s="66" t="s">
        <v>991</v>
      </c>
      <c r="B53" s="67" t="s">
        <v>990</v>
      </c>
      <c r="C53" s="68" t="s">
        <v>750</v>
      </c>
      <c r="D53" s="69" t="s">
        <v>213</v>
      </c>
      <c r="E53" s="70">
        <v>1</v>
      </c>
      <c r="F53" s="98">
        <v>9932.5</v>
      </c>
      <c r="G53" s="71">
        <f t="shared" si="0"/>
        <v>9932.5</v>
      </c>
      <c r="H53" s="71"/>
      <c r="I53" s="71">
        <f t="shared" si="1"/>
        <v>0</v>
      </c>
      <c r="J53" s="71">
        <f t="shared" si="2"/>
        <v>9932.5</v>
      </c>
    </row>
    <row r="54" spans="1:10" s="65" customFormat="1" ht="14.4" x14ac:dyDescent="0.3">
      <c r="A54" s="62" t="s">
        <v>992</v>
      </c>
      <c r="B54" s="63"/>
      <c r="C54" s="63"/>
      <c r="D54" s="63"/>
      <c r="E54" s="64"/>
      <c r="F54" s="71"/>
      <c r="G54" s="71">
        <f t="shared" si="0"/>
        <v>0</v>
      </c>
      <c r="H54" s="71"/>
      <c r="I54" s="71">
        <f t="shared" si="1"/>
        <v>0</v>
      </c>
      <c r="J54" s="71">
        <f t="shared" si="2"/>
        <v>0</v>
      </c>
    </row>
    <row r="55" spans="1:10" s="78" customFormat="1" ht="14.4" x14ac:dyDescent="0.3">
      <c r="A55" s="72" t="s">
        <v>146</v>
      </c>
      <c r="B55" s="73" t="s">
        <v>313</v>
      </c>
      <c r="C55" s="74" t="s">
        <v>314</v>
      </c>
      <c r="D55" s="75" t="s">
        <v>38</v>
      </c>
      <c r="E55" s="76">
        <v>2</v>
      </c>
      <c r="F55" s="77"/>
      <c r="G55" s="77">
        <f t="shared" si="0"/>
        <v>0</v>
      </c>
      <c r="H55" s="77"/>
      <c r="I55" s="77">
        <f t="shared" si="1"/>
        <v>0</v>
      </c>
      <c r="J55" s="77">
        <f t="shared" si="2"/>
        <v>0</v>
      </c>
    </row>
    <row r="56" spans="1:10" s="65" customFormat="1" ht="20.399999999999999" x14ac:dyDescent="0.3">
      <c r="A56" s="66" t="s">
        <v>993</v>
      </c>
      <c r="B56" s="67" t="s">
        <v>994</v>
      </c>
      <c r="C56" s="68" t="s">
        <v>752</v>
      </c>
      <c r="D56" s="69" t="s">
        <v>213</v>
      </c>
      <c r="E56" s="70">
        <v>2</v>
      </c>
      <c r="F56" s="98">
        <v>12142.46</v>
      </c>
      <c r="G56" s="71">
        <f t="shared" si="0"/>
        <v>24284.92</v>
      </c>
      <c r="H56" s="71"/>
      <c r="I56" s="71">
        <f t="shared" si="1"/>
        <v>0</v>
      </c>
      <c r="J56" s="71">
        <f t="shared" si="2"/>
        <v>24284.92</v>
      </c>
    </row>
    <row r="57" spans="1:10" s="78" customFormat="1" ht="30.6" x14ac:dyDescent="0.3">
      <c r="A57" s="72" t="s">
        <v>151</v>
      </c>
      <c r="B57" s="73" t="s">
        <v>753</v>
      </c>
      <c r="C57" s="74" t="s">
        <v>754</v>
      </c>
      <c r="D57" s="75" t="s">
        <v>38</v>
      </c>
      <c r="E57" s="76">
        <v>78</v>
      </c>
      <c r="F57" s="77"/>
      <c r="G57" s="77">
        <f t="shared" si="0"/>
        <v>0</v>
      </c>
      <c r="H57" s="77"/>
      <c r="I57" s="77">
        <f t="shared" si="1"/>
        <v>0</v>
      </c>
      <c r="J57" s="77">
        <f t="shared" si="2"/>
        <v>0</v>
      </c>
    </row>
    <row r="58" spans="1:10" s="65" customFormat="1" ht="30.6" x14ac:dyDescent="0.3">
      <c r="A58" s="66" t="s">
        <v>995</v>
      </c>
      <c r="B58" s="67" t="s">
        <v>996</v>
      </c>
      <c r="C58" s="68" t="s">
        <v>997</v>
      </c>
      <c r="D58" s="69" t="s">
        <v>213</v>
      </c>
      <c r="E58" s="70">
        <v>9</v>
      </c>
      <c r="F58" s="98">
        <v>18504.57</v>
      </c>
      <c r="G58" s="71">
        <f t="shared" si="0"/>
        <v>166541.13</v>
      </c>
      <c r="H58" s="71"/>
      <c r="I58" s="71">
        <f t="shared" si="1"/>
        <v>0</v>
      </c>
      <c r="J58" s="71">
        <f t="shared" si="2"/>
        <v>166541.13</v>
      </c>
    </row>
    <row r="59" spans="1:10" s="65" customFormat="1" ht="20.399999999999999" x14ac:dyDescent="0.3">
      <c r="A59" s="66" t="s">
        <v>158</v>
      </c>
      <c r="B59" s="67" t="s">
        <v>996</v>
      </c>
      <c r="C59" s="68" t="s">
        <v>998</v>
      </c>
      <c r="D59" s="69" t="s">
        <v>213</v>
      </c>
      <c r="E59" s="70">
        <v>8</v>
      </c>
      <c r="F59" s="98">
        <v>18504.62</v>
      </c>
      <c r="G59" s="71">
        <f t="shared" si="0"/>
        <v>148036.96</v>
      </c>
      <c r="H59" s="71"/>
      <c r="I59" s="71">
        <f t="shared" si="1"/>
        <v>0</v>
      </c>
      <c r="J59" s="71">
        <f t="shared" si="2"/>
        <v>148036.96</v>
      </c>
    </row>
    <row r="60" spans="1:10" s="65" customFormat="1" ht="30.6" x14ac:dyDescent="0.3">
      <c r="A60" s="66" t="s">
        <v>999</v>
      </c>
      <c r="B60" s="67" t="s">
        <v>996</v>
      </c>
      <c r="C60" s="68" t="s">
        <v>1000</v>
      </c>
      <c r="D60" s="69" t="s">
        <v>213</v>
      </c>
      <c r="E60" s="70">
        <v>61</v>
      </c>
      <c r="F60" s="98">
        <v>17651.11</v>
      </c>
      <c r="G60" s="71">
        <f t="shared" si="0"/>
        <v>1076717.71</v>
      </c>
      <c r="H60" s="71"/>
      <c r="I60" s="71">
        <f t="shared" si="1"/>
        <v>0</v>
      </c>
      <c r="J60" s="71">
        <f t="shared" si="2"/>
        <v>1076717.71</v>
      </c>
    </row>
    <row r="61" spans="1:10" s="78" customFormat="1" ht="20.399999999999999" x14ac:dyDescent="0.3">
      <c r="A61" s="72" t="s">
        <v>166</v>
      </c>
      <c r="B61" s="73" t="s">
        <v>761</v>
      </c>
      <c r="C61" s="74" t="s">
        <v>762</v>
      </c>
      <c r="D61" s="75" t="s">
        <v>763</v>
      </c>
      <c r="E61" s="76">
        <v>323</v>
      </c>
      <c r="F61" s="77"/>
      <c r="G61" s="77">
        <f t="shared" si="0"/>
        <v>0</v>
      </c>
      <c r="H61" s="77"/>
      <c r="I61" s="77">
        <f t="shared" si="1"/>
        <v>0</v>
      </c>
      <c r="J61" s="77">
        <f t="shared" si="2"/>
        <v>0</v>
      </c>
    </row>
    <row r="62" spans="1:10" s="65" customFormat="1" ht="40.799999999999997" x14ac:dyDescent="0.3">
      <c r="A62" s="66" t="s">
        <v>169</v>
      </c>
      <c r="B62" s="67" t="s">
        <v>764</v>
      </c>
      <c r="C62" s="68" t="s">
        <v>765</v>
      </c>
      <c r="D62" s="69" t="s">
        <v>213</v>
      </c>
      <c r="E62" s="70">
        <v>11</v>
      </c>
      <c r="F62" s="98">
        <v>57214.86</v>
      </c>
      <c r="G62" s="71">
        <f t="shared" si="0"/>
        <v>629363.46</v>
      </c>
      <c r="H62" s="71"/>
      <c r="I62" s="71">
        <f t="shared" si="1"/>
        <v>0</v>
      </c>
      <c r="J62" s="71">
        <f t="shared" si="2"/>
        <v>629363.46</v>
      </c>
    </row>
    <row r="63" spans="1:10" s="65" customFormat="1" ht="40.799999999999997" x14ac:dyDescent="0.3">
      <c r="A63" s="66" t="s">
        <v>171</v>
      </c>
      <c r="B63" s="67" t="s">
        <v>764</v>
      </c>
      <c r="C63" s="68" t="s">
        <v>1001</v>
      </c>
      <c r="D63" s="69" t="s">
        <v>213</v>
      </c>
      <c r="E63" s="70">
        <v>11</v>
      </c>
      <c r="F63" s="98">
        <v>43529</v>
      </c>
      <c r="G63" s="71">
        <f t="shared" si="0"/>
        <v>478819</v>
      </c>
      <c r="H63" s="71"/>
      <c r="I63" s="71">
        <f t="shared" si="1"/>
        <v>0</v>
      </c>
      <c r="J63" s="71">
        <f t="shared" si="2"/>
        <v>478819</v>
      </c>
    </row>
    <row r="64" spans="1:10" s="65" customFormat="1" ht="40.799999999999997" x14ac:dyDescent="0.3">
      <c r="A64" s="66" t="s">
        <v>173</v>
      </c>
      <c r="B64" s="67" t="s">
        <v>764</v>
      </c>
      <c r="C64" s="68" t="s">
        <v>1002</v>
      </c>
      <c r="D64" s="69" t="s">
        <v>213</v>
      </c>
      <c r="E64" s="70">
        <v>300</v>
      </c>
      <c r="F64" s="98">
        <v>31497.71</v>
      </c>
      <c r="G64" s="71">
        <f t="shared" si="0"/>
        <v>9449313</v>
      </c>
      <c r="H64" s="71"/>
      <c r="I64" s="71">
        <f t="shared" si="1"/>
        <v>0</v>
      </c>
      <c r="J64" s="71">
        <f t="shared" si="2"/>
        <v>9449313</v>
      </c>
    </row>
    <row r="65" spans="1:10" s="65" customFormat="1" ht="40.799999999999997" x14ac:dyDescent="0.3">
      <c r="A65" s="66" t="s">
        <v>176</v>
      </c>
      <c r="B65" s="67" t="s">
        <v>764</v>
      </c>
      <c r="C65" s="68" t="s">
        <v>1003</v>
      </c>
      <c r="D65" s="69" t="s">
        <v>213</v>
      </c>
      <c r="E65" s="70">
        <v>1</v>
      </c>
      <c r="F65" s="98">
        <v>40975.050000000003</v>
      </c>
      <c r="G65" s="71">
        <f t="shared" si="0"/>
        <v>40975.050000000003</v>
      </c>
      <c r="H65" s="71"/>
      <c r="I65" s="71">
        <f t="shared" si="1"/>
        <v>0</v>
      </c>
      <c r="J65" s="71">
        <f t="shared" si="2"/>
        <v>40975.050000000003</v>
      </c>
    </row>
    <row r="66" spans="1:10" s="78" customFormat="1" ht="40.799999999999997" x14ac:dyDescent="0.3">
      <c r="A66" s="72" t="s">
        <v>178</v>
      </c>
      <c r="B66" s="73" t="s">
        <v>770</v>
      </c>
      <c r="C66" s="74" t="s">
        <v>771</v>
      </c>
      <c r="D66" s="75" t="s">
        <v>366</v>
      </c>
      <c r="E66" s="76">
        <v>1</v>
      </c>
      <c r="F66" s="77"/>
      <c r="G66" s="77">
        <f t="shared" si="0"/>
        <v>0</v>
      </c>
      <c r="H66" s="77"/>
      <c r="I66" s="77">
        <f t="shared" si="1"/>
        <v>0</v>
      </c>
      <c r="J66" s="77">
        <f t="shared" si="2"/>
        <v>0</v>
      </c>
    </row>
    <row r="67" spans="1:10" s="65" customFormat="1" ht="40.799999999999997" x14ac:dyDescent="0.3">
      <c r="A67" s="66" t="s">
        <v>180</v>
      </c>
      <c r="B67" s="67" t="s">
        <v>772</v>
      </c>
      <c r="C67" s="68" t="s">
        <v>1004</v>
      </c>
      <c r="D67" s="69" t="s">
        <v>213</v>
      </c>
      <c r="E67" s="70">
        <v>1</v>
      </c>
      <c r="F67" s="98">
        <v>27764.43</v>
      </c>
      <c r="G67" s="71">
        <f t="shared" ref="G67:G130" si="3">E67*F67</f>
        <v>27764.43</v>
      </c>
      <c r="H67" s="71"/>
      <c r="I67" s="71">
        <f t="shared" ref="I67:I130" si="4">E67*H67</f>
        <v>0</v>
      </c>
      <c r="J67" s="71">
        <f t="shared" ref="J67:J130" si="5">G67+I67</f>
        <v>27764.43</v>
      </c>
    </row>
    <row r="68" spans="1:10" s="78" customFormat="1" ht="40.799999999999997" x14ac:dyDescent="0.3">
      <c r="A68" s="72" t="s">
        <v>182</v>
      </c>
      <c r="B68" s="73" t="s">
        <v>1005</v>
      </c>
      <c r="C68" s="74" t="s">
        <v>1006</v>
      </c>
      <c r="D68" s="75" t="s">
        <v>366</v>
      </c>
      <c r="E68" s="76">
        <v>4</v>
      </c>
      <c r="F68" s="77"/>
      <c r="G68" s="77">
        <f t="shared" si="3"/>
        <v>0</v>
      </c>
      <c r="H68" s="77"/>
      <c r="I68" s="77">
        <f t="shared" si="4"/>
        <v>0</v>
      </c>
      <c r="J68" s="77">
        <f t="shared" si="5"/>
        <v>0</v>
      </c>
    </row>
    <row r="69" spans="1:10" s="65" customFormat="1" ht="40.799999999999997" x14ac:dyDescent="0.3">
      <c r="A69" s="66" t="s">
        <v>1007</v>
      </c>
      <c r="B69" s="67" t="s">
        <v>774</v>
      </c>
      <c r="C69" s="68" t="s">
        <v>1008</v>
      </c>
      <c r="D69" s="69" t="s">
        <v>213</v>
      </c>
      <c r="E69" s="70">
        <v>4</v>
      </c>
      <c r="F69" s="98">
        <v>47936.72</v>
      </c>
      <c r="G69" s="71">
        <f t="shared" si="3"/>
        <v>191746.88</v>
      </c>
      <c r="H69" s="71"/>
      <c r="I69" s="71">
        <f t="shared" si="4"/>
        <v>0</v>
      </c>
      <c r="J69" s="71">
        <f t="shared" si="5"/>
        <v>191746.88</v>
      </c>
    </row>
    <row r="70" spans="1:10" s="78" customFormat="1" ht="51" x14ac:dyDescent="0.3">
      <c r="A70" s="72" t="s">
        <v>186</v>
      </c>
      <c r="B70" s="73" t="s">
        <v>1009</v>
      </c>
      <c r="C70" s="74" t="s">
        <v>1010</v>
      </c>
      <c r="D70" s="75" t="s">
        <v>366</v>
      </c>
      <c r="E70" s="76">
        <v>28</v>
      </c>
      <c r="F70" s="77"/>
      <c r="G70" s="77">
        <f t="shared" si="3"/>
        <v>0</v>
      </c>
      <c r="H70" s="77"/>
      <c r="I70" s="77">
        <f t="shared" si="4"/>
        <v>0</v>
      </c>
      <c r="J70" s="77">
        <f t="shared" si="5"/>
        <v>0</v>
      </c>
    </row>
    <row r="71" spans="1:10" s="65" customFormat="1" ht="40.799999999999997" x14ac:dyDescent="0.3">
      <c r="A71" s="66" t="s">
        <v>1011</v>
      </c>
      <c r="B71" s="67" t="s">
        <v>774</v>
      </c>
      <c r="C71" s="68" t="s">
        <v>776</v>
      </c>
      <c r="D71" s="69" t="s">
        <v>213</v>
      </c>
      <c r="E71" s="70">
        <v>16</v>
      </c>
      <c r="F71" s="98">
        <v>25233.09</v>
      </c>
      <c r="G71" s="71">
        <f t="shared" si="3"/>
        <v>403729.44</v>
      </c>
      <c r="H71" s="71"/>
      <c r="I71" s="71">
        <f t="shared" si="4"/>
        <v>0</v>
      </c>
      <c r="J71" s="71">
        <f t="shared" si="5"/>
        <v>403729.44</v>
      </c>
    </row>
    <row r="72" spans="1:10" s="65" customFormat="1" ht="40.799999999999997" x14ac:dyDescent="0.3">
      <c r="A72" s="66" t="s">
        <v>1012</v>
      </c>
      <c r="B72" s="67" t="s">
        <v>774</v>
      </c>
      <c r="C72" s="68" t="s">
        <v>777</v>
      </c>
      <c r="D72" s="69" t="s">
        <v>213</v>
      </c>
      <c r="E72" s="70">
        <v>12</v>
      </c>
      <c r="F72" s="98">
        <v>35326.43</v>
      </c>
      <c r="G72" s="71">
        <f t="shared" si="3"/>
        <v>423917.16000000003</v>
      </c>
      <c r="H72" s="71"/>
      <c r="I72" s="71">
        <f t="shared" si="4"/>
        <v>0</v>
      </c>
      <c r="J72" s="71">
        <f t="shared" si="5"/>
        <v>423917.16000000003</v>
      </c>
    </row>
    <row r="73" spans="1:10" s="78" customFormat="1" ht="20.399999999999999" x14ac:dyDescent="0.3">
      <c r="A73" s="72" t="s">
        <v>192</v>
      </c>
      <c r="B73" s="73" t="s">
        <v>319</v>
      </c>
      <c r="C73" s="74" t="s">
        <v>320</v>
      </c>
      <c r="D73" s="75" t="s">
        <v>69</v>
      </c>
      <c r="E73" s="79">
        <v>0.03</v>
      </c>
      <c r="F73" s="77"/>
      <c r="G73" s="77">
        <f t="shared" si="3"/>
        <v>0</v>
      </c>
      <c r="H73" s="77"/>
      <c r="I73" s="77">
        <f t="shared" si="4"/>
        <v>0</v>
      </c>
      <c r="J73" s="77">
        <f t="shared" si="5"/>
        <v>0</v>
      </c>
    </row>
    <row r="74" spans="1:10" s="65" customFormat="1" ht="40.799999999999997" x14ac:dyDescent="0.3">
      <c r="A74" s="66" t="s">
        <v>1013</v>
      </c>
      <c r="B74" s="67" t="s">
        <v>747</v>
      </c>
      <c r="C74" s="68" t="s">
        <v>778</v>
      </c>
      <c r="D74" s="69" t="s">
        <v>213</v>
      </c>
      <c r="E74" s="70">
        <v>3</v>
      </c>
      <c r="F74" s="98">
        <v>2451.4</v>
      </c>
      <c r="G74" s="71">
        <f t="shared" si="3"/>
        <v>7354.2000000000007</v>
      </c>
      <c r="H74" s="71"/>
      <c r="I74" s="71">
        <f t="shared" si="4"/>
        <v>0</v>
      </c>
      <c r="J74" s="71">
        <f t="shared" si="5"/>
        <v>7354.2000000000007</v>
      </c>
    </row>
    <row r="75" spans="1:10" s="78" customFormat="1" ht="14.4" x14ac:dyDescent="0.3">
      <c r="A75" s="72" t="s">
        <v>196</v>
      </c>
      <c r="B75" s="73" t="s">
        <v>779</v>
      </c>
      <c r="C75" s="74" t="s">
        <v>780</v>
      </c>
      <c r="D75" s="75" t="s">
        <v>69</v>
      </c>
      <c r="E75" s="79">
        <v>0.03</v>
      </c>
      <c r="F75" s="77"/>
      <c r="G75" s="77">
        <f t="shared" si="3"/>
        <v>0</v>
      </c>
      <c r="H75" s="77"/>
      <c r="I75" s="77">
        <f t="shared" si="4"/>
        <v>0</v>
      </c>
      <c r="J75" s="77">
        <f t="shared" si="5"/>
        <v>0</v>
      </c>
    </row>
    <row r="76" spans="1:10" s="65" customFormat="1" ht="40.799999999999997" x14ac:dyDescent="0.3">
      <c r="A76" s="66" t="s">
        <v>198</v>
      </c>
      <c r="B76" s="67" t="s">
        <v>772</v>
      </c>
      <c r="C76" s="68" t="s">
        <v>781</v>
      </c>
      <c r="D76" s="69" t="s">
        <v>213</v>
      </c>
      <c r="E76" s="70">
        <v>3</v>
      </c>
      <c r="F76" s="98">
        <v>3129.79</v>
      </c>
      <c r="G76" s="71">
        <f t="shared" si="3"/>
        <v>9389.369999999999</v>
      </c>
      <c r="H76" s="71"/>
      <c r="I76" s="71">
        <f t="shared" si="4"/>
        <v>0</v>
      </c>
      <c r="J76" s="71">
        <f t="shared" si="5"/>
        <v>9389.369999999999</v>
      </c>
    </row>
    <row r="77" spans="1:10" s="65" customFormat="1" ht="14.4" x14ac:dyDescent="0.3">
      <c r="A77" s="62" t="s">
        <v>1014</v>
      </c>
      <c r="B77" s="63"/>
      <c r="C77" s="63"/>
      <c r="D77" s="63"/>
      <c r="E77" s="64"/>
      <c r="F77" s="71"/>
      <c r="G77" s="71">
        <f t="shared" si="3"/>
        <v>0</v>
      </c>
      <c r="H77" s="71"/>
      <c r="I77" s="71">
        <f t="shared" si="4"/>
        <v>0</v>
      </c>
      <c r="J77" s="71">
        <f t="shared" si="5"/>
        <v>0</v>
      </c>
    </row>
    <row r="78" spans="1:10" s="78" customFormat="1" ht="20.399999999999999" x14ac:dyDescent="0.3">
      <c r="A78" s="72" t="s">
        <v>200</v>
      </c>
      <c r="B78" s="73" t="s">
        <v>128</v>
      </c>
      <c r="C78" s="74" t="s">
        <v>129</v>
      </c>
      <c r="D78" s="75" t="s">
        <v>130</v>
      </c>
      <c r="E78" s="76">
        <v>5</v>
      </c>
      <c r="F78" s="77"/>
      <c r="G78" s="77">
        <f t="shared" si="3"/>
        <v>0</v>
      </c>
      <c r="H78" s="77"/>
      <c r="I78" s="77">
        <f t="shared" si="4"/>
        <v>0</v>
      </c>
      <c r="J78" s="77">
        <f t="shared" si="5"/>
        <v>0</v>
      </c>
    </row>
    <row r="79" spans="1:10" s="65" customFormat="1" ht="40.799999999999997" x14ac:dyDescent="0.3">
      <c r="A79" s="66" t="s">
        <v>202</v>
      </c>
      <c r="B79" s="67" t="s">
        <v>782</v>
      </c>
      <c r="C79" s="68" t="s">
        <v>1015</v>
      </c>
      <c r="D79" s="69" t="s">
        <v>213</v>
      </c>
      <c r="E79" s="70">
        <v>5</v>
      </c>
      <c r="F79" s="98">
        <v>10012.84</v>
      </c>
      <c r="G79" s="71">
        <f t="shared" si="3"/>
        <v>50064.2</v>
      </c>
      <c r="H79" s="71"/>
      <c r="I79" s="71">
        <f t="shared" si="4"/>
        <v>0</v>
      </c>
      <c r="J79" s="71">
        <f t="shared" si="5"/>
        <v>50064.2</v>
      </c>
    </row>
    <row r="80" spans="1:10" s="65" customFormat="1" ht="40.799999999999997" x14ac:dyDescent="0.3">
      <c r="A80" s="66" t="s">
        <v>205</v>
      </c>
      <c r="B80" s="67" t="s">
        <v>784</v>
      </c>
      <c r="C80" s="68" t="s">
        <v>1016</v>
      </c>
      <c r="D80" s="69" t="s">
        <v>213</v>
      </c>
      <c r="E80" s="70">
        <v>5</v>
      </c>
      <c r="F80" s="98">
        <v>2233.2800000000002</v>
      </c>
      <c r="G80" s="71">
        <f t="shared" si="3"/>
        <v>11166.400000000001</v>
      </c>
      <c r="H80" s="71"/>
      <c r="I80" s="71">
        <f t="shared" si="4"/>
        <v>0</v>
      </c>
      <c r="J80" s="71">
        <f t="shared" si="5"/>
        <v>11166.400000000001</v>
      </c>
    </row>
    <row r="81" spans="1:10" s="65" customFormat="1" ht="40.799999999999997" x14ac:dyDescent="0.3">
      <c r="A81" s="66" t="s">
        <v>207</v>
      </c>
      <c r="B81" s="67" t="s">
        <v>786</v>
      </c>
      <c r="C81" s="68" t="s">
        <v>1017</v>
      </c>
      <c r="D81" s="69" t="s">
        <v>213</v>
      </c>
      <c r="E81" s="70">
        <v>1</v>
      </c>
      <c r="F81" s="98">
        <v>27232.9</v>
      </c>
      <c r="G81" s="71">
        <f t="shared" si="3"/>
        <v>27232.9</v>
      </c>
      <c r="H81" s="71"/>
      <c r="I81" s="71">
        <f t="shared" si="4"/>
        <v>0</v>
      </c>
      <c r="J81" s="71">
        <f t="shared" si="5"/>
        <v>27232.9</v>
      </c>
    </row>
    <row r="82" spans="1:10" s="78" customFormat="1" ht="20.399999999999999" x14ac:dyDescent="0.3">
      <c r="A82" s="72" t="s">
        <v>210</v>
      </c>
      <c r="B82" s="73" t="s">
        <v>788</v>
      </c>
      <c r="C82" s="74" t="s">
        <v>789</v>
      </c>
      <c r="D82" s="75" t="s">
        <v>790</v>
      </c>
      <c r="E82" s="79">
        <v>0.24</v>
      </c>
      <c r="F82" s="77"/>
      <c r="G82" s="77">
        <f t="shared" si="3"/>
        <v>0</v>
      </c>
      <c r="H82" s="77"/>
      <c r="I82" s="77">
        <f t="shared" si="4"/>
        <v>0</v>
      </c>
      <c r="J82" s="77">
        <f t="shared" si="5"/>
        <v>0</v>
      </c>
    </row>
    <row r="83" spans="1:10" s="65" customFormat="1" ht="40.799999999999997" x14ac:dyDescent="0.3">
      <c r="A83" s="66" t="s">
        <v>214</v>
      </c>
      <c r="B83" s="67" t="s">
        <v>791</v>
      </c>
      <c r="C83" s="68" t="s">
        <v>792</v>
      </c>
      <c r="D83" s="69" t="s">
        <v>213</v>
      </c>
      <c r="E83" s="70">
        <v>5</v>
      </c>
      <c r="F83" s="98">
        <v>305.13</v>
      </c>
      <c r="G83" s="71">
        <f t="shared" si="3"/>
        <v>1525.65</v>
      </c>
      <c r="H83" s="71"/>
      <c r="I83" s="71">
        <f t="shared" si="4"/>
        <v>0</v>
      </c>
      <c r="J83" s="71">
        <f t="shared" si="5"/>
        <v>1525.65</v>
      </c>
    </row>
    <row r="84" spans="1:10" s="65" customFormat="1" ht="14.4" x14ac:dyDescent="0.3">
      <c r="A84" s="62" t="s">
        <v>1018</v>
      </c>
      <c r="B84" s="63"/>
      <c r="C84" s="63"/>
      <c r="D84" s="63"/>
      <c r="E84" s="64"/>
      <c r="F84" s="71"/>
      <c r="G84" s="71">
        <f t="shared" si="3"/>
        <v>0</v>
      </c>
      <c r="H84" s="71"/>
      <c r="I84" s="71">
        <f t="shared" si="4"/>
        <v>0</v>
      </c>
      <c r="J84" s="71">
        <f t="shared" si="5"/>
        <v>0</v>
      </c>
    </row>
    <row r="85" spans="1:10" s="78" customFormat="1" ht="30.6" x14ac:dyDescent="0.3">
      <c r="A85" s="72" t="s">
        <v>698</v>
      </c>
      <c r="B85" s="73" t="s">
        <v>163</v>
      </c>
      <c r="C85" s="74" t="s">
        <v>164</v>
      </c>
      <c r="D85" s="75" t="s">
        <v>165</v>
      </c>
      <c r="E85" s="82">
        <v>12.676920000000001</v>
      </c>
      <c r="F85" s="77"/>
      <c r="G85" s="77">
        <f t="shared" si="3"/>
        <v>0</v>
      </c>
      <c r="H85" s="77"/>
      <c r="I85" s="77">
        <f t="shared" si="4"/>
        <v>0</v>
      </c>
      <c r="J85" s="77">
        <f t="shared" si="5"/>
        <v>0</v>
      </c>
    </row>
    <row r="86" spans="1:10" s="65" customFormat="1" ht="40.799999999999997" x14ac:dyDescent="0.3">
      <c r="A86" s="111" t="s">
        <v>220</v>
      </c>
      <c r="B86" s="112" t="s">
        <v>793</v>
      </c>
      <c r="C86" s="113" t="s">
        <v>1019</v>
      </c>
      <c r="D86" s="114" t="s">
        <v>213</v>
      </c>
      <c r="E86" s="115">
        <v>286</v>
      </c>
      <c r="F86" s="116">
        <v>36313.17</v>
      </c>
      <c r="G86" s="116">
        <f t="shared" si="3"/>
        <v>10385566.619999999</v>
      </c>
      <c r="H86" s="116"/>
      <c r="I86" s="116">
        <f t="shared" si="4"/>
        <v>0</v>
      </c>
      <c r="J86" s="116">
        <f t="shared" si="5"/>
        <v>10385566.619999999</v>
      </c>
    </row>
    <row r="87" spans="1:10" s="65" customFormat="1" ht="40.799999999999997" x14ac:dyDescent="0.3">
      <c r="A87" s="66" t="s">
        <v>798</v>
      </c>
      <c r="B87" s="67" t="s">
        <v>793</v>
      </c>
      <c r="C87" s="68" t="s">
        <v>1020</v>
      </c>
      <c r="D87" s="69" t="s">
        <v>213</v>
      </c>
      <c r="E87" s="70">
        <v>15</v>
      </c>
      <c r="F87" s="71">
        <v>18192.38</v>
      </c>
      <c r="G87" s="71">
        <f t="shared" si="3"/>
        <v>272885.7</v>
      </c>
      <c r="H87" s="71"/>
      <c r="I87" s="71">
        <f t="shared" si="4"/>
        <v>0</v>
      </c>
      <c r="J87" s="71">
        <f t="shared" si="5"/>
        <v>272885.7</v>
      </c>
    </row>
    <row r="88" spans="1:10" s="65" customFormat="1" ht="40.799999999999997" x14ac:dyDescent="0.3">
      <c r="A88" s="66" t="s">
        <v>227</v>
      </c>
      <c r="B88" s="67" t="s">
        <v>793</v>
      </c>
      <c r="C88" s="68" t="s">
        <v>1021</v>
      </c>
      <c r="D88" s="69" t="s">
        <v>213</v>
      </c>
      <c r="E88" s="70">
        <v>4</v>
      </c>
      <c r="F88" s="71">
        <v>37472.42</v>
      </c>
      <c r="G88" s="71">
        <f t="shared" si="3"/>
        <v>149889.68</v>
      </c>
      <c r="H88" s="71"/>
      <c r="I88" s="71">
        <f t="shared" si="4"/>
        <v>0</v>
      </c>
      <c r="J88" s="71">
        <f t="shared" si="5"/>
        <v>149889.68</v>
      </c>
    </row>
    <row r="89" spans="1:10" s="65" customFormat="1" ht="40.799999999999997" x14ac:dyDescent="0.3">
      <c r="A89" s="66" t="s">
        <v>229</v>
      </c>
      <c r="B89" s="67" t="s">
        <v>793</v>
      </c>
      <c r="C89" s="68" t="s">
        <v>1022</v>
      </c>
      <c r="D89" s="69" t="s">
        <v>213</v>
      </c>
      <c r="E89" s="70">
        <v>15</v>
      </c>
      <c r="F89" s="71">
        <v>11645.42</v>
      </c>
      <c r="G89" s="71">
        <f t="shared" si="3"/>
        <v>174681.3</v>
      </c>
      <c r="H89" s="71"/>
      <c r="I89" s="71">
        <f t="shared" si="4"/>
        <v>0</v>
      </c>
      <c r="J89" s="71">
        <f t="shared" si="5"/>
        <v>174681.3</v>
      </c>
    </row>
    <row r="90" spans="1:10" s="65" customFormat="1" ht="40.799999999999997" x14ac:dyDescent="0.3">
      <c r="A90" s="66" t="s">
        <v>231</v>
      </c>
      <c r="B90" s="67" t="s">
        <v>793</v>
      </c>
      <c r="C90" s="68" t="s">
        <v>1023</v>
      </c>
      <c r="D90" s="69" t="s">
        <v>213</v>
      </c>
      <c r="E90" s="70">
        <v>2</v>
      </c>
      <c r="F90" s="71">
        <v>7492.87</v>
      </c>
      <c r="G90" s="71">
        <f t="shared" si="3"/>
        <v>14985.74</v>
      </c>
      <c r="H90" s="71"/>
      <c r="I90" s="71">
        <f t="shared" si="4"/>
        <v>0</v>
      </c>
      <c r="J90" s="71">
        <f t="shared" si="5"/>
        <v>14985.74</v>
      </c>
    </row>
    <row r="91" spans="1:10" s="65" customFormat="1" ht="40.799999999999997" x14ac:dyDescent="0.3">
      <c r="A91" s="66" t="s">
        <v>234</v>
      </c>
      <c r="B91" s="67" t="s">
        <v>793</v>
      </c>
      <c r="C91" s="68" t="s">
        <v>1024</v>
      </c>
      <c r="D91" s="69" t="s">
        <v>213</v>
      </c>
      <c r="E91" s="70">
        <v>7</v>
      </c>
      <c r="F91" s="71">
        <v>26407.38</v>
      </c>
      <c r="G91" s="71">
        <f t="shared" si="3"/>
        <v>184851.66</v>
      </c>
      <c r="H91" s="71"/>
      <c r="I91" s="71">
        <f t="shared" si="4"/>
        <v>0</v>
      </c>
      <c r="J91" s="71">
        <f t="shared" si="5"/>
        <v>184851.66</v>
      </c>
    </row>
    <row r="92" spans="1:10" s="65" customFormat="1" ht="40.799999999999997" x14ac:dyDescent="0.3">
      <c r="A92" s="66" t="s">
        <v>237</v>
      </c>
      <c r="B92" s="67" t="s">
        <v>793</v>
      </c>
      <c r="C92" s="68" t="s">
        <v>1025</v>
      </c>
      <c r="D92" s="69" t="s">
        <v>213</v>
      </c>
      <c r="E92" s="70">
        <v>796</v>
      </c>
      <c r="F92" s="71">
        <v>2769.38</v>
      </c>
      <c r="G92" s="71">
        <f t="shared" si="3"/>
        <v>2204426.48</v>
      </c>
      <c r="H92" s="71"/>
      <c r="I92" s="71">
        <f t="shared" si="4"/>
        <v>0</v>
      </c>
      <c r="J92" s="71">
        <f t="shared" si="5"/>
        <v>2204426.48</v>
      </c>
    </row>
    <row r="93" spans="1:10" s="65" customFormat="1" ht="40.799999999999997" x14ac:dyDescent="0.3">
      <c r="A93" s="66" t="s">
        <v>239</v>
      </c>
      <c r="B93" s="67" t="s">
        <v>793</v>
      </c>
      <c r="C93" s="68" t="s">
        <v>1026</v>
      </c>
      <c r="D93" s="69" t="s">
        <v>213</v>
      </c>
      <c r="E93" s="70">
        <v>112</v>
      </c>
      <c r="F93" s="71">
        <v>2769.38</v>
      </c>
      <c r="G93" s="71">
        <f t="shared" si="3"/>
        <v>310170.56</v>
      </c>
      <c r="H93" s="71"/>
      <c r="I93" s="71">
        <f t="shared" si="4"/>
        <v>0</v>
      </c>
      <c r="J93" s="71">
        <f t="shared" si="5"/>
        <v>310170.56</v>
      </c>
    </row>
    <row r="94" spans="1:10" s="78" customFormat="1" ht="20.399999999999999" x14ac:dyDescent="0.3">
      <c r="A94" s="72" t="s">
        <v>241</v>
      </c>
      <c r="B94" s="73" t="s">
        <v>287</v>
      </c>
      <c r="C94" s="74" t="s">
        <v>288</v>
      </c>
      <c r="D94" s="75" t="s">
        <v>69</v>
      </c>
      <c r="E94" s="79">
        <v>5.72</v>
      </c>
      <c r="F94" s="77"/>
      <c r="G94" s="77">
        <f t="shared" si="3"/>
        <v>0</v>
      </c>
      <c r="H94" s="77"/>
      <c r="I94" s="77">
        <f t="shared" si="4"/>
        <v>0</v>
      </c>
      <c r="J94" s="77">
        <f t="shared" si="5"/>
        <v>0</v>
      </c>
    </row>
    <row r="95" spans="1:10" s="65" customFormat="1" ht="40.799999999999997" x14ac:dyDescent="0.3">
      <c r="A95" s="66" t="s">
        <v>243</v>
      </c>
      <c r="B95" s="67" t="s">
        <v>801</v>
      </c>
      <c r="C95" s="68" t="s">
        <v>1027</v>
      </c>
      <c r="D95" s="69" t="s">
        <v>213</v>
      </c>
      <c r="E95" s="70">
        <v>572</v>
      </c>
      <c r="F95" s="71">
        <v>1578.3</v>
      </c>
      <c r="G95" s="71">
        <f t="shared" si="3"/>
        <v>902787.6</v>
      </c>
      <c r="H95" s="71"/>
      <c r="I95" s="71">
        <f t="shared" si="4"/>
        <v>0</v>
      </c>
      <c r="J95" s="71">
        <f t="shared" si="5"/>
        <v>902787.6</v>
      </c>
    </row>
    <row r="96" spans="1:10" s="78" customFormat="1" ht="20.399999999999999" x14ac:dyDescent="0.3">
      <c r="A96" s="72" t="s">
        <v>245</v>
      </c>
      <c r="B96" s="73" t="s">
        <v>806</v>
      </c>
      <c r="C96" s="74" t="s">
        <v>807</v>
      </c>
      <c r="D96" s="75" t="s">
        <v>69</v>
      </c>
      <c r="E96" s="76">
        <v>1</v>
      </c>
      <c r="F96" s="77"/>
      <c r="G96" s="77">
        <f t="shared" si="3"/>
        <v>0</v>
      </c>
      <c r="H96" s="77"/>
      <c r="I96" s="77">
        <f t="shared" si="4"/>
        <v>0</v>
      </c>
      <c r="J96" s="77">
        <f t="shared" si="5"/>
        <v>0</v>
      </c>
    </row>
    <row r="97" spans="1:10" s="65" customFormat="1" ht="40.799999999999997" x14ac:dyDescent="0.3">
      <c r="A97" s="66" t="s">
        <v>246</v>
      </c>
      <c r="B97" s="67" t="s">
        <v>808</v>
      </c>
      <c r="C97" s="68" t="s">
        <v>1028</v>
      </c>
      <c r="D97" s="69" t="s">
        <v>213</v>
      </c>
      <c r="E97" s="70">
        <v>80</v>
      </c>
      <c r="F97" s="71">
        <v>1530.14</v>
      </c>
      <c r="G97" s="71">
        <f t="shared" si="3"/>
        <v>122411.20000000001</v>
      </c>
      <c r="H97" s="71"/>
      <c r="I97" s="71">
        <f t="shared" si="4"/>
        <v>0</v>
      </c>
      <c r="J97" s="71">
        <f t="shared" si="5"/>
        <v>122411.20000000001</v>
      </c>
    </row>
    <row r="98" spans="1:10" s="65" customFormat="1" ht="40.799999999999997" x14ac:dyDescent="0.3">
      <c r="A98" s="66" t="s">
        <v>247</v>
      </c>
      <c r="B98" s="67" t="s">
        <v>808</v>
      </c>
      <c r="C98" s="68" t="s">
        <v>1029</v>
      </c>
      <c r="D98" s="69" t="s">
        <v>213</v>
      </c>
      <c r="E98" s="70">
        <v>20</v>
      </c>
      <c r="F98" s="71">
        <v>1247.0999999999999</v>
      </c>
      <c r="G98" s="71">
        <f t="shared" si="3"/>
        <v>24942</v>
      </c>
      <c r="H98" s="71"/>
      <c r="I98" s="71">
        <f t="shared" si="4"/>
        <v>0</v>
      </c>
      <c r="J98" s="71">
        <f t="shared" si="5"/>
        <v>24942</v>
      </c>
    </row>
    <row r="99" spans="1:10" s="65" customFormat="1" ht="40.799999999999997" x14ac:dyDescent="0.3">
      <c r="A99" s="66" t="s">
        <v>249</v>
      </c>
      <c r="B99" s="67" t="s">
        <v>811</v>
      </c>
      <c r="C99" s="68" t="s">
        <v>812</v>
      </c>
      <c r="D99" s="69" t="s">
        <v>213</v>
      </c>
      <c r="E99" s="70">
        <v>200</v>
      </c>
      <c r="F99" s="71">
        <v>1530.14</v>
      </c>
      <c r="G99" s="71">
        <f t="shared" si="3"/>
        <v>306028</v>
      </c>
      <c r="H99" s="71"/>
      <c r="I99" s="71">
        <f t="shared" si="4"/>
        <v>0</v>
      </c>
      <c r="J99" s="71">
        <f t="shared" si="5"/>
        <v>306028</v>
      </c>
    </row>
    <row r="100" spans="1:10" s="65" customFormat="1" ht="40.799999999999997" x14ac:dyDescent="0.3">
      <c r="A100" s="66" t="s">
        <v>251</v>
      </c>
      <c r="B100" s="67" t="s">
        <v>853</v>
      </c>
      <c r="C100" s="68" t="s">
        <v>1030</v>
      </c>
      <c r="D100" s="69" t="s">
        <v>213</v>
      </c>
      <c r="E100" s="70">
        <v>1344</v>
      </c>
      <c r="F100" s="71">
        <v>49.5</v>
      </c>
      <c r="G100" s="71">
        <f t="shared" si="3"/>
        <v>66528</v>
      </c>
      <c r="H100" s="71"/>
      <c r="I100" s="71">
        <f t="shared" si="4"/>
        <v>0</v>
      </c>
      <c r="J100" s="71">
        <f t="shared" si="5"/>
        <v>66528</v>
      </c>
    </row>
    <row r="101" spans="1:10" s="65" customFormat="1" ht="40.799999999999997" x14ac:dyDescent="0.3">
      <c r="A101" s="66" t="s">
        <v>252</v>
      </c>
      <c r="B101" s="67" t="s">
        <v>815</v>
      </c>
      <c r="C101" s="68" t="s">
        <v>816</v>
      </c>
      <c r="D101" s="69" t="s">
        <v>213</v>
      </c>
      <c r="E101" s="70">
        <v>928</v>
      </c>
      <c r="F101" s="71">
        <v>36.880000000000003</v>
      </c>
      <c r="G101" s="71">
        <f t="shared" si="3"/>
        <v>34224.639999999999</v>
      </c>
      <c r="H101" s="71"/>
      <c r="I101" s="71">
        <f t="shared" si="4"/>
        <v>0</v>
      </c>
      <c r="J101" s="71">
        <f t="shared" si="5"/>
        <v>34224.639999999999</v>
      </c>
    </row>
    <row r="102" spans="1:10" s="65" customFormat="1" ht="40.799999999999997" x14ac:dyDescent="0.3">
      <c r="A102" s="66" t="s">
        <v>253</v>
      </c>
      <c r="B102" s="67" t="s">
        <v>817</v>
      </c>
      <c r="C102" s="68" t="s">
        <v>818</v>
      </c>
      <c r="D102" s="69" t="s">
        <v>213</v>
      </c>
      <c r="E102" s="70">
        <v>50</v>
      </c>
      <c r="F102" s="71">
        <v>210.46</v>
      </c>
      <c r="G102" s="71">
        <f t="shared" si="3"/>
        <v>10523</v>
      </c>
      <c r="H102" s="71"/>
      <c r="I102" s="71">
        <f t="shared" si="4"/>
        <v>0</v>
      </c>
      <c r="J102" s="71">
        <f t="shared" si="5"/>
        <v>10523</v>
      </c>
    </row>
    <row r="103" spans="1:10" s="65" customFormat="1" ht="40.799999999999997" x14ac:dyDescent="0.3">
      <c r="A103" s="66" t="s">
        <v>254</v>
      </c>
      <c r="B103" s="67" t="s">
        <v>1031</v>
      </c>
      <c r="C103" s="68" t="s">
        <v>1032</v>
      </c>
      <c r="D103" s="69" t="s">
        <v>213</v>
      </c>
      <c r="E103" s="70">
        <v>20</v>
      </c>
      <c r="F103" s="71">
        <v>323.56</v>
      </c>
      <c r="G103" s="71">
        <f t="shared" si="3"/>
        <v>6471.2</v>
      </c>
      <c r="H103" s="71"/>
      <c r="I103" s="71">
        <f t="shared" si="4"/>
        <v>0</v>
      </c>
      <c r="J103" s="71">
        <f t="shared" si="5"/>
        <v>6471.2</v>
      </c>
    </row>
    <row r="104" spans="1:10" s="78" customFormat="1" ht="30.6" x14ac:dyDescent="0.3">
      <c r="A104" s="72" t="s">
        <v>255</v>
      </c>
      <c r="B104" s="73" t="s">
        <v>821</v>
      </c>
      <c r="C104" s="74" t="s">
        <v>822</v>
      </c>
      <c r="D104" s="75" t="s">
        <v>109</v>
      </c>
      <c r="E104" s="80">
        <v>0.6</v>
      </c>
      <c r="F104" s="77"/>
      <c r="G104" s="77">
        <f t="shared" si="3"/>
        <v>0</v>
      </c>
      <c r="H104" s="77"/>
      <c r="I104" s="77">
        <f t="shared" si="4"/>
        <v>0</v>
      </c>
      <c r="J104" s="77">
        <f t="shared" si="5"/>
        <v>0</v>
      </c>
    </row>
    <row r="105" spans="1:10" s="65" customFormat="1" ht="40.799999999999997" x14ac:dyDescent="0.3">
      <c r="A105" s="66" t="s">
        <v>257</v>
      </c>
      <c r="B105" s="67" t="s">
        <v>1033</v>
      </c>
      <c r="C105" s="68" t="s">
        <v>824</v>
      </c>
      <c r="D105" s="69" t="s">
        <v>116</v>
      </c>
      <c r="E105" s="81">
        <v>61.8</v>
      </c>
      <c r="F105" s="71">
        <v>2004.68</v>
      </c>
      <c r="G105" s="71">
        <f t="shared" si="3"/>
        <v>123889.224</v>
      </c>
      <c r="H105" s="71"/>
      <c r="I105" s="71">
        <f t="shared" si="4"/>
        <v>0</v>
      </c>
      <c r="J105" s="71">
        <f t="shared" si="5"/>
        <v>123889.224</v>
      </c>
    </row>
    <row r="106" spans="1:10" s="78" customFormat="1" ht="20.399999999999999" x14ac:dyDescent="0.3">
      <c r="A106" s="72" t="s">
        <v>259</v>
      </c>
      <c r="B106" s="73" t="s">
        <v>825</v>
      </c>
      <c r="C106" s="74" t="s">
        <v>826</v>
      </c>
      <c r="D106" s="75" t="s">
        <v>109</v>
      </c>
      <c r="E106" s="79">
        <v>11.25</v>
      </c>
      <c r="F106" s="77"/>
      <c r="G106" s="77">
        <f t="shared" si="3"/>
        <v>0</v>
      </c>
      <c r="H106" s="77"/>
      <c r="I106" s="77">
        <f t="shared" si="4"/>
        <v>0</v>
      </c>
      <c r="J106" s="77">
        <f t="shared" si="5"/>
        <v>0</v>
      </c>
    </row>
    <row r="107" spans="1:10" s="65" customFormat="1" ht="40.799999999999997" x14ac:dyDescent="0.3">
      <c r="A107" s="66" t="s">
        <v>261</v>
      </c>
      <c r="B107" s="67" t="s">
        <v>827</v>
      </c>
      <c r="C107" s="68" t="s">
        <v>828</v>
      </c>
      <c r="D107" s="69" t="s">
        <v>116</v>
      </c>
      <c r="E107" s="88">
        <v>1158.75</v>
      </c>
      <c r="F107" s="87">
        <v>783</v>
      </c>
      <c r="G107" s="71">
        <f t="shared" si="3"/>
        <v>907301.25</v>
      </c>
      <c r="H107" s="71"/>
      <c r="I107" s="71">
        <f t="shared" si="4"/>
        <v>0</v>
      </c>
      <c r="J107" s="71">
        <f t="shared" si="5"/>
        <v>907301.25</v>
      </c>
    </row>
    <row r="108" spans="1:10" s="65" customFormat="1" ht="40.799999999999997" x14ac:dyDescent="0.3">
      <c r="A108" s="66" t="s">
        <v>263</v>
      </c>
      <c r="B108" s="67" t="s">
        <v>829</v>
      </c>
      <c r="C108" s="68" t="s">
        <v>830</v>
      </c>
      <c r="D108" s="69" t="s">
        <v>213</v>
      </c>
      <c r="E108" s="70">
        <v>195</v>
      </c>
      <c r="F108" s="71">
        <v>8246.3700000000008</v>
      </c>
      <c r="G108" s="71">
        <f t="shared" si="3"/>
        <v>1608042.1500000001</v>
      </c>
      <c r="H108" s="71"/>
      <c r="I108" s="71">
        <f t="shared" si="4"/>
        <v>0</v>
      </c>
      <c r="J108" s="71">
        <f t="shared" si="5"/>
        <v>1608042.1500000001</v>
      </c>
    </row>
    <row r="109" spans="1:10" s="65" customFormat="1" ht="40.799999999999997" x14ac:dyDescent="0.3">
      <c r="A109" s="66" t="s">
        <v>265</v>
      </c>
      <c r="B109" s="67" t="s">
        <v>831</v>
      </c>
      <c r="C109" s="68" t="s">
        <v>832</v>
      </c>
      <c r="D109" s="69" t="s">
        <v>213</v>
      </c>
      <c r="E109" s="70">
        <v>150</v>
      </c>
      <c r="F109" s="71">
        <v>410</v>
      </c>
      <c r="G109" s="71">
        <f t="shared" si="3"/>
        <v>61500</v>
      </c>
      <c r="H109" s="71"/>
      <c r="I109" s="71">
        <f t="shared" si="4"/>
        <v>0</v>
      </c>
      <c r="J109" s="71">
        <f t="shared" si="5"/>
        <v>61500</v>
      </c>
    </row>
    <row r="110" spans="1:10" s="65" customFormat="1" ht="40.799999999999997" x14ac:dyDescent="0.3">
      <c r="A110" s="66" t="s">
        <v>267</v>
      </c>
      <c r="B110" s="67" t="s">
        <v>833</v>
      </c>
      <c r="C110" s="68" t="s">
        <v>834</v>
      </c>
      <c r="D110" s="69" t="s">
        <v>213</v>
      </c>
      <c r="E110" s="70">
        <v>2310</v>
      </c>
      <c r="F110" s="71">
        <v>17</v>
      </c>
      <c r="G110" s="71">
        <f t="shared" si="3"/>
        <v>39270</v>
      </c>
      <c r="H110" s="71"/>
      <c r="I110" s="71">
        <f t="shared" si="4"/>
        <v>0</v>
      </c>
      <c r="J110" s="71">
        <f t="shared" si="5"/>
        <v>39270</v>
      </c>
    </row>
    <row r="111" spans="1:10" s="65" customFormat="1" ht="40.799999999999997" x14ac:dyDescent="0.3">
      <c r="A111" s="66" t="s">
        <v>269</v>
      </c>
      <c r="B111" s="67" t="s">
        <v>835</v>
      </c>
      <c r="C111" s="68" t="s">
        <v>836</v>
      </c>
      <c r="D111" s="69" t="s">
        <v>213</v>
      </c>
      <c r="E111" s="70">
        <v>500</v>
      </c>
      <c r="F111" s="71">
        <v>27</v>
      </c>
      <c r="G111" s="71">
        <f t="shared" si="3"/>
        <v>13500</v>
      </c>
      <c r="H111" s="71"/>
      <c r="I111" s="71">
        <f t="shared" si="4"/>
        <v>0</v>
      </c>
      <c r="J111" s="71">
        <f t="shared" si="5"/>
        <v>13500</v>
      </c>
    </row>
    <row r="112" spans="1:10" s="65" customFormat="1" ht="40.799999999999997" x14ac:dyDescent="0.3">
      <c r="A112" s="66" t="s">
        <v>270</v>
      </c>
      <c r="B112" s="67" t="s">
        <v>838</v>
      </c>
      <c r="C112" s="68" t="s">
        <v>911</v>
      </c>
      <c r="D112" s="69" t="s">
        <v>213</v>
      </c>
      <c r="E112" s="70">
        <v>10224</v>
      </c>
      <c r="F112" s="71">
        <v>16</v>
      </c>
      <c r="G112" s="71">
        <f t="shared" si="3"/>
        <v>163584</v>
      </c>
      <c r="H112" s="71"/>
      <c r="I112" s="71">
        <f t="shared" si="4"/>
        <v>0</v>
      </c>
      <c r="J112" s="71">
        <f t="shared" si="5"/>
        <v>163584</v>
      </c>
    </row>
    <row r="113" spans="1:10" s="65" customFormat="1" ht="40.799999999999997" x14ac:dyDescent="0.3">
      <c r="A113" s="66" t="s">
        <v>273</v>
      </c>
      <c r="B113" s="67" t="s">
        <v>840</v>
      </c>
      <c r="C113" s="68" t="s">
        <v>912</v>
      </c>
      <c r="D113" s="69" t="s">
        <v>213</v>
      </c>
      <c r="E113" s="70">
        <v>10224</v>
      </c>
      <c r="F113" s="71">
        <v>5</v>
      </c>
      <c r="G113" s="71">
        <f t="shared" si="3"/>
        <v>51120</v>
      </c>
      <c r="H113" s="71"/>
      <c r="I113" s="71">
        <f t="shared" si="4"/>
        <v>0</v>
      </c>
      <c r="J113" s="71">
        <f t="shared" si="5"/>
        <v>51120</v>
      </c>
    </row>
    <row r="114" spans="1:10" s="65" customFormat="1" ht="40.799999999999997" x14ac:dyDescent="0.3">
      <c r="A114" s="66" t="s">
        <v>275</v>
      </c>
      <c r="B114" s="67" t="s">
        <v>842</v>
      </c>
      <c r="C114" s="68" t="s">
        <v>913</v>
      </c>
      <c r="D114" s="69" t="s">
        <v>213</v>
      </c>
      <c r="E114" s="70">
        <v>10224</v>
      </c>
      <c r="F114" s="71">
        <v>3</v>
      </c>
      <c r="G114" s="71">
        <f t="shared" si="3"/>
        <v>30672</v>
      </c>
      <c r="H114" s="71"/>
      <c r="I114" s="71">
        <f t="shared" si="4"/>
        <v>0</v>
      </c>
      <c r="J114" s="71">
        <f t="shared" si="5"/>
        <v>30672</v>
      </c>
    </row>
    <row r="115" spans="1:10" s="65" customFormat="1" ht="40.799999999999997" x14ac:dyDescent="0.3">
      <c r="A115" s="66" t="s">
        <v>279</v>
      </c>
      <c r="B115" s="67" t="s">
        <v>840</v>
      </c>
      <c r="C115" s="68" t="s">
        <v>1034</v>
      </c>
      <c r="D115" s="69" t="s">
        <v>213</v>
      </c>
      <c r="E115" s="70">
        <v>600</v>
      </c>
      <c r="F115" s="71">
        <v>23.59</v>
      </c>
      <c r="G115" s="71">
        <f t="shared" si="3"/>
        <v>14154</v>
      </c>
      <c r="H115" s="71"/>
      <c r="I115" s="71">
        <f t="shared" si="4"/>
        <v>0</v>
      </c>
      <c r="J115" s="71">
        <f t="shared" si="5"/>
        <v>14154</v>
      </c>
    </row>
    <row r="116" spans="1:10" s="65" customFormat="1" ht="40.799999999999997" x14ac:dyDescent="0.3">
      <c r="A116" s="66" t="s">
        <v>847</v>
      </c>
      <c r="B116" s="67" t="s">
        <v>842</v>
      </c>
      <c r="C116" s="68" t="s">
        <v>1035</v>
      </c>
      <c r="D116" s="69" t="s">
        <v>213</v>
      </c>
      <c r="E116" s="70">
        <v>600</v>
      </c>
      <c r="F116" s="71">
        <v>7.86</v>
      </c>
      <c r="G116" s="71">
        <f t="shared" si="3"/>
        <v>4716</v>
      </c>
      <c r="H116" s="71"/>
      <c r="I116" s="71">
        <f t="shared" si="4"/>
        <v>0</v>
      </c>
      <c r="J116" s="71">
        <f t="shared" si="5"/>
        <v>4716</v>
      </c>
    </row>
    <row r="117" spans="1:10" s="65" customFormat="1" ht="40.799999999999997" x14ac:dyDescent="0.3">
      <c r="A117" s="66" t="s">
        <v>282</v>
      </c>
      <c r="B117" s="67" t="s">
        <v>815</v>
      </c>
      <c r="C117" s="68" t="s">
        <v>1036</v>
      </c>
      <c r="D117" s="69" t="s">
        <v>213</v>
      </c>
      <c r="E117" s="70">
        <v>2310</v>
      </c>
      <c r="F117" s="71">
        <v>150</v>
      </c>
      <c r="G117" s="71">
        <f t="shared" si="3"/>
        <v>346500</v>
      </c>
      <c r="H117" s="71"/>
      <c r="I117" s="71">
        <f t="shared" si="4"/>
        <v>0</v>
      </c>
      <c r="J117" s="71">
        <f t="shared" si="5"/>
        <v>346500</v>
      </c>
    </row>
    <row r="118" spans="1:10" s="65" customFormat="1" ht="40.799999999999997" x14ac:dyDescent="0.3">
      <c r="A118" s="66" t="s">
        <v>284</v>
      </c>
      <c r="B118" s="67" t="s">
        <v>870</v>
      </c>
      <c r="C118" s="68" t="s">
        <v>849</v>
      </c>
      <c r="D118" s="69" t="s">
        <v>213</v>
      </c>
      <c r="E118" s="70">
        <v>2310</v>
      </c>
      <c r="F118" s="71">
        <v>5</v>
      </c>
      <c r="G118" s="71">
        <f t="shared" si="3"/>
        <v>11550</v>
      </c>
      <c r="H118" s="71"/>
      <c r="I118" s="71">
        <f t="shared" si="4"/>
        <v>0</v>
      </c>
      <c r="J118" s="71">
        <f t="shared" si="5"/>
        <v>11550</v>
      </c>
    </row>
    <row r="119" spans="1:10" s="65" customFormat="1" ht="40.799999999999997" x14ac:dyDescent="0.3">
      <c r="A119" s="66" t="s">
        <v>286</v>
      </c>
      <c r="B119" s="67" t="s">
        <v>838</v>
      </c>
      <c r="C119" s="68" t="s">
        <v>851</v>
      </c>
      <c r="D119" s="69" t="s">
        <v>213</v>
      </c>
      <c r="E119" s="70">
        <v>2688</v>
      </c>
      <c r="F119" s="71">
        <v>73.17</v>
      </c>
      <c r="G119" s="71">
        <f t="shared" si="3"/>
        <v>196680.95999999999</v>
      </c>
      <c r="H119" s="71"/>
      <c r="I119" s="71">
        <f t="shared" si="4"/>
        <v>0</v>
      </c>
      <c r="J119" s="71">
        <f t="shared" si="5"/>
        <v>196680.95999999999</v>
      </c>
    </row>
    <row r="120" spans="1:10" s="65" customFormat="1" ht="40.799999999999997" x14ac:dyDescent="0.3">
      <c r="A120" s="66" t="s">
        <v>289</v>
      </c>
      <c r="B120" s="67" t="s">
        <v>840</v>
      </c>
      <c r="C120" s="68" t="s">
        <v>852</v>
      </c>
      <c r="D120" s="69" t="s">
        <v>213</v>
      </c>
      <c r="E120" s="70">
        <v>2688</v>
      </c>
      <c r="F120" s="71">
        <v>27.81</v>
      </c>
      <c r="G120" s="71">
        <f t="shared" si="3"/>
        <v>74753.279999999999</v>
      </c>
      <c r="H120" s="71"/>
      <c r="I120" s="71">
        <f t="shared" si="4"/>
        <v>0</v>
      </c>
      <c r="J120" s="71">
        <f t="shared" si="5"/>
        <v>74753.279999999999</v>
      </c>
    </row>
    <row r="121" spans="1:10" s="65" customFormat="1" ht="40.799999999999997" x14ac:dyDescent="0.3">
      <c r="A121" s="66" t="s">
        <v>291</v>
      </c>
      <c r="B121" s="67" t="s">
        <v>853</v>
      </c>
      <c r="C121" s="68" t="s">
        <v>1037</v>
      </c>
      <c r="D121" s="69" t="s">
        <v>213</v>
      </c>
      <c r="E121" s="70">
        <v>30</v>
      </c>
      <c r="F121" s="71">
        <v>9374.89</v>
      </c>
      <c r="G121" s="71">
        <f t="shared" si="3"/>
        <v>281246.69999999995</v>
      </c>
      <c r="H121" s="71"/>
      <c r="I121" s="71">
        <f t="shared" si="4"/>
        <v>0</v>
      </c>
      <c r="J121" s="71">
        <f t="shared" si="5"/>
        <v>281246.69999999995</v>
      </c>
    </row>
    <row r="122" spans="1:10" s="78" customFormat="1" ht="20.399999999999999" x14ac:dyDescent="0.3">
      <c r="A122" s="72" t="s">
        <v>293</v>
      </c>
      <c r="B122" s="73" t="s">
        <v>287</v>
      </c>
      <c r="C122" s="74" t="s">
        <v>288</v>
      </c>
      <c r="D122" s="75" t="s">
        <v>69</v>
      </c>
      <c r="E122" s="79">
        <v>0.41</v>
      </c>
      <c r="F122" s="77"/>
      <c r="G122" s="77">
        <f t="shared" si="3"/>
        <v>0</v>
      </c>
      <c r="H122" s="77"/>
      <c r="I122" s="77">
        <f t="shared" si="4"/>
        <v>0</v>
      </c>
      <c r="J122" s="77">
        <f t="shared" si="5"/>
        <v>0</v>
      </c>
    </row>
    <row r="123" spans="1:10" s="65" customFormat="1" ht="40.799999999999997" x14ac:dyDescent="0.3">
      <c r="A123" s="66" t="s">
        <v>296</v>
      </c>
      <c r="B123" s="67" t="s">
        <v>801</v>
      </c>
      <c r="C123" s="68" t="s">
        <v>855</v>
      </c>
      <c r="D123" s="69" t="s">
        <v>213</v>
      </c>
      <c r="E123" s="70">
        <v>41</v>
      </c>
      <c r="F123" s="71">
        <v>22005.040000000001</v>
      </c>
      <c r="G123" s="71">
        <f t="shared" si="3"/>
        <v>902206.64</v>
      </c>
      <c r="H123" s="71"/>
      <c r="I123" s="71">
        <f t="shared" si="4"/>
        <v>0</v>
      </c>
      <c r="J123" s="71">
        <f t="shared" si="5"/>
        <v>902206.64</v>
      </c>
    </row>
    <row r="124" spans="1:10" s="65" customFormat="1" ht="40.799999999999997" x14ac:dyDescent="0.3">
      <c r="A124" s="66" t="s">
        <v>298</v>
      </c>
      <c r="B124" s="67" t="s">
        <v>808</v>
      </c>
      <c r="C124" s="68" t="s">
        <v>856</v>
      </c>
      <c r="D124" s="69" t="s">
        <v>213</v>
      </c>
      <c r="E124" s="70">
        <v>41</v>
      </c>
      <c r="F124" s="71">
        <v>2934</v>
      </c>
      <c r="G124" s="71">
        <f t="shared" si="3"/>
        <v>120294</v>
      </c>
      <c r="H124" s="71"/>
      <c r="I124" s="71">
        <f t="shared" si="4"/>
        <v>0</v>
      </c>
      <c r="J124" s="71">
        <f t="shared" si="5"/>
        <v>120294</v>
      </c>
    </row>
    <row r="125" spans="1:10" s="65" customFormat="1" ht="40.799999999999997" x14ac:dyDescent="0.3">
      <c r="A125" s="66" t="s">
        <v>300</v>
      </c>
      <c r="B125" s="67" t="s">
        <v>831</v>
      </c>
      <c r="C125" s="68" t="s">
        <v>857</v>
      </c>
      <c r="D125" s="69" t="s">
        <v>213</v>
      </c>
      <c r="E125" s="70">
        <v>164</v>
      </c>
      <c r="F125" s="71">
        <v>459.64</v>
      </c>
      <c r="G125" s="71">
        <f t="shared" si="3"/>
        <v>75380.959999999992</v>
      </c>
      <c r="H125" s="71"/>
      <c r="I125" s="71">
        <f t="shared" si="4"/>
        <v>0</v>
      </c>
      <c r="J125" s="71">
        <f t="shared" si="5"/>
        <v>75380.959999999992</v>
      </c>
    </row>
    <row r="126" spans="1:10" s="65" customFormat="1" ht="40.799999999999997" x14ac:dyDescent="0.3">
      <c r="A126" s="66" t="s">
        <v>303</v>
      </c>
      <c r="B126" s="67" t="s">
        <v>831</v>
      </c>
      <c r="C126" s="68" t="s">
        <v>858</v>
      </c>
      <c r="D126" s="69" t="s">
        <v>213</v>
      </c>
      <c r="E126" s="70">
        <v>164</v>
      </c>
      <c r="F126" s="71">
        <v>420</v>
      </c>
      <c r="G126" s="71">
        <f t="shared" si="3"/>
        <v>68880</v>
      </c>
      <c r="H126" s="71"/>
      <c r="I126" s="71">
        <f t="shared" si="4"/>
        <v>0</v>
      </c>
      <c r="J126" s="71">
        <f t="shared" si="5"/>
        <v>68880</v>
      </c>
    </row>
    <row r="127" spans="1:10" s="65" customFormat="1" ht="40.799999999999997" x14ac:dyDescent="0.3">
      <c r="A127" s="66" t="s">
        <v>305</v>
      </c>
      <c r="B127" s="67" t="s">
        <v>859</v>
      </c>
      <c r="C127" s="68" t="s">
        <v>860</v>
      </c>
      <c r="D127" s="69" t="s">
        <v>213</v>
      </c>
      <c r="E127" s="70">
        <v>410</v>
      </c>
      <c r="F127" s="71">
        <v>357.5</v>
      </c>
      <c r="G127" s="71">
        <f t="shared" si="3"/>
        <v>146575</v>
      </c>
      <c r="H127" s="71"/>
      <c r="I127" s="71">
        <f t="shared" si="4"/>
        <v>0</v>
      </c>
      <c r="J127" s="71">
        <f t="shared" si="5"/>
        <v>146575</v>
      </c>
    </row>
    <row r="128" spans="1:10" s="78" customFormat="1" ht="20.399999999999999" x14ac:dyDescent="0.3">
      <c r="A128" s="72" t="s">
        <v>862</v>
      </c>
      <c r="B128" s="73" t="s">
        <v>203</v>
      </c>
      <c r="C128" s="74" t="s">
        <v>204</v>
      </c>
      <c r="D128" s="75" t="s">
        <v>69</v>
      </c>
      <c r="E128" s="79">
        <v>0.63</v>
      </c>
      <c r="F128" s="77"/>
      <c r="G128" s="77">
        <f t="shared" si="3"/>
        <v>0</v>
      </c>
      <c r="H128" s="77"/>
      <c r="I128" s="77">
        <f t="shared" si="4"/>
        <v>0</v>
      </c>
      <c r="J128" s="77">
        <f t="shared" si="5"/>
        <v>0</v>
      </c>
    </row>
    <row r="129" spans="1:10" s="65" customFormat="1" ht="40.799999999999997" x14ac:dyDescent="0.3">
      <c r="A129" s="66" t="s">
        <v>312</v>
      </c>
      <c r="B129" s="67" t="s">
        <v>808</v>
      </c>
      <c r="C129" s="68" t="s">
        <v>1038</v>
      </c>
      <c r="D129" s="69" t="s">
        <v>213</v>
      </c>
      <c r="E129" s="70">
        <v>41</v>
      </c>
      <c r="F129" s="71">
        <v>4156.18</v>
      </c>
      <c r="G129" s="71">
        <f t="shared" si="3"/>
        <v>170403.38</v>
      </c>
      <c r="H129" s="71"/>
      <c r="I129" s="71">
        <f t="shared" si="4"/>
        <v>0</v>
      </c>
      <c r="J129" s="71">
        <f t="shared" si="5"/>
        <v>170403.38</v>
      </c>
    </row>
    <row r="130" spans="1:10" s="65" customFormat="1" ht="40.799999999999997" x14ac:dyDescent="0.3">
      <c r="A130" s="66" t="s">
        <v>866</v>
      </c>
      <c r="B130" s="67" t="s">
        <v>808</v>
      </c>
      <c r="C130" s="68" t="s">
        <v>1038</v>
      </c>
      <c r="D130" s="69" t="s">
        <v>213</v>
      </c>
      <c r="E130" s="70">
        <v>22</v>
      </c>
      <c r="F130" s="71">
        <v>4156.18</v>
      </c>
      <c r="G130" s="71">
        <f t="shared" si="3"/>
        <v>91435.96</v>
      </c>
      <c r="H130" s="71"/>
      <c r="I130" s="71">
        <f t="shared" si="4"/>
        <v>0</v>
      </c>
      <c r="J130" s="71">
        <f t="shared" si="5"/>
        <v>91435.96</v>
      </c>
    </row>
    <row r="131" spans="1:10" s="65" customFormat="1" ht="40.799999999999997" x14ac:dyDescent="0.3">
      <c r="A131" s="66" t="s">
        <v>318</v>
      </c>
      <c r="B131" s="67" t="s">
        <v>864</v>
      </c>
      <c r="C131" s="68" t="s">
        <v>865</v>
      </c>
      <c r="D131" s="69" t="s">
        <v>116</v>
      </c>
      <c r="E131" s="70">
        <v>82</v>
      </c>
      <c r="F131" s="71">
        <v>2356.29</v>
      </c>
      <c r="G131" s="71">
        <f t="shared" ref="G131:G194" si="6">E131*F131</f>
        <v>193215.78</v>
      </c>
      <c r="H131" s="71"/>
      <c r="I131" s="71">
        <f t="shared" ref="I131:I194" si="7">E131*H131</f>
        <v>0</v>
      </c>
      <c r="J131" s="71">
        <f t="shared" ref="J131:J194" si="8">G131+I131</f>
        <v>193215.78</v>
      </c>
    </row>
    <row r="132" spans="1:10" s="65" customFormat="1" ht="40.799999999999997" x14ac:dyDescent="0.3">
      <c r="A132" s="66" t="s">
        <v>869</v>
      </c>
      <c r="B132" s="67" t="s">
        <v>859</v>
      </c>
      <c r="C132" s="68" t="s">
        <v>867</v>
      </c>
      <c r="D132" s="69" t="s">
        <v>213</v>
      </c>
      <c r="E132" s="70">
        <v>85</v>
      </c>
      <c r="F132" s="71">
        <v>330.82</v>
      </c>
      <c r="G132" s="71">
        <f t="shared" si="6"/>
        <v>28119.7</v>
      </c>
      <c r="H132" s="71"/>
      <c r="I132" s="71">
        <f t="shared" si="7"/>
        <v>0</v>
      </c>
      <c r="J132" s="71">
        <f t="shared" si="8"/>
        <v>28119.7</v>
      </c>
    </row>
    <row r="133" spans="1:10" s="65" customFormat="1" ht="40.799999999999997" x14ac:dyDescent="0.3">
      <c r="A133" s="66" t="s">
        <v>324</v>
      </c>
      <c r="B133" s="67" t="s">
        <v>859</v>
      </c>
      <c r="C133" s="68" t="s">
        <v>868</v>
      </c>
      <c r="D133" s="69" t="s">
        <v>213</v>
      </c>
      <c r="E133" s="70">
        <v>123</v>
      </c>
      <c r="F133" s="71">
        <v>320</v>
      </c>
      <c r="G133" s="71">
        <f t="shared" si="6"/>
        <v>39360</v>
      </c>
      <c r="H133" s="71"/>
      <c r="I133" s="71">
        <f t="shared" si="7"/>
        <v>0</v>
      </c>
      <c r="J133" s="71">
        <f t="shared" si="8"/>
        <v>39360</v>
      </c>
    </row>
    <row r="134" spans="1:10" s="65" customFormat="1" ht="40.799999999999997" x14ac:dyDescent="0.3">
      <c r="A134" s="66" t="s">
        <v>874</v>
      </c>
      <c r="B134" s="67" t="s">
        <v>870</v>
      </c>
      <c r="C134" s="68" t="s">
        <v>1039</v>
      </c>
      <c r="D134" s="69" t="s">
        <v>213</v>
      </c>
      <c r="E134" s="70">
        <v>250</v>
      </c>
      <c r="F134" s="71">
        <v>4656.46</v>
      </c>
      <c r="G134" s="71">
        <f t="shared" si="6"/>
        <v>1164115</v>
      </c>
      <c r="H134" s="71"/>
      <c r="I134" s="71">
        <f t="shared" si="7"/>
        <v>0</v>
      </c>
      <c r="J134" s="71">
        <f t="shared" si="8"/>
        <v>1164115</v>
      </c>
    </row>
    <row r="135" spans="1:10" s="65" customFormat="1" ht="40.799999999999997" x14ac:dyDescent="0.3">
      <c r="A135" s="66" t="s">
        <v>330</v>
      </c>
      <c r="B135" s="67" t="s">
        <v>872</v>
      </c>
      <c r="C135" s="68" t="s">
        <v>873</v>
      </c>
      <c r="D135" s="69" t="s">
        <v>213</v>
      </c>
      <c r="E135" s="70">
        <v>500</v>
      </c>
      <c r="F135" s="71">
        <v>1078.3499999999999</v>
      </c>
      <c r="G135" s="71">
        <f t="shared" si="6"/>
        <v>539175</v>
      </c>
      <c r="H135" s="71"/>
      <c r="I135" s="71">
        <f t="shared" si="7"/>
        <v>0</v>
      </c>
      <c r="J135" s="71">
        <f t="shared" si="8"/>
        <v>539175</v>
      </c>
    </row>
    <row r="136" spans="1:10" s="65" customFormat="1" ht="40.799999999999997" x14ac:dyDescent="0.3">
      <c r="A136" s="66" t="s">
        <v>333</v>
      </c>
      <c r="B136" s="67" t="s">
        <v>838</v>
      </c>
      <c r="C136" s="68" t="s">
        <v>875</v>
      </c>
      <c r="D136" s="69" t="s">
        <v>213</v>
      </c>
      <c r="E136" s="70">
        <v>500</v>
      </c>
      <c r="F136" s="87">
        <v>1107</v>
      </c>
      <c r="G136" s="71">
        <f t="shared" si="6"/>
        <v>553500</v>
      </c>
      <c r="H136" s="71"/>
      <c r="I136" s="71">
        <f t="shared" si="7"/>
        <v>0</v>
      </c>
      <c r="J136" s="71">
        <f t="shared" si="8"/>
        <v>553500</v>
      </c>
    </row>
    <row r="137" spans="1:10" s="65" customFormat="1" ht="40.799999999999997" x14ac:dyDescent="0.3">
      <c r="A137" s="66" t="s">
        <v>336</v>
      </c>
      <c r="B137" s="67" t="s">
        <v>840</v>
      </c>
      <c r="C137" s="68" t="s">
        <v>876</v>
      </c>
      <c r="D137" s="69" t="s">
        <v>213</v>
      </c>
      <c r="E137" s="70">
        <v>500</v>
      </c>
      <c r="F137" s="87">
        <v>20</v>
      </c>
      <c r="G137" s="71">
        <f t="shared" si="6"/>
        <v>10000</v>
      </c>
      <c r="H137" s="71"/>
      <c r="I137" s="71">
        <f t="shared" si="7"/>
        <v>0</v>
      </c>
      <c r="J137" s="71">
        <f t="shared" si="8"/>
        <v>10000</v>
      </c>
    </row>
    <row r="138" spans="1:10" s="65" customFormat="1" ht="14.4" x14ac:dyDescent="0.3">
      <c r="A138" s="62" t="s">
        <v>1040</v>
      </c>
      <c r="B138" s="63"/>
      <c r="C138" s="63"/>
      <c r="D138" s="63"/>
      <c r="E138" s="64"/>
      <c r="F138" s="71"/>
      <c r="G138" s="71">
        <f t="shared" si="6"/>
        <v>0</v>
      </c>
      <c r="H138" s="71"/>
      <c r="I138" s="71">
        <f t="shared" si="7"/>
        <v>0</v>
      </c>
      <c r="J138" s="71">
        <f t="shared" si="8"/>
        <v>0</v>
      </c>
    </row>
    <row r="139" spans="1:10" s="78" customFormat="1" ht="30.6" x14ac:dyDescent="0.3">
      <c r="A139" s="72" t="s">
        <v>339</v>
      </c>
      <c r="B139" s="73" t="s">
        <v>163</v>
      </c>
      <c r="C139" s="74" t="s">
        <v>164</v>
      </c>
      <c r="D139" s="75" t="s">
        <v>165</v>
      </c>
      <c r="E139" s="89">
        <v>15.4975</v>
      </c>
      <c r="F139" s="77"/>
      <c r="G139" s="77">
        <f t="shared" si="6"/>
        <v>0</v>
      </c>
      <c r="H139" s="77"/>
      <c r="I139" s="77">
        <f t="shared" si="7"/>
        <v>0</v>
      </c>
      <c r="J139" s="77">
        <f t="shared" si="8"/>
        <v>0</v>
      </c>
    </row>
    <row r="140" spans="1:10" s="65" customFormat="1" ht="40.799999999999997" x14ac:dyDescent="0.3">
      <c r="A140" s="66" t="s">
        <v>341</v>
      </c>
      <c r="B140" s="67" t="s">
        <v>793</v>
      </c>
      <c r="C140" s="68" t="s">
        <v>1041</v>
      </c>
      <c r="D140" s="69" t="s">
        <v>213</v>
      </c>
      <c r="E140" s="70">
        <v>40</v>
      </c>
      <c r="F140" s="71">
        <v>49789.35</v>
      </c>
      <c r="G140" s="71">
        <f t="shared" si="6"/>
        <v>1991574</v>
      </c>
      <c r="H140" s="71"/>
      <c r="I140" s="71">
        <f t="shared" si="7"/>
        <v>0</v>
      </c>
      <c r="J140" s="71">
        <f t="shared" si="8"/>
        <v>1991574</v>
      </c>
    </row>
    <row r="141" spans="1:10" s="65" customFormat="1" ht="40.799999999999997" x14ac:dyDescent="0.3">
      <c r="A141" s="66" t="s">
        <v>344</v>
      </c>
      <c r="B141" s="67" t="s">
        <v>853</v>
      </c>
      <c r="C141" s="68" t="s">
        <v>1042</v>
      </c>
      <c r="D141" s="69" t="s">
        <v>213</v>
      </c>
      <c r="E141" s="70">
        <v>160</v>
      </c>
      <c r="F141" s="71">
        <v>10808.98</v>
      </c>
      <c r="G141" s="71">
        <f t="shared" si="6"/>
        <v>1729436.7999999998</v>
      </c>
      <c r="H141" s="71"/>
      <c r="I141" s="71">
        <f t="shared" si="7"/>
        <v>0</v>
      </c>
      <c r="J141" s="71">
        <f t="shared" si="8"/>
        <v>1729436.7999999998</v>
      </c>
    </row>
    <row r="142" spans="1:10" s="65" customFormat="1" ht="40.799999999999997" x14ac:dyDescent="0.3">
      <c r="A142" s="66" t="s">
        <v>347</v>
      </c>
      <c r="B142" s="67" t="s">
        <v>880</v>
      </c>
      <c r="C142" s="68" t="s">
        <v>1043</v>
      </c>
      <c r="D142" s="69" t="s">
        <v>213</v>
      </c>
      <c r="E142" s="70">
        <v>3</v>
      </c>
      <c r="F142" s="71">
        <v>7492.87</v>
      </c>
      <c r="G142" s="71">
        <f t="shared" si="6"/>
        <v>22478.61</v>
      </c>
      <c r="H142" s="71"/>
      <c r="I142" s="71">
        <f t="shared" si="7"/>
        <v>0</v>
      </c>
      <c r="J142" s="71">
        <f t="shared" si="8"/>
        <v>22478.61</v>
      </c>
    </row>
    <row r="143" spans="1:10" s="65" customFormat="1" ht="40.799999999999997" x14ac:dyDescent="0.3">
      <c r="A143" s="66" t="s">
        <v>348</v>
      </c>
      <c r="B143" s="67" t="s">
        <v>793</v>
      </c>
      <c r="C143" s="68" t="s">
        <v>1044</v>
      </c>
      <c r="D143" s="69" t="s">
        <v>213</v>
      </c>
      <c r="E143" s="70">
        <v>1</v>
      </c>
      <c r="F143" s="71">
        <v>26407.38</v>
      </c>
      <c r="G143" s="71">
        <f t="shared" si="6"/>
        <v>26407.38</v>
      </c>
      <c r="H143" s="71"/>
      <c r="I143" s="71">
        <f t="shared" si="7"/>
        <v>0</v>
      </c>
      <c r="J143" s="71">
        <f t="shared" si="8"/>
        <v>26407.38</v>
      </c>
    </row>
    <row r="144" spans="1:10" s="65" customFormat="1" ht="40.799999999999997" x14ac:dyDescent="0.3">
      <c r="A144" s="66" t="s">
        <v>351</v>
      </c>
      <c r="B144" s="67" t="s">
        <v>793</v>
      </c>
      <c r="C144" s="68" t="s">
        <v>1045</v>
      </c>
      <c r="D144" s="69" t="s">
        <v>213</v>
      </c>
      <c r="E144" s="81">
        <v>16.5</v>
      </c>
      <c r="F144" s="71">
        <v>42577.919999999998</v>
      </c>
      <c r="G144" s="71">
        <f t="shared" si="6"/>
        <v>702535.67999999993</v>
      </c>
      <c r="H144" s="71"/>
      <c r="I144" s="71">
        <f t="shared" si="7"/>
        <v>0</v>
      </c>
      <c r="J144" s="71">
        <f t="shared" si="8"/>
        <v>702535.67999999993</v>
      </c>
    </row>
    <row r="145" spans="1:10" s="65" customFormat="1" ht="40.799999999999997" x14ac:dyDescent="0.3">
      <c r="A145" s="66" t="s">
        <v>354</v>
      </c>
      <c r="B145" s="67" t="s">
        <v>793</v>
      </c>
      <c r="C145" s="68" t="s">
        <v>1046</v>
      </c>
      <c r="D145" s="69" t="s">
        <v>213</v>
      </c>
      <c r="E145" s="70">
        <v>37</v>
      </c>
      <c r="F145" s="71">
        <v>37472.239999999998</v>
      </c>
      <c r="G145" s="71">
        <f t="shared" si="6"/>
        <v>1386472.88</v>
      </c>
      <c r="H145" s="71"/>
      <c r="I145" s="71">
        <f t="shared" si="7"/>
        <v>0</v>
      </c>
      <c r="J145" s="71">
        <f t="shared" si="8"/>
        <v>1386472.88</v>
      </c>
    </row>
    <row r="146" spans="1:10" s="65" customFormat="1" ht="40.799999999999997" x14ac:dyDescent="0.3">
      <c r="A146" s="66" t="s">
        <v>358</v>
      </c>
      <c r="B146" s="67" t="s">
        <v>793</v>
      </c>
      <c r="C146" s="68" t="s">
        <v>1047</v>
      </c>
      <c r="D146" s="69" t="s">
        <v>213</v>
      </c>
      <c r="E146" s="70">
        <v>300</v>
      </c>
      <c r="F146" s="71">
        <v>36313.17</v>
      </c>
      <c r="G146" s="71">
        <f t="shared" si="6"/>
        <v>10893951</v>
      </c>
      <c r="H146" s="71"/>
      <c r="I146" s="71">
        <f t="shared" si="7"/>
        <v>0</v>
      </c>
      <c r="J146" s="71">
        <f t="shared" si="8"/>
        <v>10893951</v>
      </c>
    </row>
    <row r="147" spans="1:10" s="65" customFormat="1" ht="40.799999999999997" x14ac:dyDescent="0.3">
      <c r="A147" s="66" t="s">
        <v>361</v>
      </c>
      <c r="B147" s="67" t="s">
        <v>793</v>
      </c>
      <c r="C147" s="68" t="s">
        <v>1048</v>
      </c>
      <c r="D147" s="69" t="s">
        <v>213</v>
      </c>
      <c r="E147" s="70">
        <v>23</v>
      </c>
      <c r="F147" s="71">
        <v>18192.38</v>
      </c>
      <c r="G147" s="71">
        <f t="shared" si="6"/>
        <v>418424.74000000005</v>
      </c>
      <c r="H147" s="71"/>
      <c r="I147" s="71">
        <f t="shared" si="7"/>
        <v>0</v>
      </c>
      <c r="J147" s="71">
        <f t="shared" si="8"/>
        <v>418424.74000000005</v>
      </c>
    </row>
    <row r="148" spans="1:10" s="65" customFormat="1" ht="40.799999999999997" x14ac:dyDescent="0.3">
      <c r="A148" s="66" t="s">
        <v>363</v>
      </c>
      <c r="B148" s="67" t="s">
        <v>880</v>
      </c>
      <c r="C148" s="68" t="s">
        <v>1049</v>
      </c>
      <c r="D148" s="69" t="s">
        <v>213</v>
      </c>
      <c r="E148" s="70">
        <v>2</v>
      </c>
      <c r="F148" s="71">
        <v>11645.42</v>
      </c>
      <c r="G148" s="71">
        <f t="shared" si="6"/>
        <v>23290.84</v>
      </c>
      <c r="H148" s="71"/>
      <c r="I148" s="71">
        <f t="shared" si="7"/>
        <v>0</v>
      </c>
      <c r="J148" s="71">
        <f t="shared" si="8"/>
        <v>23290.84</v>
      </c>
    </row>
    <row r="149" spans="1:10" s="65" customFormat="1" ht="40.799999999999997" x14ac:dyDescent="0.3">
      <c r="A149" s="66" t="s">
        <v>367</v>
      </c>
      <c r="B149" s="67" t="s">
        <v>880</v>
      </c>
      <c r="C149" s="68" t="s">
        <v>1050</v>
      </c>
      <c r="D149" s="69" t="s">
        <v>213</v>
      </c>
      <c r="E149" s="70">
        <v>14</v>
      </c>
      <c r="F149" s="71">
        <v>11645.42</v>
      </c>
      <c r="G149" s="71">
        <f t="shared" si="6"/>
        <v>163035.88</v>
      </c>
      <c r="H149" s="71"/>
      <c r="I149" s="71">
        <f t="shared" si="7"/>
        <v>0</v>
      </c>
      <c r="J149" s="71">
        <f t="shared" si="8"/>
        <v>163035.88</v>
      </c>
    </row>
    <row r="150" spans="1:10" s="65" customFormat="1" ht="40.799999999999997" x14ac:dyDescent="0.3">
      <c r="A150" s="66" t="s">
        <v>369</v>
      </c>
      <c r="B150" s="67" t="s">
        <v>880</v>
      </c>
      <c r="C150" s="68" t="s">
        <v>2037</v>
      </c>
      <c r="D150" s="69" t="s">
        <v>213</v>
      </c>
      <c r="E150" s="70">
        <v>2</v>
      </c>
      <c r="F150" s="71">
        <v>29255.99</v>
      </c>
      <c r="G150" s="71">
        <f t="shared" si="6"/>
        <v>58511.98</v>
      </c>
      <c r="H150" s="71"/>
      <c r="I150" s="71">
        <f t="shared" si="7"/>
        <v>0</v>
      </c>
      <c r="J150" s="71">
        <f t="shared" si="8"/>
        <v>58511.98</v>
      </c>
    </row>
    <row r="151" spans="1:10" s="65" customFormat="1" ht="40.799999999999997" x14ac:dyDescent="0.3">
      <c r="A151" s="66" t="s">
        <v>371</v>
      </c>
      <c r="B151" s="67" t="s">
        <v>880</v>
      </c>
      <c r="C151" s="68" t="s">
        <v>2038</v>
      </c>
      <c r="D151" s="69" t="s">
        <v>213</v>
      </c>
      <c r="E151" s="70">
        <v>3</v>
      </c>
      <c r="F151" s="71">
        <v>17067.45</v>
      </c>
      <c r="G151" s="71">
        <f t="shared" si="6"/>
        <v>51202.350000000006</v>
      </c>
      <c r="H151" s="71"/>
      <c r="I151" s="71">
        <f t="shared" si="7"/>
        <v>0</v>
      </c>
      <c r="J151" s="71">
        <f t="shared" si="8"/>
        <v>51202.350000000006</v>
      </c>
    </row>
    <row r="152" spans="1:10" s="65" customFormat="1" ht="40.799999999999997" x14ac:dyDescent="0.3">
      <c r="A152" s="66" t="s">
        <v>374</v>
      </c>
      <c r="B152" s="67" t="s">
        <v>793</v>
      </c>
      <c r="C152" s="68" t="s">
        <v>2039</v>
      </c>
      <c r="D152" s="69" t="s">
        <v>213</v>
      </c>
      <c r="E152" s="70">
        <v>2</v>
      </c>
      <c r="F152" s="71">
        <v>26407.38</v>
      </c>
      <c r="G152" s="71">
        <f t="shared" si="6"/>
        <v>52814.76</v>
      </c>
      <c r="H152" s="71"/>
      <c r="I152" s="71">
        <f t="shared" si="7"/>
        <v>0</v>
      </c>
      <c r="J152" s="71">
        <f t="shared" si="8"/>
        <v>52814.76</v>
      </c>
    </row>
    <row r="153" spans="1:10" s="65" customFormat="1" ht="40.799999999999997" x14ac:dyDescent="0.3">
      <c r="A153" s="66" t="s">
        <v>376</v>
      </c>
      <c r="B153" s="67" t="s">
        <v>793</v>
      </c>
      <c r="C153" s="68" t="s">
        <v>1051</v>
      </c>
      <c r="D153" s="69" t="s">
        <v>213</v>
      </c>
      <c r="E153" s="70">
        <v>1</v>
      </c>
      <c r="F153" s="71">
        <v>30030</v>
      </c>
      <c r="G153" s="71">
        <f t="shared" si="6"/>
        <v>30030</v>
      </c>
      <c r="H153" s="71"/>
      <c r="I153" s="71">
        <f t="shared" si="7"/>
        <v>0</v>
      </c>
      <c r="J153" s="71">
        <f t="shared" si="8"/>
        <v>30030</v>
      </c>
    </row>
    <row r="154" spans="1:10" s="65" customFormat="1" ht="40.799999999999997" x14ac:dyDescent="0.3">
      <c r="A154" s="66" t="s">
        <v>379</v>
      </c>
      <c r="B154" s="67" t="s">
        <v>793</v>
      </c>
      <c r="C154" s="68" t="s">
        <v>1052</v>
      </c>
      <c r="D154" s="69" t="s">
        <v>213</v>
      </c>
      <c r="E154" s="70">
        <v>5</v>
      </c>
      <c r="F154" s="71">
        <v>30030</v>
      </c>
      <c r="G154" s="71">
        <f t="shared" si="6"/>
        <v>150150</v>
      </c>
      <c r="H154" s="71"/>
      <c r="I154" s="71">
        <f t="shared" si="7"/>
        <v>0</v>
      </c>
      <c r="J154" s="71">
        <f t="shared" si="8"/>
        <v>150150</v>
      </c>
    </row>
    <row r="155" spans="1:10" s="65" customFormat="1" ht="40.799999999999997" x14ac:dyDescent="0.3">
      <c r="A155" s="66" t="s">
        <v>380</v>
      </c>
      <c r="B155" s="67" t="s">
        <v>793</v>
      </c>
      <c r="C155" s="68" t="s">
        <v>1025</v>
      </c>
      <c r="D155" s="69" t="s">
        <v>213</v>
      </c>
      <c r="E155" s="70">
        <v>908</v>
      </c>
      <c r="F155" s="71">
        <v>2769.38</v>
      </c>
      <c r="G155" s="71">
        <f t="shared" si="6"/>
        <v>2514597.04</v>
      </c>
      <c r="H155" s="71"/>
      <c r="I155" s="71">
        <f t="shared" si="7"/>
        <v>0</v>
      </c>
      <c r="J155" s="71">
        <f t="shared" si="8"/>
        <v>2514597.04</v>
      </c>
    </row>
    <row r="156" spans="1:10" s="65" customFormat="1" ht="40.799999999999997" x14ac:dyDescent="0.3">
      <c r="A156" s="66" t="s">
        <v>381</v>
      </c>
      <c r="B156" s="67" t="s">
        <v>793</v>
      </c>
      <c r="C156" s="68" t="s">
        <v>1026</v>
      </c>
      <c r="D156" s="69" t="s">
        <v>213</v>
      </c>
      <c r="E156" s="70">
        <v>524</v>
      </c>
      <c r="F156" s="71">
        <v>3507.84</v>
      </c>
      <c r="G156" s="71">
        <f t="shared" si="6"/>
        <v>1838108.1600000001</v>
      </c>
      <c r="H156" s="71"/>
      <c r="I156" s="71">
        <f t="shared" si="7"/>
        <v>0</v>
      </c>
      <c r="J156" s="71">
        <f t="shared" si="8"/>
        <v>1838108.1600000001</v>
      </c>
    </row>
    <row r="157" spans="1:10" s="78" customFormat="1" ht="20.399999999999999" x14ac:dyDescent="0.3">
      <c r="A157" s="72" t="s">
        <v>384</v>
      </c>
      <c r="B157" s="73" t="s">
        <v>287</v>
      </c>
      <c r="C157" s="74" t="s">
        <v>288</v>
      </c>
      <c r="D157" s="75" t="s">
        <v>69</v>
      </c>
      <c r="E157" s="79">
        <v>7.16</v>
      </c>
      <c r="F157" s="77"/>
      <c r="G157" s="77">
        <f t="shared" si="6"/>
        <v>0</v>
      </c>
      <c r="H157" s="77"/>
      <c r="I157" s="77">
        <f t="shared" si="7"/>
        <v>0</v>
      </c>
      <c r="J157" s="77">
        <f t="shared" si="8"/>
        <v>0</v>
      </c>
    </row>
    <row r="158" spans="1:10" s="65" customFormat="1" ht="40.799999999999997" x14ac:dyDescent="0.3">
      <c r="A158" s="66" t="s">
        <v>386</v>
      </c>
      <c r="B158" s="67" t="s">
        <v>801</v>
      </c>
      <c r="C158" s="68" t="s">
        <v>1053</v>
      </c>
      <c r="D158" s="69" t="s">
        <v>213</v>
      </c>
      <c r="E158" s="70">
        <v>30</v>
      </c>
      <c r="F158" s="71">
        <v>3926.24</v>
      </c>
      <c r="G158" s="71">
        <f t="shared" si="6"/>
        <v>117787.2</v>
      </c>
      <c r="H158" s="71"/>
      <c r="I158" s="71">
        <f t="shared" si="7"/>
        <v>0</v>
      </c>
      <c r="J158" s="71">
        <f t="shared" si="8"/>
        <v>117787.2</v>
      </c>
    </row>
    <row r="159" spans="1:10" s="65" customFormat="1" ht="40.799999999999997" x14ac:dyDescent="0.3">
      <c r="A159" s="66" t="s">
        <v>388</v>
      </c>
      <c r="B159" s="67" t="s">
        <v>801</v>
      </c>
      <c r="C159" s="68" t="s">
        <v>1054</v>
      </c>
      <c r="D159" s="69" t="s">
        <v>213</v>
      </c>
      <c r="E159" s="70">
        <v>50</v>
      </c>
      <c r="F159" s="71">
        <v>3333.54</v>
      </c>
      <c r="G159" s="71">
        <f t="shared" si="6"/>
        <v>166677</v>
      </c>
      <c r="H159" s="71"/>
      <c r="I159" s="71">
        <f t="shared" si="7"/>
        <v>0</v>
      </c>
      <c r="J159" s="71">
        <f t="shared" si="8"/>
        <v>166677</v>
      </c>
    </row>
    <row r="160" spans="1:10" s="65" customFormat="1" ht="40.799999999999997" x14ac:dyDescent="0.3">
      <c r="A160" s="66" t="s">
        <v>390</v>
      </c>
      <c r="B160" s="67" t="s">
        <v>801</v>
      </c>
      <c r="C160" s="68" t="s">
        <v>1055</v>
      </c>
      <c r="D160" s="69" t="s">
        <v>213</v>
      </c>
      <c r="E160" s="70">
        <v>70</v>
      </c>
      <c r="F160" s="71">
        <v>2196</v>
      </c>
      <c r="G160" s="71">
        <f t="shared" si="6"/>
        <v>153720</v>
      </c>
      <c r="H160" s="71"/>
      <c r="I160" s="71">
        <f t="shared" si="7"/>
        <v>0</v>
      </c>
      <c r="J160" s="71">
        <f t="shared" si="8"/>
        <v>153720</v>
      </c>
    </row>
    <row r="161" spans="1:10" s="65" customFormat="1" ht="40.799999999999997" x14ac:dyDescent="0.3">
      <c r="A161" s="66" t="s">
        <v>392</v>
      </c>
      <c r="B161" s="67" t="s">
        <v>801</v>
      </c>
      <c r="C161" s="68" t="s">
        <v>1056</v>
      </c>
      <c r="D161" s="69" t="s">
        <v>213</v>
      </c>
      <c r="E161" s="70">
        <v>566</v>
      </c>
      <c r="F161" s="71">
        <v>1578.3</v>
      </c>
      <c r="G161" s="71">
        <f t="shared" si="6"/>
        <v>893317.79999999993</v>
      </c>
      <c r="H161" s="71"/>
      <c r="I161" s="71">
        <f t="shared" si="7"/>
        <v>0</v>
      </c>
      <c r="J161" s="71">
        <f t="shared" si="8"/>
        <v>893317.79999999993</v>
      </c>
    </row>
    <row r="162" spans="1:10" s="65" customFormat="1" ht="40.799999999999997" x14ac:dyDescent="0.3">
      <c r="A162" s="66" t="s">
        <v>395</v>
      </c>
      <c r="B162" s="67" t="s">
        <v>898</v>
      </c>
      <c r="C162" s="68" t="s">
        <v>1057</v>
      </c>
      <c r="D162" s="69" t="s">
        <v>213</v>
      </c>
      <c r="E162" s="70">
        <v>12</v>
      </c>
      <c r="F162" s="71">
        <v>11644.82</v>
      </c>
      <c r="G162" s="71">
        <f t="shared" si="6"/>
        <v>139737.84</v>
      </c>
      <c r="H162" s="71"/>
      <c r="I162" s="71">
        <f t="shared" si="7"/>
        <v>0</v>
      </c>
      <c r="J162" s="71">
        <f t="shared" si="8"/>
        <v>139737.84</v>
      </c>
    </row>
    <row r="163" spans="1:10" s="78" customFormat="1" ht="20.399999999999999" x14ac:dyDescent="0.3">
      <c r="A163" s="72" t="s">
        <v>398</v>
      </c>
      <c r="B163" s="73" t="s">
        <v>806</v>
      </c>
      <c r="C163" s="74" t="s">
        <v>807</v>
      </c>
      <c r="D163" s="75" t="s">
        <v>69</v>
      </c>
      <c r="E163" s="80">
        <v>1.8</v>
      </c>
      <c r="F163" s="77"/>
      <c r="G163" s="77">
        <f t="shared" si="6"/>
        <v>0</v>
      </c>
      <c r="H163" s="77"/>
      <c r="I163" s="77">
        <f t="shared" si="7"/>
        <v>0</v>
      </c>
      <c r="J163" s="77">
        <f t="shared" si="8"/>
        <v>0</v>
      </c>
    </row>
    <row r="164" spans="1:10" s="65" customFormat="1" ht="40.799999999999997" x14ac:dyDescent="0.3">
      <c r="A164" s="66" t="s">
        <v>900</v>
      </c>
      <c r="B164" s="67" t="s">
        <v>808</v>
      </c>
      <c r="C164" s="68" t="s">
        <v>901</v>
      </c>
      <c r="D164" s="69" t="s">
        <v>213</v>
      </c>
      <c r="E164" s="70">
        <v>20</v>
      </c>
      <c r="F164" s="71">
        <v>2254.09</v>
      </c>
      <c r="G164" s="71">
        <f t="shared" si="6"/>
        <v>45081.8</v>
      </c>
      <c r="H164" s="71"/>
      <c r="I164" s="71">
        <f t="shared" si="7"/>
        <v>0</v>
      </c>
      <c r="J164" s="71">
        <f t="shared" si="8"/>
        <v>45081.8</v>
      </c>
    </row>
    <row r="165" spans="1:10" s="65" customFormat="1" ht="40.799999999999997" x14ac:dyDescent="0.3">
      <c r="A165" s="66" t="s">
        <v>404</v>
      </c>
      <c r="B165" s="67" t="s">
        <v>808</v>
      </c>
      <c r="C165" s="68" t="s">
        <v>809</v>
      </c>
      <c r="D165" s="69" t="s">
        <v>213</v>
      </c>
      <c r="E165" s="70">
        <v>25</v>
      </c>
      <c r="F165" s="71">
        <v>1530</v>
      </c>
      <c r="G165" s="71">
        <f t="shared" si="6"/>
        <v>38250</v>
      </c>
      <c r="H165" s="71"/>
      <c r="I165" s="71">
        <f t="shared" si="7"/>
        <v>0</v>
      </c>
      <c r="J165" s="71">
        <f t="shared" si="8"/>
        <v>38250</v>
      </c>
    </row>
    <row r="166" spans="1:10" s="65" customFormat="1" ht="40.799999999999997" x14ac:dyDescent="0.3">
      <c r="A166" s="66" t="s">
        <v>902</v>
      </c>
      <c r="B166" s="67" t="s">
        <v>808</v>
      </c>
      <c r="C166" s="68" t="s">
        <v>810</v>
      </c>
      <c r="D166" s="69" t="s">
        <v>213</v>
      </c>
      <c r="E166" s="70">
        <v>80</v>
      </c>
      <c r="F166" s="71">
        <v>1247.0999999999999</v>
      </c>
      <c r="G166" s="71">
        <f t="shared" si="6"/>
        <v>99768</v>
      </c>
      <c r="H166" s="71"/>
      <c r="I166" s="71">
        <f t="shared" si="7"/>
        <v>0</v>
      </c>
      <c r="J166" s="71">
        <f t="shared" si="8"/>
        <v>99768</v>
      </c>
    </row>
    <row r="167" spans="1:10" s="65" customFormat="1" ht="40.799999999999997" x14ac:dyDescent="0.3">
      <c r="A167" s="66" t="s">
        <v>903</v>
      </c>
      <c r="B167" s="67" t="s">
        <v>808</v>
      </c>
      <c r="C167" s="68" t="s">
        <v>904</v>
      </c>
      <c r="D167" s="69" t="s">
        <v>213</v>
      </c>
      <c r="E167" s="70">
        <v>15</v>
      </c>
      <c r="F167" s="71">
        <v>8312.76</v>
      </c>
      <c r="G167" s="71">
        <f t="shared" si="6"/>
        <v>124691.40000000001</v>
      </c>
      <c r="H167" s="71"/>
      <c r="I167" s="71">
        <f t="shared" si="7"/>
        <v>0</v>
      </c>
      <c r="J167" s="71">
        <f t="shared" si="8"/>
        <v>124691.40000000001</v>
      </c>
    </row>
    <row r="168" spans="1:10" s="65" customFormat="1" ht="40.799999999999997" x14ac:dyDescent="0.3">
      <c r="A168" s="66" t="s">
        <v>412</v>
      </c>
      <c r="B168" s="67" t="s">
        <v>811</v>
      </c>
      <c r="C168" s="68" t="s">
        <v>812</v>
      </c>
      <c r="D168" s="69" t="s">
        <v>213</v>
      </c>
      <c r="E168" s="70">
        <v>125</v>
      </c>
      <c r="F168" s="71">
        <v>2516.56</v>
      </c>
      <c r="G168" s="71">
        <f t="shared" si="6"/>
        <v>314570</v>
      </c>
      <c r="H168" s="71"/>
      <c r="I168" s="71">
        <f t="shared" si="7"/>
        <v>0</v>
      </c>
      <c r="J168" s="71">
        <f t="shared" si="8"/>
        <v>314570</v>
      </c>
    </row>
    <row r="169" spans="1:10" s="65" customFormat="1" ht="40.799999999999997" x14ac:dyDescent="0.3">
      <c r="A169" s="66" t="s">
        <v>416</v>
      </c>
      <c r="B169" s="67" t="s">
        <v>853</v>
      </c>
      <c r="C169" s="68" t="s">
        <v>1030</v>
      </c>
      <c r="D169" s="69" t="s">
        <v>213</v>
      </c>
      <c r="E169" s="70">
        <v>1736</v>
      </c>
      <c r="F169" s="71">
        <v>41</v>
      </c>
      <c r="G169" s="71">
        <f t="shared" si="6"/>
        <v>71176</v>
      </c>
      <c r="H169" s="71"/>
      <c r="I169" s="71">
        <f t="shared" si="7"/>
        <v>0</v>
      </c>
      <c r="J169" s="71">
        <f t="shared" si="8"/>
        <v>71176</v>
      </c>
    </row>
    <row r="170" spans="1:10" s="65" customFormat="1" ht="40.799999999999997" x14ac:dyDescent="0.3">
      <c r="A170" s="66" t="s">
        <v>906</v>
      </c>
      <c r="B170" s="67" t="s">
        <v>817</v>
      </c>
      <c r="C170" s="68" t="s">
        <v>818</v>
      </c>
      <c r="D170" s="69" t="s">
        <v>213</v>
      </c>
      <c r="E170" s="70">
        <v>250</v>
      </c>
      <c r="F170" s="71">
        <v>3506.62</v>
      </c>
      <c r="G170" s="71">
        <f t="shared" si="6"/>
        <v>876655</v>
      </c>
      <c r="H170" s="71"/>
      <c r="I170" s="71">
        <f t="shared" si="7"/>
        <v>0</v>
      </c>
      <c r="J170" s="71">
        <f t="shared" si="8"/>
        <v>876655</v>
      </c>
    </row>
    <row r="171" spans="1:10" s="65" customFormat="1" ht="40.799999999999997" x14ac:dyDescent="0.3">
      <c r="A171" s="66" t="s">
        <v>422</v>
      </c>
      <c r="B171" s="67" t="s">
        <v>1031</v>
      </c>
      <c r="C171" s="68" t="s">
        <v>1058</v>
      </c>
      <c r="D171" s="69" t="s">
        <v>213</v>
      </c>
      <c r="E171" s="70">
        <v>50</v>
      </c>
      <c r="F171" s="71">
        <v>322.8</v>
      </c>
      <c r="G171" s="71">
        <f t="shared" si="6"/>
        <v>16140</v>
      </c>
      <c r="H171" s="71"/>
      <c r="I171" s="71">
        <f t="shared" si="7"/>
        <v>0</v>
      </c>
      <c r="J171" s="71">
        <f t="shared" si="8"/>
        <v>16140</v>
      </c>
    </row>
    <row r="172" spans="1:10" s="65" customFormat="1" ht="40.799999999999997" x14ac:dyDescent="0.3">
      <c r="A172" s="66" t="s">
        <v>424</v>
      </c>
      <c r="B172" s="67" t="s">
        <v>815</v>
      </c>
      <c r="C172" s="68" t="s">
        <v>816</v>
      </c>
      <c r="D172" s="69" t="s">
        <v>213</v>
      </c>
      <c r="E172" s="70">
        <v>1320</v>
      </c>
      <c r="F172" s="71">
        <v>36.880000000000003</v>
      </c>
      <c r="G172" s="71">
        <f t="shared" si="6"/>
        <v>48681.600000000006</v>
      </c>
      <c r="H172" s="71"/>
      <c r="I172" s="71">
        <f t="shared" si="7"/>
        <v>0</v>
      </c>
      <c r="J172" s="71">
        <f t="shared" si="8"/>
        <v>48681.600000000006</v>
      </c>
    </row>
    <row r="173" spans="1:10" s="65" customFormat="1" ht="40.799999999999997" x14ac:dyDescent="0.3">
      <c r="A173" s="66" t="s">
        <v>427</v>
      </c>
      <c r="B173" s="67" t="s">
        <v>815</v>
      </c>
      <c r="C173" s="68" t="s">
        <v>907</v>
      </c>
      <c r="D173" s="69" t="s">
        <v>213</v>
      </c>
      <c r="E173" s="70">
        <v>100</v>
      </c>
      <c r="F173" s="71">
        <v>19</v>
      </c>
      <c r="G173" s="71">
        <f t="shared" si="6"/>
        <v>1900</v>
      </c>
      <c r="H173" s="71"/>
      <c r="I173" s="71">
        <f t="shared" si="7"/>
        <v>0</v>
      </c>
      <c r="J173" s="71">
        <f t="shared" si="8"/>
        <v>1900</v>
      </c>
    </row>
    <row r="174" spans="1:10" s="65" customFormat="1" ht="40.799999999999997" x14ac:dyDescent="0.3">
      <c r="A174" s="66" t="s">
        <v>908</v>
      </c>
      <c r="B174" s="67" t="s">
        <v>831</v>
      </c>
      <c r="C174" s="68" t="s">
        <v>832</v>
      </c>
      <c r="D174" s="69" t="s">
        <v>213</v>
      </c>
      <c r="E174" s="70">
        <v>350</v>
      </c>
      <c r="F174" s="71">
        <v>410.05</v>
      </c>
      <c r="G174" s="71">
        <f t="shared" si="6"/>
        <v>143517.5</v>
      </c>
      <c r="H174" s="71"/>
      <c r="I174" s="71">
        <f t="shared" si="7"/>
        <v>0</v>
      </c>
      <c r="J174" s="71">
        <f t="shared" si="8"/>
        <v>143517.5</v>
      </c>
    </row>
    <row r="175" spans="1:10" s="65" customFormat="1" ht="40.799999999999997" x14ac:dyDescent="0.3">
      <c r="A175" s="66" t="s">
        <v>432</v>
      </c>
      <c r="B175" s="67" t="s">
        <v>909</v>
      </c>
      <c r="C175" s="68" t="s">
        <v>910</v>
      </c>
      <c r="D175" s="69" t="s">
        <v>213</v>
      </c>
      <c r="E175" s="70">
        <v>40</v>
      </c>
      <c r="F175" s="71">
        <v>17</v>
      </c>
      <c r="G175" s="71">
        <f t="shared" si="6"/>
        <v>680</v>
      </c>
      <c r="H175" s="71"/>
      <c r="I175" s="71">
        <f t="shared" si="7"/>
        <v>0</v>
      </c>
      <c r="J175" s="71">
        <f t="shared" si="8"/>
        <v>680</v>
      </c>
    </row>
    <row r="176" spans="1:10" s="65" customFormat="1" ht="40.799999999999997" x14ac:dyDescent="0.3">
      <c r="A176" s="66" t="s">
        <v>435</v>
      </c>
      <c r="B176" s="67" t="s">
        <v>838</v>
      </c>
      <c r="C176" s="68" t="s">
        <v>911</v>
      </c>
      <c r="D176" s="69" t="s">
        <v>213</v>
      </c>
      <c r="E176" s="70">
        <v>14040</v>
      </c>
      <c r="F176" s="71">
        <v>97.98</v>
      </c>
      <c r="G176" s="71">
        <f t="shared" si="6"/>
        <v>1375639.2</v>
      </c>
      <c r="H176" s="71"/>
      <c r="I176" s="71">
        <f t="shared" si="7"/>
        <v>0</v>
      </c>
      <c r="J176" s="71">
        <f t="shared" si="8"/>
        <v>1375639.2</v>
      </c>
    </row>
    <row r="177" spans="1:10" s="65" customFormat="1" ht="40.799999999999997" x14ac:dyDescent="0.3">
      <c r="A177" s="66" t="s">
        <v>438</v>
      </c>
      <c r="B177" s="67" t="s">
        <v>840</v>
      </c>
      <c r="C177" s="68" t="s">
        <v>1059</v>
      </c>
      <c r="D177" s="69" t="s">
        <v>213</v>
      </c>
      <c r="E177" s="70">
        <v>14040</v>
      </c>
      <c r="F177" s="71">
        <v>15.12</v>
      </c>
      <c r="G177" s="71">
        <f t="shared" si="6"/>
        <v>212284.79999999999</v>
      </c>
      <c r="H177" s="71"/>
      <c r="I177" s="71">
        <f t="shared" si="7"/>
        <v>0</v>
      </c>
      <c r="J177" s="71">
        <f t="shared" si="8"/>
        <v>212284.79999999999</v>
      </c>
    </row>
    <row r="178" spans="1:10" s="65" customFormat="1" ht="40.799999999999997" x14ac:dyDescent="0.3">
      <c r="A178" s="66" t="s">
        <v>442</v>
      </c>
      <c r="B178" s="67" t="s">
        <v>842</v>
      </c>
      <c r="C178" s="68" t="s">
        <v>913</v>
      </c>
      <c r="D178" s="69" t="s">
        <v>213</v>
      </c>
      <c r="E178" s="70">
        <v>14040</v>
      </c>
      <c r="F178" s="71">
        <v>12.69</v>
      </c>
      <c r="G178" s="71">
        <f t="shared" si="6"/>
        <v>178167.6</v>
      </c>
      <c r="H178" s="71"/>
      <c r="I178" s="71">
        <f t="shared" si="7"/>
        <v>0</v>
      </c>
      <c r="J178" s="71">
        <f t="shared" si="8"/>
        <v>178167.6</v>
      </c>
    </row>
    <row r="179" spans="1:10" s="65" customFormat="1" ht="40.799999999999997" x14ac:dyDescent="0.3">
      <c r="A179" s="66" t="s">
        <v>445</v>
      </c>
      <c r="B179" s="67" t="s">
        <v>840</v>
      </c>
      <c r="C179" s="68" t="s">
        <v>1060</v>
      </c>
      <c r="D179" s="69" t="s">
        <v>213</v>
      </c>
      <c r="E179" s="70">
        <v>750</v>
      </c>
      <c r="F179" s="71">
        <v>23.59</v>
      </c>
      <c r="G179" s="71">
        <f t="shared" si="6"/>
        <v>17692.5</v>
      </c>
      <c r="H179" s="71"/>
      <c r="I179" s="71">
        <f t="shared" si="7"/>
        <v>0</v>
      </c>
      <c r="J179" s="71">
        <f t="shared" si="8"/>
        <v>17692.5</v>
      </c>
    </row>
    <row r="180" spans="1:10" s="65" customFormat="1" ht="40.799999999999997" x14ac:dyDescent="0.3">
      <c r="A180" s="66" t="s">
        <v>448</v>
      </c>
      <c r="B180" s="67" t="s">
        <v>842</v>
      </c>
      <c r="C180" s="68" t="s">
        <v>1035</v>
      </c>
      <c r="D180" s="69" t="s">
        <v>213</v>
      </c>
      <c r="E180" s="70">
        <v>750</v>
      </c>
      <c r="F180" s="71">
        <v>7.86</v>
      </c>
      <c r="G180" s="71">
        <f t="shared" si="6"/>
        <v>5895</v>
      </c>
      <c r="H180" s="71"/>
      <c r="I180" s="71">
        <f t="shared" si="7"/>
        <v>0</v>
      </c>
      <c r="J180" s="71">
        <f t="shared" si="8"/>
        <v>5895</v>
      </c>
    </row>
    <row r="181" spans="1:10" s="65" customFormat="1" ht="40.799999999999997" x14ac:dyDescent="0.3">
      <c r="A181" s="66" t="s">
        <v>450</v>
      </c>
      <c r="B181" s="67" t="s">
        <v>838</v>
      </c>
      <c r="C181" s="68" t="s">
        <v>851</v>
      </c>
      <c r="D181" s="69" t="s">
        <v>213</v>
      </c>
      <c r="E181" s="70">
        <v>3472</v>
      </c>
      <c r="F181" s="71">
        <v>73.17</v>
      </c>
      <c r="G181" s="71">
        <f t="shared" si="6"/>
        <v>254046.24000000002</v>
      </c>
      <c r="H181" s="71"/>
      <c r="I181" s="71">
        <f t="shared" si="7"/>
        <v>0</v>
      </c>
      <c r="J181" s="71">
        <f t="shared" si="8"/>
        <v>254046.24000000002</v>
      </c>
    </row>
    <row r="182" spans="1:10" s="65" customFormat="1" ht="40.799999999999997" x14ac:dyDescent="0.3">
      <c r="A182" s="66" t="s">
        <v>452</v>
      </c>
      <c r="B182" s="67" t="s">
        <v>840</v>
      </c>
      <c r="C182" s="68" t="s">
        <v>852</v>
      </c>
      <c r="D182" s="69" t="s">
        <v>213</v>
      </c>
      <c r="E182" s="70">
        <v>3472</v>
      </c>
      <c r="F182" s="71">
        <v>27.81</v>
      </c>
      <c r="G182" s="71">
        <f t="shared" si="6"/>
        <v>96556.319999999992</v>
      </c>
      <c r="H182" s="71"/>
      <c r="I182" s="71">
        <f t="shared" si="7"/>
        <v>0</v>
      </c>
      <c r="J182" s="71">
        <f t="shared" si="8"/>
        <v>96556.319999999992</v>
      </c>
    </row>
    <row r="183" spans="1:10" s="65" customFormat="1" ht="40.799999999999997" x14ac:dyDescent="0.3">
      <c r="A183" s="66" t="s">
        <v>454</v>
      </c>
      <c r="B183" s="67" t="s">
        <v>838</v>
      </c>
      <c r="C183" s="68" t="s">
        <v>1061</v>
      </c>
      <c r="D183" s="69" t="s">
        <v>213</v>
      </c>
      <c r="E183" s="70">
        <v>66</v>
      </c>
      <c r="F183" s="71">
        <v>3902.77</v>
      </c>
      <c r="G183" s="71">
        <f t="shared" si="6"/>
        <v>257582.82</v>
      </c>
      <c r="H183" s="71"/>
      <c r="I183" s="71">
        <f t="shared" si="7"/>
        <v>0</v>
      </c>
      <c r="J183" s="71">
        <f t="shared" si="8"/>
        <v>257582.82</v>
      </c>
    </row>
    <row r="184" spans="1:10" s="65" customFormat="1" ht="40.799999999999997" x14ac:dyDescent="0.3">
      <c r="A184" s="66" t="s">
        <v>456</v>
      </c>
      <c r="B184" s="67" t="s">
        <v>840</v>
      </c>
      <c r="C184" s="68" t="s">
        <v>1062</v>
      </c>
      <c r="D184" s="69" t="s">
        <v>213</v>
      </c>
      <c r="E184" s="70">
        <v>66</v>
      </c>
      <c r="F184" s="71">
        <v>65.92</v>
      </c>
      <c r="G184" s="71">
        <f t="shared" si="6"/>
        <v>4350.72</v>
      </c>
      <c r="H184" s="71"/>
      <c r="I184" s="71">
        <f t="shared" si="7"/>
        <v>0</v>
      </c>
      <c r="J184" s="71">
        <f t="shared" si="8"/>
        <v>4350.72</v>
      </c>
    </row>
    <row r="185" spans="1:10" s="78" customFormat="1" ht="20.399999999999999" x14ac:dyDescent="0.3">
      <c r="A185" s="72" t="s">
        <v>458</v>
      </c>
      <c r="B185" s="73" t="s">
        <v>287</v>
      </c>
      <c r="C185" s="74" t="s">
        <v>288</v>
      </c>
      <c r="D185" s="75" t="s">
        <v>69</v>
      </c>
      <c r="E185" s="79">
        <v>0.76</v>
      </c>
      <c r="F185" s="77"/>
      <c r="G185" s="77">
        <f t="shared" si="6"/>
        <v>0</v>
      </c>
      <c r="H185" s="77"/>
      <c r="I185" s="77">
        <f t="shared" si="7"/>
        <v>0</v>
      </c>
      <c r="J185" s="77">
        <f t="shared" si="8"/>
        <v>0</v>
      </c>
    </row>
    <row r="186" spans="1:10" s="65" customFormat="1" ht="40.799999999999997" x14ac:dyDescent="0.3">
      <c r="A186" s="66" t="s">
        <v>459</v>
      </c>
      <c r="B186" s="67" t="s">
        <v>801</v>
      </c>
      <c r="C186" s="68" t="s">
        <v>915</v>
      </c>
      <c r="D186" s="69" t="s">
        <v>213</v>
      </c>
      <c r="E186" s="70">
        <v>76</v>
      </c>
      <c r="F186" s="71">
        <v>21999</v>
      </c>
      <c r="G186" s="71">
        <f t="shared" si="6"/>
        <v>1671924</v>
      </c>
      <c r="H186" s="71"/>
      <c r="I186" s="71">
        <f t="shared" si="7"/>
        <v>0</v>
      </c>
      <c r="J186" s="71">
        <f t="shared" si="8"/>
        <v>1671924</v>
      </c>
    </row>
    <row r="187" spans="1:10" s="65" customFormat="1" ht="40.799999999999997" x14ac:dyDescent="0.3">
      <c r="A187" s="66" t="s">
        <v>461</v>
      </c>
      <c r="B187" s="67" t="s">
        <v>808</v>
      </c>
      <c r="C187" s="68" t="s">
        <v>856</v>
      </c>
      <c r="D187" s="69" t="s">
        <v>213</v>
      </c>
      <c r="E187" s="70">
        <v>76</v>
      </c>
      <c r="F187" s="71">
        <v>2934</v>
      </c>
      <c r="G187" s="71">
        <f t="shared" si="6"/>
        <v>222984</v>
      </c>
      <c r="H187" s="71"/>
      <c r="I187" s="71">
        <f t="shared" si="7"/>
        <v>0</v>
      </c>
      <c r="J187" s="71">
        <f t="shared" si="8"/>
        <v>222984</v>
      </c>
    </row>
    <row r="188" spans="1:10" s="65" customFormat="1" ht="40.799999999999997" x14ac:dyDescent="0.3">
      <c r="A188" s="66" t="s">
        <v>463</v>
      </c>
      <c r="B188" s="67" t="s">
        <v>831</v>
      </c>
      <c r="C188" s="68" t="s">
        <v>857</v>
      </c>
      <c r="D188" s="69" t="s">
        <v>213</v>
      </c>
      <c r="E188" s="70">
        <v>304</v>
      </c>
      <c r="F188" s="71">
        <v>456.64</v>
      </c>
      <c r="G188" s="71">
        <f t="shared" si="6"/>
        <v>138818.56</v>
      </c>
      <c r="H188" s="71"/>
      <c r="I188" s="71">
        <f t="shared" si="7"/>
        <v>0</v>
      </c>
      <c r="J188" s="71">
        <f t="shared" si="8"/>
        <v>138818.56</v>
      </c>
    </row>
    <row r="189" spans="1:10" s="65" customFormat="1" ht="40.799999999999997" x14ac:dyDescent="0.3">
      <c r="A189" s="66" t="s">
        <v>466</v>
      </c>
      <c r="B189" s="67" t="s">
        <v>831</v>
      </c>
      <c r="C189" s="68" t="s">
        <v>858</v>
      </c>
      <c r="D189" s="69" t="s">
        <v>213</v>
      </c>
      <c r="E189" s="70">
        <v>304</v>
      </c>
      <c r="F189" s="71">
        <v>460.84</v>
      </c>
      <c r="G189" s="71">
        <f t="shared" si="6"/>
        <v>140095.35999999999</v>
      </c>
      <c r="H189" s="71"/>
      <c r="I189" s="71">
        <f t="shared" si="7"/>
        <v>0</v>
      </c>
      <c r="J189" s="71">
        <f t="shared" si="8"/>
        <v>140095.35999999999</v>
      </c>
    </row>
    <row r="190" spans="1:10" s="65" customFormat="1" ht="40.799999999999997" x14ac:dyDescent="0.3">
      <c r="A190" s="66" t="s">
        <v>916</v>
      </c>
      <c r="B190" s="67" t="s">
        <v>859</v>
      </c>
      <c r="C190" s="68" t="s">
        <v>860</v>
      </c>
      <c r="D190" s="69" t="s">
        <v>213</v>
      </c>
      <c r="E190" s="70">
        <v>760</v>
      </c>
      <c r="F190" s="71">
        <v>360</v>
      </c>
      <c r="G190" s="71">
        <f t="shared" si="6"/>
        <v>273600</v>
      </c>
      <c r="H190" s="71"/>
      <c r="I190" s="71">
        <f t="shared" si="7"/>
        <v>0</v>
      </c>
      <c r="J190" s="71">
        <f t="shared" si="8"/>
        <v>273600</v>
      </c>
    </row>
    <row r="191" spans="1:10" s="65" customFormat="1" ht="40.799999999999997" x14ac:dyDescent="0.3">
      <c r="A191" s="66" t="s">
        <v>471</v>
      </c>
      <c r="B191" s="67" t="s">
        <v>870</v>
      </c>
      <c r="C191" s="68" t="s">
        <v>1063</v>
      </c>
      <c r="D191" s="69" t="s">
        <v>213</v>
      </c>
      <c r="E191" s="70">
        <v>250</v>
      </c>
      <c r="F191" s="71">
        <v>4656.46</v>
      </c>
      <c r="G191" s="71">
        <f t="shared" si="6"/>
        <v>1164115</v>
      </c>
      <c r="H191" s="71"/>
      <c r="I191" s="71">
        <f t="shared" si="7"/>
        <v>0</v>
      </c>
      <c r="J191" s="71">
        <f t="shared" si="8"/>
        <v>1164115</v>
      </c>
    </row>
    <row r="192" spans="1:10" s="65" customFormat="1" ht="40.799999999999997" x14ac:dyDescent="0.3">
      <c r="A192" s="66" t="s">
        <v>473</v>
      </c>
      <c r="B192" s="67" t="s">
        <v>872</v>
      </c>
      <c r="C192" s="68" t="s">
        <v>873</v>
      </c>
      <c r="D192" s="69" t="s">
        <v>213</v>
      </c>
      <c r="E192" s="70">
        <v>500</v>
      </c>
      <c r="F192" s="71">
        <v>1078.3499999999999</v>
      </c>
      <c r="G192" s="71">
        <f t="shared" si="6"/>
        <v>539175</v>
      </c>
      <c r="H192" s="71"/>
      <c r="I192" s="71">
        <f t="shared" si="7"/>
        <v>0</v>
      </c>
      <c r="J192" s="71">
        <f t="shared" si="8"/>
        <v>539175</v>
      </c>
    </row>
    <row r="193" spans="1:10" s="65" customFormat="1" ht="40.799999999999997" x14ac:dyDescent="0.3">
      <c r="A193" s="66" t="s">
        <v>474</v>
      </c>
      <c r="B193" s="67" t="s">
        <v>838</v>
      </c>
      <c r="C193" s="68" t="s">
        <v>1064</v>
      </c>
      <c r="D193" s="69" t="s">
        <v>213</v>
      </c>
      <c r="E193" s="70">
        <v>500</v>
      </c>
      <c r="F193" s="71">
        <v>3902.77</v>
      </c>
      <c r="G193" s="71">
        <f t="shared" si="6"/>
        <v>1951385</v>
      </c>
      <c r="H193" s="71"/>
      <c r="I193" s="71">
        <f t="shared" si="7"/>
        <v>0</v>
      </c>
      <c r="J193" s="71">
        <f t="shared" si="8"/>
        <v>1951385</v>
      </c>
    </row>
    <row r="194" spans="1:10" s="65" customFormat="1" ht="40.799999999999997" x14ac:dyDescent="0.3">
      <c r="A194" s="66" t="s">
        <v>477</v>
      </c>
      <c r="B194" s="67" t="s">
        <v>840</v>
      </c>
      <c r="C194" s="68" t="s">
        <v>1065</v>
      </c>
      <c r="D194" s="69" t="s">
        <v>213</v>
      </c>
      <c r="E194" s="70">
        <v>500</v>
      </c>
      <c r="F194" s="71">
        <v>56.92</v>
      </c>
      <c r="G194" s="71">
        <f t="shared" si="6"/>
        <v>28460</v>
      </c>
      <c r="H194" s="71"/>
      <c r="I194" s="71">
        <f t="shared" si="7"/>
        <v>0</v>
      </c>
      <c r="J194" s="71">
        <f t="shared" si="8"/>
        <v>28460</v>
      </c>
    </row>
    <row r="195" spans="1:10" s="78" customFormat="1" ht="20.399999999999999" x14ac:dyDescent="0.3">
      <c r="A195" s="72" t="s">
        <v>479</v>
      </c>
      <c r="B195" s="73" t="s">
        <v>806</v>
      </c>
      <c r="C195" s="74" t="s">
        <v>807</v>
      </c>
      <c r="D195" s="75" t="s">
        <v>69</v>
      </c>
      <c r="E195" s="79">
        <v>1.1399999999999999</v>
      </c>
      <c r="F195" s="77"/>
      <c r="G195" s="77">
        <f t="shared" ref="G195:G258" si="9">E195*F195</f>
        <v>0</v>
      </c>
      <c r="H195" s="77"/>
      <c r="I195" s="77">
        <f t="shared" ref="I195:I258" si="10">E195*H195</f>
        <v>0</v>
      </c>
      <c r="J195" s="77">
        <f t="shared" ref="J195:J258" si="11">G195+I195</f>
        <v>0</v>
      </c>
    </row>
    <row r="196" spans="1:10" s="65" customFormat="1" ht="40.799999999999997" x14ac:dyDescent="0.3">
      <c r="A196" s="66" t="s">
        <v>482</v>
      </c>
      <c r="B196" s="67" t="s">
        <v>808</v>
      </c>
      <c r="C196" s="68" t="s">
        <v>1038</v>
      </c>
      <c r="D196" s="69" t="s">
        <v>213</v>
      </c>
      <c r="E196" s="70">
        <v>76</v>
      </c>
      <c r="F196" s="71">
        <v>4156.18</v>
      </c>
      <c r="G196" s="71">
        <f t="shared" si="9"/>
        <v>315869.68000000005</v>
      </c>
      <c r="H196" s="71"/>
      <c r="I196" s="71">
        <f t="shared" si="10"/>
        <v>0</v>
      </c>
      <c r="J196" s="71">
        <f t="shared" si="11"/>
        <v>315869.68000000005</v>
      </c>
    </row>
    <row r="197" spans="1:10" s="65" customFormat="1" ht="40.799999999999997" x14ac:dyDescent="0.3">
      <c r="A197" s="66" t="s">
        <v>484</v>
      </c>
      <c r="B197" s="67" t="s">
        <v>808</v>
      </c>
      <c r="C197" s="68" t="s">
        <v>1038</v>
      </c>
      <c r="D197" s="69" t="s">
        <v>213</v>
      </c>
      <c r="E197" s="70">
        <v>38</v>
      </c>
      <c r="F197" s="71">
        <v>4156.18</v>
      </c>
      <c r="G197" s="71">
        <f t="shared" si="9"/>
        <v>157934.84000000003</v>
      </c>
      <c r="H197" s="71"/>
      <c r="I197" s="71">
        <f t="shared" si="10"/>
        <v>0</v>
      </c>
      <c r="J197" s="71">
        <f t="shared" si="11"/>
        <v>157934.84000000003</v>
      </c>
    </row>
    <row r="198" spans="1:10" s="65" customFormat="1" ht="40.799999999999997" x14ac:dyDescent="0.3">
      <c r="A198" s="66" t="s">
        <v>487</v>
      </c>
      <c r="B198" s="67" t="s">
        <v>919</v>
      </c>
      <c r="C198" s="68" t="s">
        <v>865</v>
      </c>
      <c r="D198" s="69" t="s">
        <v>116</v>
      </c>
      <c r="E198" s="70">
        <v>152</v>
      </c>
      <c r="F198" s="71">
        <v>2356.29</v>
      </c>
      <c r="G198" s="71">
        <f t="shared" si="9"/>
        <v>358156.08</v>
      </c>
      <c r="H198" s="71"/>
      <c r="I198" s="71">
        <f t="shared" si="10"/>
        <v>0</v>
      </c>
      <c r="J198" s="71">
        <f t="shared" si="11"/>
        <v>358156.08</v>
      </c>
    </row>
    <row r="199" spans="1:10" s="65" customFormat="1" ht="40.799999999999997" x14ac:dyDescent="0.3">
      <c r="A199" s="66" t="s">
        <v>490</v>
      </c>
      <c r="B199" s="67" t="s">
        <v>859</v>
      </c>
      <c r="C199" s="68" t="s">
        <v>918</v>
      </c>
      <c r="D199" s="69" t="s">
        <v>213</v>
      </c>
      <c r="E199" s="70">
        <v>152</v>
      </c>
      <c r="F199" s="71">
        <v>330.82</v>
      </c>
      <c r="G199" s="71">
        <f t="shared" si="9"/>
        <v>50284.639999999999</v>
      </c>
      <c r="H199" s="71"/>
      <c r="I199" s="71">
        <f t="shared" si="10"/>
        <v>0</v>
      </c>
      <c r="J199" s="71">
        <f t="shared" si="11"/>
        <v>50284.639999999999</v>
      </c>
    </row>
    <row r="200" spans="1:10" s="65" customFormat="1" ht="40.799999999999997" x14ac:dyDescent="0.3">
      <c r="A200" s="66" t="s">
        <v>493</v>
      </c>
      <c r="B200" s="67" t="s">
        <v>859</v>
      </c>
      <c r="C200" s="68" t="s">
        <v>868</v>
      </c>
      <c r="D200" s="69" t="s">
        <v>213</v>
      </c>
      <c r="E200" s="70">
        <v>228</v>
      </c>
      <c r="F200" s="71">
        <v>320</v>
      </c>
      <c r="G200" s="71">
        <f t="shared" si="9"/>
        <v>72960</v>
      </c>
      <c r="H200" s="71"/>
      <c r="I200" s="71">
        <f t="shared" si="10"/>
        <v>0</v>
      </c>
      <c r="J200" s="71">
        <f t="shared" si="11"/>
        <v>72960</v>
      </c>
    </row>
    <row r="201" spans="1:10" s="65" customFormat="1" ht="40.799999999999997" x14ac:dyDescent="0.3">
      <c r="A201" s="66" t="s">
        <v>497</v>
      </c>
      <c r="B201" s="67" t="s">
        <v>919</v>
      </c>
      <c r="C201" s="68" t="s">
        <v>920</v>
      </c>
      <c r="D201" s="69" t="s">
        <v>213</v>
      </c>
      <c r="E201" s="70">
        <v>250</v>
      </c>
      <c r="F201" s="71">
        <v>428.13</v>
      </c>
      <c r="G201" s="71">
        <f t="shared" si="9"/>
        <v>107032.5</v>
      </c>
      <c r="H201" s="71"/>
      <c r="I201" s="71">
        <f t="shared" si="10"/>
        <v>0</v>
      </c>
      <c r="J201" s="71">
        <f t="shared" si="11"/>
        <v>107032.5</v>
      </c>
    </row>
    <row r="202" spans="1:10" s="78" customFormat="1" ht="20.399999999999999" x14ac:dyDescent="0.3">
      <c r="A202" s="72" t="s">
        <v>921</v>
      </c>
      <c r="B202" s="73" t="s">
        <v>825</v>
      </c>
      <c r="C202" s="74" t="s">
        <v>826</v>
      </c>
      <c r="D202" s="75" t="s">
        <v>109</v>
      </c>
      <c r="E202" s="80">
        <v>26.1</v>
      </c>
      <c r="F202" s="77"/>
      <c r="G202" s="77">
        <f t="shared" si="9"/>
        <v>0</v>
      </c>
      <c r="H202" s="77"/>
      <c r="I202" s="77">
        <f t="shared" si="10"/>
        <v>0</v>
      </c>
      <c r="J202" s="77">
        <f t="shared" si="11"/>
        <v>0</v>
      </c>
    </row>
    <row r="203" spans="1:10" s="65" customFormat="1" ht="40.799999999999997" x14ac:dyDescent="0.3">
      <c r="A203" s="66" t="s">
        <v>501</v>
      </c>
      <c r="B203" s="67" t="s">
        <v>1066</v>
      </c>
      <c r="C203" s="68" t="s">
        <v>923</v>
      </c>
      <c r="D203" s="69" t="s">
        <v>116</v>
      </c>
      <c r="E203" s="81">
        <v>2688.3</v>
      </c>
      <c r="F203" s="71">
        <v>2983.42</v>
      </c>
      <c r="G203" s="71">
        <f t="shared" si="9"/>
        <v>8020327.9860000005</v>
      </c>
      <c r="H203" s="71"/>
      <c r="I203" s="71">
        <f t="shared" si="10"/>
        <v>0</v>
      </c>
      <c r="J203" s="71">
        <f t="shared" si="11"/>
        <v>8020327.9860000005</v>
      </c>
    </row>
    <row r="204" spans="1:10" s="78" customFormat="1" ht="30.6" x14ac:dyDescent="0.3">
      <c r="A204" s="72" t="s">
        <v>922</v>
      </c>
      <c r="B204" s="73" t="s">
        <v>821</v>
      </c>
      <c r="C204" s="74" t="s">
        <v>822</v>
      </c>
      <c r="D204" s="75" t="s">
        <v>109</v>
      </c>
      <c r="E204" s="80">
        <v>0.6</v>
      </c>
      <c r="F204" s="77"/>
      <c r="G204" s="77">
        <f t="shared" si="9"/>
        <v>0</v>
      </c>
      <c r="H204" s="77"/>
      <c r="I204" s="77">
        <f t="shared" si="10"/>
        <v>0</v>
      </c>
      <c r="J204" s="77">
        <f t="shared" si="11"/>
        <v>0</v>
      </c>
    </row>
    <row r="205" spans="1:10" s="65" customFormat="1" ht="40.799999999999997" x14ac:dyDescent="0.3">
      <c r="A205" s="66" t="s">
        <v>507</v>
      </c>
      <c r="B205" s="67" t="s">
        <v>1033</v>
      </c>
      <c r="C205" s="68" t="s">
        <v>824</v>
      </c>
      <c r="D205" s="69" t="s">
        <v>116</v>
      </c>
      <c r="E205" s="81">
        <v>61.8</v>
      </c>
      <c r="F205" s="71">
        <v>2004.68</v>
      </c>
      <c r="G205" s="71">
        <f t="shared" si="9"/>
        <v>123889.224</v>
      </c>
      <c r="H205" s="71"/>
      <c r="I205" s="71">
        <f t="shared" si="10"/>
        <v>0</v>
      </c>
      <c r="J205" s="71">
        <f t="shared" si="11"/>
        <v>123889.224</v>
      </c>
    </row>
    <row r="206" spans="1:10" s="65" customFormat="1" ht="40.799999999999997" x14ac:dyDescent="0.3">
      <c r="A206" s="66" t="s">
        <v>510</v>
      </c>
      <c r="B206" s="67" t="s">
        <v>924</v>
      </c>
      <c r="C206" s="68" t="s">
        <v>1067</v>
      </c>
      <c r="D206" s="69" t="s">
        <v>213</v>
      </c>
      <c r="E206" s="70">
        <v>5280</v>
      </c>
      <c r="F206" s="98">
        <v>48.08</v>
      </c>
      <c r="G206" s="71">
        <f t="shared" si="9"/>
        <v>253862.39999999999</v>
      </c>
      <c r="H206" s="71"/>
      <c r="I206" s="71">
        <f t="shared" si="10"/>
        <v>0</v>
      </c>
      <c r="J206" s="71">
        <f t="shared" si="11"/>
        <v>253862.39999999999</v>
      </c>
    </row>
    <row r="207" spans="1:10" s="65" customFormat="1" ht="40.799999999999997" x14ac:dyDescent="0.3">
      <c r="A207" s="66" t="s">
        <v>925</v>
      </c>
      <c r="B207" s="67" t="s">
        <v>926</v>
      </c>
      <c r="C207" s="68" t="s">
        <v>1068</v>
      </c>
      <c r="D207" s="69" t="s">
        <v>213</v>
      </c>
      <c r="E207" s="70">
        <v>2640</v>
      </c>
      <c r="F207" s="71">
        <v>150</v>
      </c>
      <c r="G207" s="71">
        <f t="shared" si="9"/>
        <v>396000</v>
      </c>
      <c r="H207" s="71"/>
      <c r="I207" s="71">
        <f t="shared" si="10"/>
        <v>0</v>
      </c>
      <c r="J207" s="71">
        <f t="shared" si="11"/>
        <v>396000</v>
      </c>
    </row>
    <row r="208" spans="1:10" s="65" customFormat="1" ht="40.799999999999997" x14ac:dyDescent="0.3">
      <c r="A208" s="66" t="s">
        <v>516</v>
      </c>
      <c r="B208" s="67" t="s">
        <v>1069</v>
      </c>
      <c r="C208" s="68" t="s">
        <v>849</v>
      </c>
      <c r="D208" s="69" t="s">
        <v>213</v>
      </c>
      <c r="E208" s="70">
        <v>2640</v>
      </c>
      <c r="F208" s="71">
        <v>5</v>
      </c>
      <c r="G208" s="71">
        <f t="shared" si="9"/>
        <v>13200</v>
      </c>
      <c r="H208" s="71"/>
      <c r="I208" s="71">
        <f t="shared" si="10"/>
        <v>0</v>
      </c>
      <c r="J208" s="71">
        <f t="shared" si="11"/>
        <v>13200</v>
      </c>
    </row>
    <row r="209" spans="1:10" s="65" customFormat="1" ht="40.799999999999997" x14ac:dyDescent="0.3">
      <c r="A209" s="66" t="s">
        <v>927</v>
      </c>
      <c r="B209" s="67" t="s">
        <v>1070</v>
      </c>
      <c r="C209" s="68" t="s">
        <v>836</v>
      </c>
      <c r="D209" s="69" t="s">
        <v>213</v>
      </c>
      <c r="E209" s="70">
        <v>1000</v>
      </c>
      <c r="F209" s="71">
        <v>27</v>
      </c>
      <c r="G209" s="71">
        <f t="shared" si="9"/>
        <v>27000</v>
      </c>
      <c r="H209" s="71"/>
      <c r="I209" s="71">
        <f t="shared" si="10"/>
        <v>0</v>
      </c>
      <c r="J209" s="71">
        <f t="shared" si="11"/>
        <v>27000</v>
      </c>
    </row>
    <row r="210" spans="1:10" s="65" customFormat="1" ht="14.4" x14ac:dyDescent="0.3">
      <c r="A210" s="62" t="s">
        <v>1071</v>
      </c>
      <c r="B210" s="63"/>
      <c r="C210" s="63"/>
      <c r="D210" s="63"/>
      <c r="E210" s="64"/>
      <c r="F210" s="71"/>
      <c r="G210" s="71">
        <f t="shared" si="9"/>
        <v>0</v>
      </c>
      <c r="H210" s="71"/>
      <c r="I210" s="71">
        <f t="shared" si="10"/>
        <v>0</v>
      </c>
      <c r="J210" s="71">
        <f t="shared" si="11"/>
        <v>0</v>
      </c>
    </row>
    <row r="211" spans="1:10" s="78" customFormat="1" ht="20.399999999999999" x14ac:dyDescent="0.3">
      <c r="A211" s="72" t="s">
        <v>523</v>
      </c>
      <c r="B211" s="73" t="s">
        <v>928</v>
      </c>
      <c r="C211" s="74" t="s">
        <v>929</v>
      </c>
      <c r="D211" s="75" t="s">
        <v>930</v>
      </c>
      <c r="E211" s="89">
        <v>2.1225000000000001</v>
      </c>
      <c r="F211" s="77"/>
      <c r="G211" s="77">
        <f t="shared" si="9"/>
        <v>0</v>
      </c>
      <c r="H211" s="77"/>
      <c r="I211" s="77">
        <f t="shared" si="10"/>
        <v>0</v>
      </c>
      <c r="J211" s="77">
        <f t="shared" si="11"/>
        <v>0</v>
      </c>
    </row>
    <row r="212" spans="1:10" s="78" customFormat="1" ht="20.399999999999999" x14ac:dyDescent="0.3">
      <c r="A212" s="72" t="s">
        <v>933</v>
      </c>
      <c r="B212" s="73" t="s">
        <v>931</v>
      </c>
      <c r="C212" s="74" t="s">
        <v>932</v>
      </c>
      <c r="D212" s="75" t="s">
        <v>930</v>
      </c>
      <c r="E212" s="89">
        <v>2.1225000000000001</v>
      </c>
      <c r="F212" s="77"/>
      <c r="G212" s="77">
        <f t="shared" si="9"/>
        <v>0</v>
      </c>
      <c r="H212" s="77"/>
      <c r="I212" s="77">
        <f t="shared" si="10"/>
        <v>0</v>
      </c>
      <c r="J212" s="77">
        <f t="shared" si="11"/>
        <v>0</v>
      </c>
    </row>
    <row r="213" spans="1:10" s="78" customFormat="1" ht="20.399999999999999" x14ac:dyDescent="0.3">
      <c r="A213" s="72" t="s">
        <v>529</v>
      </c>
      <c r="B213" s="73" t="s">
        <v>550</v>
      </c>
      <c r="C213" s="74" t="s">
        <v>934</v>
      </c>
      <c r="D213" s="75" t="s">
        <v>109</v>
      </c>
      <c r="E213" s="79">
        <v>8.49</v>
      </c>
      <c r="F213" s="77"/>
      <c r="G213" s="77">
        <f t="shared" si="9"/>
        <v>0</v>
      </c>
      <c r="H213" s="77"/>
      <c r="I213" s="77">
        <f t="shared" si="10"/>
        <v>0</v>
      </c>
      <c r="J213" s="77">
        <f t="shared" si="11"/>
        <v>0</v>
      </c>
    </row>
    <row r="214" spans="1:10" s="78" customFormat="1" ht="20.399999999999999" x14ac:dyDescent="0.3">
      <c r="A214" s="72" t="s">
        <v>531</v>
      </c>
      <c r="B214" s="73" t="s">
        <v>464</v>
      </c>
      <c r="C214" s="74" t="s">
        <v>465</v>
      </c>
      <c r="D214" s="75" t="s">
        <v>109</v>
      </c>
      <c r="E214" s="79">
        <v>29.51</v>
      </c>
      <c r="F214" s="77"/>
      <c r="G214" s="77">
        <f t="shared" si="9"/>
        <v>0</v>
      </c>
      <c r="H214" s="77"/>
      <c r="I214" s="77">
        <f t="shared" si="10"/>
        <v>0</v>
      </c>
      <c r="J214" s="77">
        <f t="shared" si="11"/>
        <v>0</v>
      </c>
    </row>
    <row r="215" spans="1:10" s="65" customFormat="1" ht="40.799999999999997" x14ac:dyDescent="0.3">
      <c r="A215" s="66" t="s">
        <v>533</v>
      </c>
      <c r="B215" s="67" t="s">
        <v>935</v>
      </c>
      <c r="C215" s="68" t="s">
        <v>468</v>
      </c>
      <c r="D215" s="69" t="s">
        <v>116</v>
      </c>
      <c r="E215" s="70">
        <v>3800</v>
      </c>
      <c r="F215" s="71">
        <v>340.49</v>
      </c>
      <c r="G215" s="71">
        <f t="shared" si="9"/>
        <v>1293862</v>
      </c>
      <c r="H215" s="71"/>
      <c r="I215" s="71">
        <f t="shared" si="10"/>
        <v>0</v>
      </c>
      <c r="J215" s="71">
        <f t="shared" si="11"/>
        <v>1293862</v>
      </c>
    </row>
    <row r="216" spans="1:10" s="78" customFormat="1" ht="20.399999999999999" x14ac:dyDescent="0.3">
      <c r="A216" s="72" t="s">
        <v>535</v>
      </c>
      <c r="B216" s="73" t="s">
        <v>485</v>
      </c>
      <c r="C216" s="74" t="s">
        <v>486</v>
      </c>
      <c r="D216" s="75" t="s">
        <v>278</v>
      </c>
      <c r="E216" s="76">
        <v>4</v>
      </c>
      <c r="F216" s="77"/>
      <c r="G216" s="77">
        <f t="shared" si="9"/>
        <v>0</v>
      </c>
      <c r="H216" s="77"/>
      <c r="I216" s="77">
        <f t="shared" si="10"/>
        <v>0</v>
      </c>
      <c r="J216" s="77">
        <f t="shared" si="11"/>
        <v>0</v>
      </c>
    </row>
    <row r="217" spans="1:10" s="78" customFormat="1" ht="30.6" x14ac:dyDescent="0.3">
      <c r="A217" s="72" t="s">
        <v>937</v>
      </c>
      <c r="B217" s="73" t="s">
        <v>957</v>
      </c>
      <c r="C217" s="74" t="s">
        <v>958</v>
      </c>
      <c r="D217" s="75" t="s">
        <v>959</v>
      </c>
      <c r="E217" s="76">
        <v>40</v>
      </c>
      <c r="F217" s="77"/>
      <c r="G217" s="77">
        <f t="shared" si="9"/>
        <v>0</v>
      </c>
      <c r="H217" s="77"/>
      <c r="I217" s="77">
        <f t="shared" si="10"/>
        <v>0</v>
      </c>
      <c r="J217" s="77">
        <f t="shared" si="11"/>
        <v>0</v>
      </c>
    </row>
    <row r="218" spans="1:10" s="78" customFormat="1" ht="30.6" x14ac:dyDescent="0.3">
      <c r="A218" s="72" t="s">
        <v>939</v>
      </c>
      <c r="B218" s="73" t="s">
        <v>961</v>
      </c>
      <c r="C218" s="74" t="s">
        <v>962</v>
      </c>
      <c r="D218" s="75" t="s">
        <v>959</v>
      </c>
      <c r="E218" s="76">
        <v>40</v>
      </c>
      <c r="F218" s="77"/>
      <c r="G218" s="77">
        <f t="shared" si="9"/>
        <v>0</v>
      </c>
      <c r="H218" s="77"/>
      <c r="I218" s="77">
        <f t="shared" si="10"/>
        <v>0</v>
      </c>
      <c r="J218" s="77">
        <f t="shared" si="11"/>
        <v>0</v>
      </c>
    </row>
    <row r="219" spans="1:10" s="65" customFormat="1" ht="40.799999999999997" x14ac:dyDescent="0.3">
      <c r="A219" s="66" t="s">
        <v>942</v>
      </c>
      <c r="B219" s="67" t="s">
        <v>964</v>
      </c>
      <c r="C219" s="68" t="s">
        <v>965</v>
      </c>
      <c r="D219" s="69" t="s">
        <v>116</v>
      </c>
      <c r="E219" s="70">
        <v>200</v>
      </c>
      <c r="F219" s="71">
        <v>320</v>
      </c>
      <c r="G219" s="71">
        <f t="shared" si="9"/>
        <v>64000</v>
      </c>
      <c r="H219" s="71"/>
      <c r="I219" s="71">
        <f t="shared" si="10"/>
        <v>0</v>
      </c>
      <c r="J219" s="71">
        <f t="shared" si="11"/>
        <v>64000</v>
      </c>
    </row>
    <row r="220" spans="1:10" s="78" customFormat="1" ht="20.399999999999999" x14ac:dyDescent="0.3">
      <c r="A220" s="72" t="s">
        <v>945</v>
      </c>
      <c r="B220" s="73" t="s">
        <v>443</v>
      </c>
      <c r="C220" s="74" t="s">
        <v>444</v>
      </c>
      <c r="D220" s="75" t="s">
        <v>109</v>
      </c>
      <c r="E220" s="80">
        <v>13.2</v>
      </c>
      <c r="F220" s="77"/>
      <c r="G220" s="77">
        <f t="shared" si="9"/>
        <v>0</v>
      </c>
      <c r="H220" s="77"/>
      <c r="I220" s="77">
        <f t="shared" si="10"/>
        <v>0</v>
      </c>
      <c r="J220" s="77">
        <f t="shared" si="11"/>
        <v>0</v>
      </c>
    </row>
    <row r="221" spans="1:10" s="65" customFormat="1" ht="40.799999999999997" x14ac:dyDescent="0.3">
      <c r="A221" s="66" t="s">
        <v>948</v>
      </c>
      <c r="B221" s="67" t="s">
        <v>935</v>
      </c>
      <c r="C221" s="68" t="s">
        <v>938</v>
      </c>
      <c r="D221" s="69" t="s">
        <v>116</v>
      </c>
      <c r="E221" s="70">
        <v>1320</v>
      </c>
      <c r="F221" s="71">
        <v>103.59</v>
      </c>
      <c r="G221" s="71">
        <f t="shared" si="9"/>
        <v>136738.80000000002</v>
      </c>
      <c r="H221" s="71"/>
      <c r="I221" s="71">
        <f t="shared" si="10"/>
        <v>0</v>
      </c>
      <c r="J221" s="71">
        <f t="shared" si="11"/>
        <v>136738.80000000002</v>
      </c>
    </row>
    <row r="222" spans="1:10" s="65" customFormat="1" ht="40.799999999999997" x14ac:dyDescent="0.3">
      <c r="A222" s="66" t="s">
        <v>950</v>
      </c>
      <c r="B222" s="67" t="s">
        <v>936</v>
      </c>
      <c r="C222" s="68" t="s">
        <v>470</v>
      </c>
      <c r="D222" s="69" t="s">
        <v>213</v>
      </c>
      <c r="E222" s="70">
        <v>3020</v>
      </c>
      <c r="F222" s="71">
        <v>463.56</v>
      </c>
      <c r="G222" s="71">
        <f t="shared" si="9"/>
        <v>1399951.2</v>
      </c>
      <c r="H222" s="71"/>
      <c r="I222" s="71">
        <f t="shared" si="10"/>
        <v>0</v>
      </c>
      <c r="J222" s="71">
        <f t="shared" si="11"/>
        <v>1399951.2</v>
      </c>
    </row>
    <row r="223" spans="1:10" s="65" customFormat="1" ht="40.799999999999997" x14ac:dyDescent="0.3">
      <c r="A223" s="66" t="s">
        <v>953</v>
      </c>
      <c r="B223" s="67" t="s">
        <v>940</v>
      </c>
      <c r="C223" s="68" t="s">
        <v>941</v>
      </c>
      <c r="D223" s="69" t="s">
        <v>213</v>
      </c>
      <c r="E223" s="70">
        <v>1</v>
      </c>
      <c r="F223" s="71">
        <v>235</v>
      </c>
      <c r="G223" s="71">
        <f t="shared" si="9"/>
        <v>235</v>
      </c>
      <c r="H223" s="71"/>
      <c r="I223" s="71">
        <f t="shared" si="10"/>
        <v>0</v>
      </c>
      <c r="J223" s="71">
        <f t="shared" si="11"/>
        <v>235</v>
      </c>
    </row>
    <row r="224" spans="1:10" s="65" customFormat="1" ht="40.799999999999997" x14ac:dyDescent="0.3">
      <c r="A224" s="66" t="s">
        <v>955</v>
      </c>
      <c r="B224" s="67" t="s">
        <v>943</v>
      </c>
      <c r="C224" s="68" t="s">
        <v>944</v>
      </c>
      <c r="D224" s="69" t="s">
        <v>213</v>
      </c>
      <c r="E224" s="70">
        <v>1320</v>
      </c>
      <c r="F224" s="71">
        <v>416.83</v>
      </c>
      <c r="G224" s="71">
        <f t="shared" si="9"/>
        <v>550215.6</v>
      </c>
      <c r="H224" s="71"/>
      <c r="I224" s="71">
        <f t="shared" si="10"/>
        <v>0</v>
      </c>
      <c r="J224" s="71">
        <f t="shared" si="11"/>
        <v>550215.6</v>
      </c>
    </row>
    <row r="225" spans="1:10" s="65" customFormat="1" ht="40.799999999999997" x14ac:dyDescent="0.3">
      <c r="A225" s="66" t="s">
        <v>956</v>
      </c>
      <c r="B225" s="67" t="s">
        <v>946</v>
      </c>
      <c r="C225" s="68" t="s">
        <v>947</v>
      </c>
      <c r="D225" s="69" t="s">
        <v>213</v>
      </c>
      <c r="E225" s="70">
        <v>100</v>
      </c>
      <c r="F225" s="71">
        <v>892</v>
      </c>
      <c r="G225" s="71">
        <f t="shared" si="9"/>
        <v>89200</v>
      </c>
      <c r="H225" s="71"/>
      <c r="I225" s="71">
        <f t="shared" si="10"/>
        <v>0</v>
      </c>
      <c r="J225" s="71">
        <f t="shared" si="11"/>
        <v>89200</v>
      </c>
    </row>
    <row r="226" spans="1:10" s="65" customFormat="1" ht="40.799999999999997" x14ac:dyDescent="0.3">
      <c r="A226" s="66" t="s">
        <v>960</v>
      </c>
      <c r="B226" s="67" t="s">
        <v>949</v>
      </c>
      <c r="C226" s="68" t="s">
        <v>954</v>
      </c>
      <c r="D226" s="69" t="s">
        <v>213</v>
      </c>
      <c r="E226" s="70">
        <v>15</v>
      </c>
      <c r="F226" s="71">
        <v>120.84</v>
      </c>
      <c r="G226" s="71">
        <f t="shared" si="9"/>
        <v>1812.6000000000001</v>
      </c>
      <c r="H226" s="71"/>
      <c r="I226" s="71">
        <f t="shared" si="10"/>
        <v>0</v>
      </c>
      <c r="J226" s="71">
        <f t="shared" si="11"/>
        <v>1812.6000000000001</v>
      </c>
    </row>
    <row r="227" spans="1:10" s="65" customFormat="1" ht="40.799999999999997" x14ac:dyDescent="0.3">
      <c r="A227" s="66" t="s">
        <v>963</v>
      </c>
      <c r="B227" s="67" t="s">
        <v>949</v>
      </c>
      <c r="C227" s="68" t="s">
        <v>453</v>
      </c>
      <c r="D227" s="69" t="s">
        <v>213</v>
      </c>
      <c r="E227" s="70">
        <v>20</v>
      </c>
      <c r="F227" s="71">
        <v>2600</v>
      </c>
      <c r="G227" s="71">
        <f t="shared" si="9"/>
        <v>52000</v>
      </c>
      <c r="H227" s="71"/>
      <c r="I227" s="71">
        <f t="shared" si="10"/>
        <v>0</v>
      </c>
      <c r="J227" s="71">
        <f t="shared" si="11"/>
        <v>52000</v>
      </c>
    </row>
    <row r="228" spans="1:10" s="65" customFormat="1" ht="40.799999999999997" x14ac:dyDescent="0.3">
      <c r="A228" s="66" t="s">
        <v>966</v>
      </c>
      <c r="B228" s="67" t="s">
        <v>1072</v>
      </c>
      <c r="C228" s="68" t="s">
        <v>952</v>
      </c>
      <c r="D228" s="69" t="s">
        <v>213</v>
      </c>
      <c r="E228" s="70">
        <v>2</v>
      </c>
      <c r="F228" s="71">
        <v>3900</v>
      </c>
      <c r="G228" s="71">
        <f t="shared" si="9"/>
        <v>7800</v>
      </c>
      <c r="H228" s="71"/>
      <c r="I228" s="71">
        <f t="shared" si="10"/>
        <v>0</v>
      </c>
      <c r="J228" s="71">
        <f t="shared" si="11"/>
        <v>7800</v>
      </c>
    </row>
    <row r="229" spans="1:10" s="78" customFormat="1" ht="20.399999999999999" x14ac:dyDescent="0.3">
      <c r="A229" s="72" t="s">
        <v>969</v>
      </c>
      <c r="B229" s="73" t="s">
        <v>967</v>
      </c>
      <c r="C229" s="74" t="s">
        <v>968</v>
      </c>
      <c r="D229" s="75" t="s">
        <v>109</v>
      </c>
      <c r="E229" s="79">
        <v>0.01</v>
      </c>
      <c r="F229" s="77"/>
      <c r="G229" s="77">
        <f t="shared" si="9"/>
        <v>0</v>
      </c>
      <c r="H229" s="77"/>
      <c r="I229" s="77">
        <f t="shared" si="10"/>
        <v>0</v>
      </c>
      <c r="J229" s="77">
        <f t="shared" si="11"/>
        <v>0</v>
      </c>
    </row>
    <row r="230" spans="1:10" s="65" customFormat="1" ht="40.799999999999997" x14ac:dyDescent="0.3">
      <c r="A230" s="66" t="s">
        <v>1073</v>
      </c>
      <c r="B230" s="67" t="s">
        <v>1074</v>
      </c>
      <c r="C230" s="68" t="s">
        <v>971</v>
      </c>
      <c r="D230" s="69" t="s">
        <v>213</v>
      </c>
      <c r="E230" s="70">
        <v>1</v>
      </c>
      <c r="F230" s="71">
        <v>2700</v>
      </c>
      <c r="G230" s="71">
        <f t="shared" si="9"/>
        <v>2700</v>
      </c>
      <c r="H230" s="71"/>
      <c r="I230" s="71">
        <f t="shared" si="10"/>
        <v>0</v>
      </c>
      <c r="J230" s="71">
        <f t="shared" si="11"/>
        <v>2700</v>
      </c>
    </row>
    <row r="231" spans="1:10" s="65" customFormat="1" ht="14.4" x14ac:dyDescent="0.3">
      <c r="A231" s="62" t="s">
        <v>1075</v>
      </c>
      <c r="B231" s="63"/>
      <c r="C231" s="63"/>
      <c r="D231" s="63"/>
      <c r="E231" s="64"/>
      <c r="F231" s="71"/>
      <c r="G231" s="71">
        <f t="shared" si="9"/>
        <v>0</v>
      </c>
      <c r="H231" s="71"/>
      <c r="I231" s="71">
        <f t="shared" si="10"/>
        <v>0</v>
      </c>
      <c r="J231" s="71">
        <f t="shared" si="11"/>
        <v>0</v>
      </c>
    </row>
    <row r="232" spans="1:10" s="78" customFormat="1" ht="20.399999999999999" x14ac:dyDescent="0.3">
      <c r="A232" s="72" t="s">
        <v>1076</v>
      </c>
      <c r="B232" s="73" t="s">
        <v>413</v>
      </c>
      <c r="C232" s="74" t="s">
        <v>414</v>
      </c>
      <c r="D232" s="75" t="s">
        <v>415</v>
      </c>
      <c r="E232" s="79">
        <v>18.21</v>
      </c>
      <c r="F232" s="77"/>
      <c r="G232" s="77">
        <f t="shared" si="9"/>
        <v>0</v>
      </c>
      <c r="H232" s="77"/>
      <c r="I232" s="77">
        <f t="shared" si="10"/>
        <v>0</v>
      </c>
      <c r="J232" s="77">
        <f t="shared" si="11"/>
        <v>0</v>
      </c>
    </row>
    <row r="233" spans="1:10" s="65" customFormat="1" ht="40.799999999999997" x14ac:dyDescent="0.3">
      <c r="A233" s="66" t="s">
        <v>1077</v>
      </c>
      <c r="B233" s="67" t="s">
        <v>1078</v>
      </c>
      <c r="C233" s="68" t="s">
        <v>1079</v>
      </c>
      <c r="D233" s="69" t="s">
        <v>116</v>
      </c>
      <c r="E233" s="88">
        <v>2485.7399999999998</v>
      </c>
      <c r="F233" s="71">
        <v>2700</v>
      </c>
      <c r="G233" s="71">
        <f t="shared" si="9"/>
        <v>6711497.9999999991</v>
      </c>
      <c r="H233" s="71"/>
      <c r="I233" s="71">
        <f t="shared" si="10"/>
        <v>0</v>
      </c>
      <c r="J233" s="71">
        <f t="shared" si="11"/>
        <v>6711497.9999999991</v>
      </c>
    </row>
    <row r="234" spans="1:10" s="78" customFormat="1" ht="40.799999999999997" x14ac:dyDescent="0.3">
      <c r="A234" s="72" t="s">
        <v>1080</v>
      </c>
      <c r="B234" s="73" t="s">
        <v>114</v>
      </c>
      <c r="C234" s="74" t="s">
        <v>115</v>
      </c>
      <c r="D234" s="75" t="s">
        <v>109</v>
      </c>
      <c r="E234" s="79">
        <v>28.09</v>
      </c>
      <c r="F234" s="77"/>
      <c r="G234" s="77">
        <f t="shared" si="9"/>
        <v>0</v>
      </c>
      <c r="H234" s="77"/>
      <c r="I234" s="77">
        <f t="shared" si="10"/>
        <v>0</v>
      </c>
      <c r="J234" s="77">
        <f t="shared" si="11"/>
        <v>0</v>
      </c>
    </row>
    <row r="235" spans="1:10" s="78" customFormat="1" ht="40.799999999999997" x14ac:dyDescent="0.3">
      <c r="A235" s="72" t="s">
        <v>1081</v>
      </c>
      <c r="B235" s="73" t="s">
        <v>111</v>
      </c>
      <c r="C235" s="74" t="s">
        <v>112</v>
      </c>
      <c r="D235" s="75" t="s">
        <v>109</v>
      </c>
      <c r="E235" s="79">
        <v>19.53</v>
      </c>
      <c r="F235" s="77"/>
      <c r="G235" s="77">
        <f t="shared" si="9"/>
        <v>0</v>
      </c>
      <c r="H235" s="77"/>
      <c r="I235" s="77">
        <f t="shared" si="10"/>
        <v>0</v>
      </c>
      <c r="J235" s="77">
        <f t="shared" si="11"/>
        <v>0</v>
      </c>
    </row>
    <row r="236" spans="1:10" s="78" customFormat="1" ht="20.399999999999999" x14ac:dyDescent="0.3">
      <c r="A236" s="72" t="s">
        <v>1082</v>
      </c>
      <c r="B236" s="73" t="s">
        <v>718</v>
      </c>
      <c r="C236" s="74" t="s">
        <v>719</v>
      </c>
      <c r="D236" s="75" t="s">
        <v>18</v>
      </c>
      <c r="E236" s="80">
        <v>0.1</v>
      </c>
      <c r="F236" s="77"/>
      <c r="G236" s="77">
        <f t="shared" si="9"/>
        <v>0</v>
      </c>
      <c r="H236" s="77"/>
      <c r="I236" s="77">
        <f t="shared" si="10"/>
        <v>0</v>
      </c>
      <c r="J236" s="77">
        <f t="shared" si="11"/>
        <v>0</v>
      </c>
    </row>
    <row r="237" spans="1:10" s="78" customFormat="1" ht="20.399999999999999" x14ac:dyDescent="0.3">
      <c r="A237" s="72" t="s">
        <v>1083</v>
      </c>
      <c r="B237" s="73" t="s">
        <v>23</v>
      </c>
      <c r="C237" s="74" t="s">
        <v>24</v>
      </c>
      <c r="D237" s="75" t="s">
        <v>18</v>
      </c>
      <c r="E237" s="79">
        <v>2.92</v>
      </c>
      <c r="F237" s="77"/>
      <c r="G237" s="77">
        <f t="shared" si="9"/>
        <v>0</v>
      </c>
      <c r="H237" s="77"/>
      <c r="I237" s="77">
        <f t="shared" si="10"/>
        <v>0</v>
      </c>
      <c r="J237" s="77">
        <f t="shared" si="11"/>
        <v>0</v>
      </c>
    </row>
    <row r="238" spans="1:10" s="78" customFormat="1" ht="20.399999999999999" x14ac:dyDescent="0.3">
      <c r="A238" s="72" t="s">
        <v>1084</v>
      </c>
      <c r="B238" s="73" t="s">
        <v>20</v>
      </c>
      <c r="C238" s="74" t="s">
        <v>21</v>
      </c>
      <c r="D238" s="75" t="s">
        <v>18</v>
      </c>
      <c r="E238" s="79">
        <v>0.42</v>
      </c>
      <c r="F238" s="77"/>
      <c r="G238" s="77">
        <f t="shared" si="9"/>
        <v>0</v>
      </c>
      <c r="H238" s="77"/>
      <c r="I238" s="77">
        <f t="shared" si="10"/>
        <v>0</v>
      </c>
      <c r="J238" s="77">
        <f t="shared" si="11"/>
        <v>0</v>
      </c>
    </row>
    <row r="239" spans="1:10" s="78" customFormat="1" ht="20.399999999999999" x14ac:dyDescent="0.3">
      <c r="A239" s="72" t="s">
        <v>1085</v>
      </c>
      <c r="B239" s="73" t="s">
        <v>16</v>
      </c>
      <c r="C239" s="74" t="s">
        <v>17</v>
      </c>
      <c r="D239" s="75" t="s">
        <v>18</v>
      </c>
      <c r="E239" s="79">
        <v>0.24</v>
      </c>
      <c r="F239" s="77"/>
      <c r="G239" s="77">
        <f t="shared" si="9"/>
        <v>0</v>
      </c>
      <c r="H239" s="77"/>
      <c r="I239" s="77">
        <f t="shared" si="10"/>
        <v>0</v>
      </c>
      <c r="J239" s="77">
        <f t="shared" si="11"/>
        <v>0</v>
      </c>
    </row>
    <row r="240" spans="1:10" s="65" customFormat="1" ht="40.799999999999997" x14ac:dyDescent="0.3">
      <c r="A240" s="66" t="s">
        <v>1086</v>
      </c>
      <c r="B240" s="67" t="s">
        <v>1087</v>
      </c>
      <c r="C240" s="68" t="s">
        <v>1088</v>
      </c>
      <c r="D240" s="69" t="s">
        <v>116</v>
      </c>
      <c r="E240" s="81">
        <v>127.5</v>
      </c>
      <c r="F240" s="98">
        <v>1563.19</v>
      </c>
      <c r="G240" s="71">
        <f t="shared" si="9"/>
        <v>199306.72500000001</v>
      </c>
      <c r="H240" s="71"/>
      <c r="I240" s="71">
        <f t="shared" si="10"/>
        <v>0</v>
      </c>
      <c r="J240" s="71">
        <f t="shared" si="11"/>
        <v>199306.72500000001</v>
      </c>
    </row>
    <row r="241" spans="1:10" s="65" customFormat="1" ht="40.799999999999997" x14ac:dyDescent="0.3">
      <c r="A241" s="66" t="s">
        <v>1089</v>
      </c>
      <c r="B241" s="67" t="s">
        <v>1087</v>
      </c>
      <c r="C241" s="68" t="s">
        <v>1090</v>
      </c>
      <c r="D241" s="69" t="s">
        <v>116</v>
      </c>
      <c r="E241" s="81">
        <v>749.7</v>
      </c>
      <c r="F241" s="98">
        <v>1458.3</v>
      </c>
      <c r="G241" s="71">
        <f t="shared" si="9"/>
        <v>1093287.51</v>
      </c>
      <c r="H241" s="71"/>
      <c r="I241" s="71">
        <f t="shared" si="10"/>
        <v>0</v>
      </c>
      <c r="J241" s="71">
        <f t="shared" si="11"/>
        <v>1093287.51</v>
      </c>
    </row>
    <row r="242" spans="1:10" s="65" customFormat="1" ht="40.799999999999997" x14ac:dyDescent="0.3">
      <c r="A242" s="66" t="s">
        <v>1091</v>
      </c>
      <c r="B242" s="67" t="s">
        <v>1087</v>
      </c>
      <c r="C242" s="68" t="s">
        <v>1092</v>
      </c>
      <c r="D242" s="69" t="s">
        <v>116</v>
      </c>
      <c r="E242" s="81">
        <v>1065.9000000000001</v>
      </c>
      <c r="F242" s="71">
        <v>1394.14</v>
      </c>
      <c r="G242" s="71">
        <f t="shared" si="9"/>
        <v>1486013.8260000001</v>
      </c>
      <c r="H242" s="71"/>
      <c r="I242" s="71">
        <f t="shared" si="10"/>
        <v>0</v>
      </c>
      <c r="J242" s="71">
        <f t="shared" si="11"/>
        <v>1486013.8260000001</v>
      </c>
    </row>
    <row r="243" spans="1:10" s="65" customFormat="1" ht="40.799999999999997" x14ac:dyDescent="0.3">
      <c r="A243" s="66" t="s">
        <v>1093</v>
      </c>
      <c r="B243" s="67" t="s">
        <v>1094</v>
      </c>
      <c r="C243" s="68" t="s">
        <v>1095</v>
      </c>
      <c r="D243" s="69" t="s">
        <v>116</v>
      </c>
      <c r="E243" s="81">
        <v>163.19999999999999</v>
      </c>
      <c r="F243" s="71">
        <v>2734.18</v>
      </c>
      <c r="G243" s="71">
        <f t="shared" si="9"/>
        <v>446218.17599999992</v>
      </c>
      <c r="H243" s="71"/>
      <c r="I243" s="71">
        <f t="shared" si="10"/>
        <v>0</v>
      </c>
      <c r="J243" s="71">
        <f t="shared" si="11"/>
        <v>446218.17599999992</v>
      </c>
    </row>
    <row r="244" spans="1:10" s="78" customFormat="1" ht="20.399999999999999" x14ac:dyDescent="0.3">
      <c r="A244" s="72" t="s">
        <v>1096</v>
      </c>
      <c r="B244" s="73" t="s">
        <v>208</v>
      </c>
      <c r="C244" s="74" t="s">
        <v>209</v>
      </c>
      <c r="D244" s="75" t="s">
        <v>38</v>
      </c>
      <c r="E244" s="76">
        <v>19</v>
      </c>
      <c r="F244" s="77"/>
      <c r="G244" s="77">
        <f t="shared" si="9"/>
        <v>0</v>
      </c>
      <c r="H244" s="77"/>
      <c r="I244" s="77">
        <f t="shared" si="10"/>
        <v>0</v>
      </c>
      <c r="J244" s="77">
        <f t="shared" si="11"/>
        <v>0</v>
      </c>
    </row>
    <row r="245" spans="1:10" s="65" customFormat="1" ht="40.799999999999997" x14ac:dyDescent="0.3">
      <c r="A245" s="66" t="s">
        <v>1097</v>
      </c>
      <c r="B245" s="67" t="s">
        <v>1098</v>
      </c>
      <c r="C245" s="68" t="s">
        <v>1099</v>
      </c>
      <c r="D245" s="69" t="s">
        <v>213</v>
      </c>
      <c r="E245" s="70">
        <v>5</v>
      </c>
      <c r="F245" s="98">
        <v>9524.41</v>
      </c>
      <c r="G245" s="71">
        <f t="shared" si="9"/>
        <v>47622.05</v>
      </c>
      <c r="H245" s="71"/>
      <c r="I245" s="71">
        <f t="shared" si="10"/>
        <v>0</v>
      </c>
      <c r="J245" s="71">
        <f t="shared" si="11"/>
        <v>47622.05</v>
      </c>
    </row>
    <row r="246" spans="1:10" s="65" customFormat="1" ht="40.799999999999997" x14ac:dyDescent="0.3">
      <c r="A246" s="66" t="s">
        <v>1100</v>
      </c>
      <c r="B246" s="67" t="s">
        <v>1098</v>
      </c>
      <c r="C246" s="68" t="s">
        <v>1101</v>
      </c>
      <c r="D246" s="69" t="s">
        <v>213</v>
      </c>
      <c r="E246" s="70">
        <v>8</v>
      </c>
      <c r="F246" s="98">
        <v>9963.99</v>
      </c>
      <c r="G246" s="71">
        <f t="shared" si="9"/>
        <v>79711.92</v>
      </c>
      <c r="H246" s="71"/>
      <c r="I246" s="71">
        <f t="shared" si="10"/>
        <v>0</v>
      </c>
      <c r="J246" s="71">
        <f t="shared" si="11"/>
        <v>79711.92</v>
      </c>
    </row>
    <row r="247" spans="1:10" s="65" customFormat="1" ht="40.799999999999997" x14ac:dyDescent="0.3">
      <c r="A247" s="66" t="s">
        <v>1102</v>
      </c>
      <c r="B247" s="67" t="s">
        <v>1098</v>
      </c>
      <c r="C247" s="68" t="s">
        <v>1103</v>
      </c>
      <c r="D247" s="69" t="s">
        <v>213</v>
      </c>
      <c r="E247" s="70">
        <v>6</v>
      </c>
      <c r="F247" s="98">
        <v>41197.72</v>
      </c>
      <c r="G247" s="71">
        <f t="shared" si="9"/>
        <v>247186.32</v>
      </c>
      <c r="H247" s="71"/>
      <c r="I247" s="71">
        <f t="shared" si="10"/>
        <v>0</v>
      </c>
      <c r="J247" s="71">
        <f t="shared" si="11"/>
        <v>247186.32</v>
      </c>
    </row>
    <row r="248" spans="1:10" s="65" customFormat="1" ht="20.399999999999999" x14ac:dyDescent="0.3">
      <c r="A248" s="66" t="s">
        <v>1104</v>
      </c>
      <c r="B248" s="67" t="s">
        <v>1105</v>
      </c>
      <c r="C248" s="68" t="s">
        <v>1106</v>
      </c>
      <c r="D248" s="69" t="s">
        <v>213</v>
      </c>
      <c r="E248" s="70">
        <v>9</v>
      </c>
      <c r="F248" s="98">
        <v>1641.19</v>
      </c>
      <c r="G248" s="71">
        <f t="shared" si="9"/>
        <v>14770.710000000001</v>
      </c>
      <c r="H248" s="71"/>
      <c r="I248" s="71">
        <f t="shared" si="10"/>
        <v>0</v>
      </c>
      <c r="J248" s="71">
        <f t="shared" si="11"/>
        <v>14770.710000000001</v>
      </c>
    </row>
    <row r="249" spans="1:10" s="65" customFormat="1" ht="40.799999999999997" x14ac:dyDescent="0.3">
      <c r="A249" s="66" t="s">
        <v>1107</v>
      </c>
      <c r="B249" s="67" t="s">
        <v>1108</v>
      </c>
      <c r="C249" s="68" t="s">
        <v>1109</v>
      </c>
      <c r="D249" s="69" t="s">
        <v>213</v>
      </c>
      <c r="E249" s="70">
        <v>63</v>
      </c>
      <c r="F249" s="98">
        <v>209.53</v>
      </c>
      <c r="G249" s="71">
        <f t="shared" si="9"/>
        <v>13200.39</v>
      </c>
      <c r="H249" s="71"/>
      <c r="I249" s="71">
        <f t="shared" si="10"/>
        <v>0</v>
      </c>
      <c r="J249" s="71">
        <f t="shared" si="11"/>
        <v>13200.39</v>
      </c>
    </row>
    <row r="250" spans="1:10" s="65" customFormat="1" ht="40.799999999999997" x14ac:dyDescent="0.3">
      <c r="A250" s="66" t="s">
        <v>1110</v>
      </c>
      <c r="B250" s="67" t="s">
        <v>1108</v>
      </c>
      <c r="C250" s="68" t="s">
        <v>1111</v>
      </c>
      <c r="D250" s="69" t="s">
        <v>213</v>
      </c>
      <c r="E250" s="70">
        <v>22</v>
      </c>
      <c r="F250" s="98">
        <v>830.27</v>
      </c>
      <c r="G250" s="71">
        <f t="shared" si="9"/>
        <v>18265.939999999999</v>
      </c>
      <c r="H250" s="71"/>
      <c r="I250" s="71">
        <f t="shared" si="10"/>
        <v>0</v>
      </c>
      <c r="J250" s="71">
        <f t="shared" si="11"/>
        <v>18265.939999999999</v>
      </c>
    </row>
    <row r="251" spans="1:10" s="78" customFormat="1" ht="14.4" x14ac:dyDescent="0.3">
      <c r="A251" s="72" t="s">
        <v>1112</v>
      </c>
      <c r="B251" s="73" t="s">
        <v>1113</v>
      </c>
      <c r="C251" s="74" t="s">
        <v>1114</v>
      </c>
      <c r="D251" s="75" t="s">
        <v>1115</v>
      </c>
      <c r="E251" s="76">
        <v>3</v>
      </c>
      <c r="F251" s="77"/>
      <c r="G251" s="77">
        <f t="shared" si="9"/>
        <v>0</v>
      </c>
      <c r="H251" s="77"/>
      <c r="I251" s="77">
        <f t="shared" si="10"/>
        <v>0</v>
      </c>
      <c r="J251" s="77">
        <f t="shared" si="11"/>
        <v>0</v>
      </c>
    </row>
    <row r="252" spans="1:10" s="65" customFormat="1" ht="20.399999999999999" x14ac:dyDescent="0.3">
      <c r="A252" s="66" t="s">
        <v>1116</v>
      </c>
      <c r="B252" s="67" t="s">
        <v>1117</v>
      </c>
      <c r="C252" s="68" t="s">
        <v>1118</v>
      </c>
      <c r="D252" s="69" t="s">
        <v>1119</v>
      </c>
      <c r="E252" s="70">
        <v>1</v>
      </c>
      <c r="F252" s="98">
        <v>249098.5</v>
      </c>
      <c r="G252" s="71">
        <f t="shared" si="9"/>
        <v>249098.5</v>
      </c>
      <c r="H252" s="71"/>
      <c r="I252" s="71">
        <f t="shared" si="10"/>
        <v>0</v>
      </c>
      <c r="J252" s="71">
        <f t="shared" si="11"/>
        <v>249098.5</v>
      </c>
    </row>
    <row r="253" spans="1:10" s="65" customFormat="1" ht="20.399999999999999" x14ac:dyDescent="0.3">
      <c r="A253" s="66" t="s">
        <v>1120</v>
      </c>
      <c r="B253" s="67" t="s">
        <v>1117</v>
      </c>
      <c r="C253" s="68" t="s">
        <v>1121</v>
      </c>
      <c r="D253" s="69" t="s">
        <v>1119</v>
      </c>
      <c r="E253" s="70">
        <v>1</v>
      </c>
      <c r="F253" s="98">
        <v>250423.49</v>
      </c>
      <c r="G253" s="71">
        <f t="shared" si="9"/>
        <v>250423.49</v>
      </c>
      <c r="H253" s="71"/>
      <c r="I253" s="71">
        <f t="shared" si="10"/>
        <v>0</v>
      </c>
      <c r="J253" s="71">
        <f t="shared" si="11"/>
        <v>250423.49</v>
      </c>
    </row>
    <row r="254" spans="1:10" s="65" customFormat="1" ht="20.399999999999999" x14ac:dyDescent="0.3">
      <c r="A254" s="66" t="s">
        <v>1122</v>
      </c>
      <c r="B254" s="67" t="s">
        <v>1117</v>
      </c>
      <c r="C254" s="68" t="s">
        <v>1123</v>
      </c>
      <c r="D254" s="69" t="s">
        <v>1119</v>
      </c>
      <c r="E254" s="70">
        <v>1</v>
      </c>
      <c r="F254" s="98">
        <v>328598.02</v>
      </c>
      <c r="G254" s="71">
        <f t="shared" si="9"/>
        <v>328598.02</v>
      </c>
      <c r="H254" s="71"/>
      <c r="I254" s="71">
        <f t="shared" si="10"/>
        <v>0</v>
      </c>
      <c r="J254" s="71">
        <f t="shared" si="11"/>
        <v>328598.02</v>
      </c>
    </row>
    <row r="255" spans="1:10" s="65" customFormat="1" ht="40.799999999999997" x14ac:dyDescent="0.3">
      <c r="A255" s="66" t="s">
        <v>1124</v>
      </c>
      <c r="B255" s="67" t="s">
        <v>1125</v>
      </c>
      <c r="C255" s="68" t="s">
        <v>1126</v>
      </c>
      <c r="D255" s="69" t="s">
        <v>116</v>
      </c>
      <c r="E255" s="81">
        <v>132.6</v>
      </c>
      <c r="F255" s="98">
        <v>217.28</v>
      </c>
      <c r="G255" s="71">
        <f t="shared" si="9"/>
        <v>28811.327999999998</v>
      </c>
      <c r="H255" s="71"/>
      <c r="I255" s="71">
        <f t="shared" si="10"/>
        <v>0</v>
      </c>
      <c r="J255" s="71">
        <f t="shared" si="11"/>
        <v>28811.327999999998</v>
      </c>
    </row>
    <row r="256" spans="1:10" s="65" customFormat="1" ht="40.799999999999997" x14ac:dyDescent="0.3">
      <c r="A256" s="66" t="s">
        <v>1127</v>
      </c>
      <c r="B256" s="67" t="s">
        <v>1128</v>
      </c>
      <c r="C256" s="68" t="s">
        <v>1129</v>
      </c>
      <c r="D256" s="69" t="s">
        <v>116</v>
      </c>
      <c r="E256" s="81">
        <v>132.6</v>
      </c>
      <c r="F256" s="98">
        <v>325.25</v>
      </c>
      <c r="G256" s="71">
        <f t="shared" si="9"/>
        <v>43128.15</v>
      </c>
      <c r="H256" s="71"/>
      <c r="I256" s="71">
        <f t="shared" si="10"/>
        <v>0</v>
      </c>
      <c r="J256" s="71">
        <f t="shared" si="11"/>
        <v>43128.15</v>
      </c>
    </row>
    <row r="257" spans="1:11" s="65" customFormat="1" ht="40.799999999999997" x14ac:dyDescent="0.3">
      <c r="A257" s="66" t="s">
        <v>1130</v>
      </c>
      <c r="B257" s="67" t="s">
        <v>1098</v>
      </c>
      <c r="C257" s="68" t="s">
        <v>1131</v>
      </c>
      <c r="D257" s="69" t="s">
        <v>213</v>
      </c>
      <c r="E257" s="70">
        <v>6</v>
      </c>
      <c r="F257" s="98">
        <v>11282.76</v>
      </c>
      <c r="G257" s="71">
        <f t="shared" si="9"/>
        <v>67696.56</v>
      </c>
      <c r="H257" s="71"/>
      <c r="I257" s="71">
        <f t="shared" si="10"/>
        <v>0</v>
      </c>
      <c r="J257" s="71">
        <f t="shared" si="11"/>
        <v>67696.56</v>
      </c>
    </row>
    <row r="258" spans="1:11" s="65" customFormat="1" ht="20.399999999999999" x14ac:dyDescent="0.3">
      <c r="A258" s="66" t="s">
        <v>1132</v>
      </c>
      <c r="B258" s="67" t="s">
        <v>1133</v>
      </c>
      <c r="C258" s="68" t="s">
        <v>1134</v>
      </c>
      <c r="D258" s="69" t="s">
        <v>213</v>
      </c>
      <c r="E258" s="70">
        <v>3</v>
      </c>
      <c r="F258" s="98">
        <v>850.37</v>
      </c>
      <c r="G258" s="71">
        <f t="shared" si="9"/>
        <v>2551.11</v>
      </c>
      <c r="H258" s="71"/>
      <c r="I258" s="71">
        <f t="shared" si="10"/>
        <v>0</v>
      </c>
      <c r="J258" s="71">
        <f t="shared" si="11"/>
        <v>2551.11</v>
      </c>
    </row>
    <row r="259" spans="1:11" s="65" customFormat="1" ht="20.399999999999999" x14ac:dyDescent="0.3">
      <c r="A259" s="66" t="s">
        <v>1135</v>
      </c>
      <c r="B259" s="67" t="s">
        <v>1133</v>
      </c>
      <c r="C259" s="68" t="s">
        <v>1136</v>
      </c>
      <c r="D259" s="69" t="s">
        <v>213</v>
      </c>
      <c r="E259" s="70">
        <v>3</v>
      </c>
      <c r="F259" s="98">
        <v>6072.88</v>
      </c>
      <c r="G259" s="71">
        <f t="shared" ref="G259:G295" si="12">E259*F259</f>
        <v>18218.64</v>
      </c>
      <c r="H259" s="71"/>
      <c r="I259" s="71">
        <f t="shared" ref="I259:I295" si="13">E259*H259</f>
        <v>0</v>
      </c>
      <c r="J259" s="71">
        <f t="shared" ref="J259:J295" si="14">G259+I259</f>
        <v>18218.64</v>
      </c>
    </row>
    <row r="260" spans="1:11" s="65" customFormat="1" ht="40.799999999999997" x14ac:dyDescent="0.3">
      <c r="A260" s="66" t="s">
        <v>1137</v>
      </c>
      <c r="B260" s="67" t="s">
        <v>1138</v>
      </c>
      <c r="C260" s="68" t="s">
        <v>1139</v>
      </c>
      <c r="D260" s="69" t="s">
        <v>213</v>
      </c>
      <c r="E260" s="70">
        <v>60</v>
      </c>
      <c r="F260" s="98">
        <v>0.74</v>
      </c>
      <c r="G260" s="71">
        <f t="shared" si="12"/>
        <v>44.4</v>
      </c>
      <c r="H260" s="71"/>
      <c r="I260" s="71">
        <f t="shared" si="13"/>
        <v>0</v>
      </c>
      <c r="J260" s="71">
        <f t="shared" si="14"/>
        <v>44.4</v>
      </c>
    </row>
    <row r="261" spans="1:11" s="65" customFormat="1" ht="40.799999999999997" x14ac:dyDescent="0.3">
      <c r="A261" s="66" t="s">
        <v>1140</v>
      </c>
      <c r="B261" s="67" t="s">
        <v>1141</v>
      </c>
      <c r="C261" s="68" t="s">
        <v>1142</v>
      </c>
      <c r="D261" s="69" t="s">
        <v>213</v>
      </c>
      <c r="E261" s="70">
        <v>1232</v>
      </c>
      <c r="F261" s="98">
        <v>33.69</v>
      </c>
      <c r="G261" s="71">
        <f t="shared" si="12"/>
        <v>41506.079999999994</v>
      </c>
      <c r="H261" s="71"/>
      <c r="I261" s="71">
        <f t="shared" si="13"/>
        <v>0</v>
      </c>
      <c r="J261" s="71">
        <f t="shared" si="14"/>
        <v>41506.079999999994</v>
      </c>
    </row>
    <row r="262" spans="1:11" s="65" customFormat="1" ht="40.799999999999997" x14ac:dyDescent="0.3">
      <c r="A262" s="66" t="s">
        <v>1143</v>
      </c>
      <c r="B262" s="67" t="s">
        <v>1141</v>
      </c>
      <c r="C262" s="68" t="s">
        <v>1144</v>
      </c>
      <c r="D262" s="69" t="s">
        <v>213</v>
      </c>
      <c r="E262" s="70">
        <v>123</v>
      </c>
      <c r="F262" s="98">
        <v>43.28</v>
      </c>
      <c r="G262" s="71">
        <f t="shared" si="12"/>
        <v>5323.4400000000005</v>
      </c>
      <c r="H262" s="71"/>
      <c r="I262" s="71">
        <f t="shared" si="13"/>
        <v>0</v>
      </c>
      <c r="J262" s="71">
        <f t="shared" si="14"/>
        <v>5323.4400000000005</v>
      </c>
    </row>
    <row r="263" spans="1:11" s="65" customFormat="1" ht="20.399999999999999" x14ac:dyDescent="0.3">
      <c r="A263" s="66" t="s">
        <v>1145</v>
      </c>
      <c r="B263" s="67" t="s">
        <v>1146</v>
      </c>
      <c r="C263" s="68" t="s">
        <v>1147</v>
      </c>
      <c r="D263" s="69" t="s">
        <v>116</v>
      </c>
      <c r="E263" s="70">
        <v>10</v>
      </c>
      <c r="F263" s="98">
        <v>211.32</v>
      </c>
      <c r="G263" s="71">
        <f t="shared" si="12"/>
        <v>2113.1999999999998</v>
      </c>
      <c r="H263" s="71"/>
      <c r="I263" s="71">
        <f t="shared" si="13"/>
        <v>0</v>
      </c>
      <c r="J263" s="71">
        <f t="shared" si="14"/>
        <v>2113.1999999999998</v>
      </c>
    </row>
    <row r="264" spans="1:11" s="65" customFormat="1" ht="40.799999999999997" x14ac:dyDescent="0.3">
      <c r="A264" s="66" t="s">
        <v>1148</v>
      </c>
      <c r="B264" s="67" t="s">
        <v>1141</v>
      </c>
      <c r="C264" s="68" t="s">
        <v>1149</v>
      </c>
      <c r="D264" s="69" t="s">
        <v>213</v>
      </c>
      <c r="E264" s="70">
        <v>82</v>
      </c>
      <c r="F264" s="98">
        <v>28.91</v>
      </c>
      <c r="G264" s="71">
        <f t="shared" si="12"/>
        <v>2370.62</v>
      </c>
      <c r="H264" s="71"/>
      <c r="I264" s="71">
        <f t="shared" si="13"/>
        <v>0</v>
      </c>
      <c r="J264" s="71">
        <f t="shared" si="14"/>
        <v>2370.62</v>
      </c>
    </row>
    <row r="265" spans="1:11" s="65" customFormat="1" ht="40.799999999999997" x14ac:dyDescent="0.3">
      <c r="A265" s="66" t="s">
        <v>1150</v>
      </c>
      <c r="B265" s="67" t="s">
        <v>1151</v>
      </c>
      <c r="C265" s="68" t="s">
        <v>1152</v>
      </c>
      <c r="D265" s="69" t="s">
        <v>213</v>
      </c>
      <c r="E265" s="70">
        <v>6710</v>
      </c>
      <c r="F265" s="98">
        <v>2.46</v>
      </c>
      <c r="G265" s="71">
        <f t="shared" si="12"/>
        <v>16506.599999999999</v>
      </c>
      <c r="H265" s="71"/>
      <c r="I265" s="71">
        <f t="shared" si="13"/>
        <v>0</v>
      </c>
      <c r="J265" s="71">
        <f t="shared" si="14"/>
        <v>16506.599999999999</v>
      </c>
    </row>
    <row r="266" spans="1:11" s="65" customFormat="1" ht="40.799999999999997" x14ac:dyDescent="0.3">
      <c r="A266" s="66" t="s">
        <v>1153</v>
      </c>
      <c r="B266" s="67" t="s">
        <v>1154</v>
      </c>
      <c r="C266" s="68" t="s">
        <v>1155</v>
      </c>
      <c r="D266" s="69" t="s">
        <v>1156</v>
      </c>
      <c r="E266" s="70">
        <v>25</v>
      </c>
      <c r="F266" s="98">
        <v>313.8</v>
      </c>
      <c r="G266" s="71">
        <f t="shared" si="12"/>
        <v>7845</v>
      </c>
      <c r="H266" s="71"/>
      <c r="I266" s="71">
        <f t="shared" si="13"/>
        <v>0</v>
      </c>
      <c r="J266" s="71">
        <f t="shared" si="14"/>
        <v>7845</v>
      </c>
    </row>
    <row r="267" spans="1:11" s="65" customFormat="1" ht="40.799999999999997" x14ac:dyDescent="0.3">
      <c r="A267" s="66" t="s">
        <v>1157</v>
      </c>
      <c r="B267" s="67" t="s">
        <v>1158</v>
      </c>
      <c r="C267" s="68" t="s">
        <v>1159</v>
      </c>
      <c r="D267" s="69" t="s">
        <v>116</v>
      </c>
      <c r="E267" s="70">
        <v>39</v>
      </c>
      <c r="F267" s="98">
        <v>115.59</v>
      </c>
      <c r="G267" s="71">
        <f t="shared" si="12"/>
        <v>4508.01</v>
      </c>
      <c r="H267" s="71"/>
      <c r="I267" s="71">
        <f t="shared" si="13"/>
        <v>0</v>
      </c>
      <c r="J267" s="71">
        <f t="shared" si="14"/>
        <v>4508.01</v>
      </c>
    </row>
    <row r="268" spans="1:11" s="78" customFormat="1" ht="20.399999999999999" x14ac:dyDescent="0.3">
      <c r="A268" s="72" t="s">
        <v>1160</v>
      </c>
      <c r="B268" s="73" t="s">
        <v>1161</v>
      </c>
      <c r="C268" s="74" t="s">
        <v>1162</v>
      </c>
      <c r="D268" s="75" t="s">
        <v>415</v>
      </c>
      <c r="E268" s="79">
        <v>6.16</v>
      </c>
      <c r="F268" s="77"/>
      <c r="G268" s="77">
        <f t="shared" si="12"/>
        <v>0</v>
      </c>
      <c r="H268" s="77"/>
      <c r="I268" s="77">
        <f t="shared" si="13"/>
        <v>0</v>
      </c>
      <c r="J268" s="77">
        <f t="shared" si="14"/>
        <v>0</v>
      </c>
    </row>
    <row r="269" spans="1:11" s="65" customFormat="1" ht="40.799999999999997" x14ac:dyDescent="0.3">
      <c r="A269" s="66" t="s">
        <v>1163</v>
      </c>
      <c r="B269" s="67" t="s">
        <v>1164</v>
      </c>
      <c r="C269" s="68" t="s">
        <v>1165</v>
      </c>
      <c r="D269" s="69" t="s">
        <v>116</v>
      </c>
      <c r="E269" s="88">
        <v>628.32000000000005</v>
      </c>
      <c r="F269" s="71">
        <v>1512.924</v>
      </c>
      <c r="G269" s="71">
        <f t="shared" si="12"/>
        <v>950600.40768000006</v>
      </c>
      <c r="H269" s="71"/>
      <c r="I269" s="71">
        <f t="shared" si="13"/>
        <v>0</v>
      </c>
      <c r="J269" s="71">
        <f t="shared" si="14"/>
        <v>950600.40768000006</v>
      </c>
      <c r="K269" s="65">
        <f>1260.77*1.2</f>
        <v>1512.924</v>
      </c>
    </row>
    <row r="270" spans="1:11" s="65" customFormat="1" ht="40.799999999999997" x14ac:dyDescent="0.3">
      <c r="A270" s="66" t="s">
        <v>1166</v>
      </c>
      <c r="B270" s="67" t="s">
        <v>1167</v>
      </c>
      <c r="C270" s="68" t="s">
        <v>1168</v>
      </c>
      <c r="D270" s="69" t="s">
        <v>213</v>
      </c>
      <c r="E270" s="70">
        <v>41</v>
      </c>
      <c r="F270" s="71">
        <v>11.784000000000001</v>
      </c>
      <c r="G270" s="71">
        <f t="shared" si="12"/>
        <v>483.14400000000001</v>
      </c>
      <c r="H270" s="71"/>
      <c r="I270" s="71">
        <f t="shared" si="13"/>
        <v>0</v>
      </c>
      <c r="J270" s="71">
        <f t="shared" si="14"/>
        <v>483.14400000000001</v>
      </c>
      <c r="K270" s="65">
        <f>9.82*1.2</f>
        <v>11.784000000000001</v>
      </c>
    </row>
    <row r="271" spans="1:11" s="65" customFormat="1" ht="40.799999999999997" x14ac:dyDescent="0.3">
      <c r="A271" s="66" t="s">
        <v>1169</v>
      </c>
      <c r="B271" s="67" t="s">
        <v>1167</v>
      </c>
      <c r="C271" s="68" t="s">
        <v>1170</v>
      </c>
      <c r="D271" s="69" t="s">
        <v>213</v>
      </c>
      <c r="E271" s="70">
        <v>41</v>
      </c>
      <c r="F271" s="71">
        <v>51.636000000000003</v>
      </c>
      <c r="G271" s="71">
        <f t="shared" si="12"/>
        <v>2117.076</v>
      </c>
      <c r="H271" s="71"/>
      <c r="I271" s="71">
        <f t="shared" si="13"/>
        <v>0</v>
      </c>
      <c r="J271" s="71">
        <f t="shared" si="14"/>
        <v>2117.076</v>
      </c>
      <c r="K271" s="65">
        <f>43.03*1.2</f>
        <v>51.636000000000003</v>
      </c>
    </row>
    <row r="272" spans="1:11" s="78" customFormat="1" ht="30.6" x14ac:dyDescent="0.3">
      <c r="A272" s="72" t="s">
        <v>1171</v>
      </c>
      <c r="B272" s="73" t="s">
        <v>1172</v>
      </c>
      <c r="C272" s="74" t="s">
        <v>129</v>
      </c>
      <c r="D272" s="75" t="s">
        <v>130</v>
      </c>
      <c r="E272" s="76">
        <v>16</v>
      </c>
      <c r="F272" s="77"/>
      <c r="G272" s="77">
        <f t="shared" si="12"/>
        <v>0</v>
      </c>
      <c r="H272" s="77"/>
      <c r="I272" s="77">
        <f t="shared" si="13"/>
        <v>0</v>
      </c>
      <c r="J272" s="77">
        <f t="shared" si="14"/>
        <v>0</v>
      </c>
    </row>
    <row r="273" spans="1:10" s="65" customFormat="1" ht="40.799999999999997" x14ac:dyDescent="0.3">
      <c r="A273" s="66" t="s">
        <v>1173</v>
      </c>
      <c r="B273" s="67" t="s">
        <v>1174</v>
      </c>
      <c r="C273" s="68" t="s">
        <v>1175</v>
      </c>
      <c r="D273" s="69" t="s">
        <v>213</v>
      </c>
      <c r="E273" s="70">
        <v>16</v>
      </c>
      <c r="F273" s="98">
        <v>696.01</v>
      </c>
      <c r="G273" s="71">
        <f t="shared" si="12"/>
        <v>11136.16</v>
      </c>
      <c r="H273" s="71"/>
      <c r="I273" s="71">
        <f t="shared" si="13"/>
        <v>0</v>
      </c>
      <c r="J273" s="71">
        <f t="shared" si="14"/>
        <v>11136.16</v>
      </c>
    </row>
    <row r="274" spans="1:10" s="65" customFormat="1" ht="40.799999999999997" x14ac:dyDescent="0.3">
      <c r="A274" s="66" t="s">
        <v>1176</v>
      </c>
      <c r="B274" s="67" t="s">
        <v>1177</v>
      </c>
      <c r="C274" s="68" t="s">
        <v>1178</v>
      </c>
      <c r="D274" s="69" t="s">
        <v>213</v>
      </c>
      <c r="E274" s="70">
        <v>39</v>
      </c>
      <c r="F274" s="98">
        <v>3.79</v>
      </c>
      <c r="G274" s="71">
        <f t="shared" si="12"/>
        <v>147.81</v>
      </c>
      <c r="H274" s="71"/>
      <c r="I274" s="71">
        <f t="shared" si="13"/>
        <v>0</v>
      </c>
      <c r="J274" s="71">
        <f t="shared" si="14"/>
        <v>147.81</v>
      </c>
    </row>
    <row r="275" spans="1:10" s="65" customFormat="1" ht="40.799999999999997" x14ac:dyDescent="0.3">
      <c r="A275" s="66" t="s">
        <v>1179</v>
      </c>
      <c r="B275" s="67" t="s">
        <v>1180</v>
      </c>
      <c r="C275" s="68" t="s">
        <v>1181</v>
      </c>
      <c r="D275" s="69" t="s">
        <v>213</v>
      </c>
      <c r="E275" s="70">
        <v>33</v>
      </c>
      <c r="F275" s="98">
        <v>2.57</v>
      </c>
      <c r="G275" s="71">
        <f t="shared" si="12"/>
        <v>84.809999999999988</v>
      </c>
      <c r="H275" s="71"/>
      <c r="I275" s="71">
        <f t="shared" si="13"/>
        <v>0</v>
      </c>
      <c r="J275" s="71">
        <f t="shared" si="14"/>
        <v>84.809999999999988</v>
      </c>
    </row>
    <row r="276" spans="1:10" s="65" customFormat="1" ht="40.799999999999997" x14ac:dyDescent="0.3">
      <c r="A276" s="66" t="s">
        <v>1182</v>
      </c>
      <c r="B276" s="67" t="s">
        <v>1183</v>
      </c>
      <c r="C276" s="68" t="s">
        <v>1184</v>
      </c>
      <c r="D276" s="69" t="s">
        <v>213</v>
      </c>
      <c r="E276" s="70">
        <v>6</v>
      </c>
      <c r="F276" s="98">
        <v>4.07</v>
      </c>
      <c r="G276" s="71">
        <f t="shared" si="12"/>
        <v>24.42</v>
      </c>
      <c r="H276" s="71"/>
      <c r="I276" s="71">
        <f t="shared" si="13"/>
        <v>0</v>
      </c>
      <c r="J276" s="71">
        <f t="shared" si="14"/>
        <v>24.42</v>
      </c>
    </row>
    <row r="277" spans="1:10" s="65" customFormat="1" ht="40.799999999999997" x14ac:dyDescent="0.3">
      <c r="A277" s="66" t="s">
        <v>1185</v>
      </c>
      <c r="B277" s="67" t="s">
        <v>1186</v>
      </c>
      <c r="C277" s="68" t="s">
        <v>1187</v>
      </c>
      <c r="D277" s="69" t="s">
        <v>213</v>
      </c>
      <c r="E277" s="70">
        <v>63</v>
      </c>
      <c r="F277" s="98">
        <v>2.58</v>
      </c>
      <c r="G277" s="71">
        <f t="shared" si="12"/>
        <v>162.54</v>
      </c>
      <c r="H277" s="71"/>
      <c r="I277" s="71">
        <f t="shared" si="13"/>
        <v>0</v>
      </c>
      <c r="J277" s="71">
        <f t="shared" si="14"/>
        <v>162.54</v>
      </c>
    </row>
    <row r="278" spans="1:10" s="65" customFormat="1" ht="40.799999999999997" x14ac:dyDescent="0.3">
      <c r="A278" s="66" t="s">
        <v>1188</v>
      </c>
      <c r="B278" s="67" t="s">
        <v>1189</v>
      </c>
      <c r="C278" s="68" t="s">
        <v>1190</v>
      </c>
      <c r="D278" s="69" t="s">
        <v>213</v>
      </c>
      <c r="E278" s="70">
        <v>102</v>
      </c>
      <c r="F278" s="98">
        <v>1.61</v>
      </c>
      <c r="G278" s="71">
        <f t="shared" si="12"/>
        <v>164.22</v>
      </c>
      <c r="H278" s="71"/>
      <c r="I278" s="71">
        <f t="shared" si="13"/>
        <v>0</v>
      </c>
      <c r="J278" s="71">
        <f t="shared" si="14"/>
        <v>164.22</v>
      </c>
    </row>
    <row r="279" spans="1:10" s="65" customFormat="1" ht="40.799999999999997" x14ac:dyDescent="0.3">
      <c r="A279" s="66" t="s">
        <v>1191</v>
      </c>
      <c r="B279" s="67" t="s">
        <v>1192</v>
      </c>
      <c r="C279" s="68" t="s">
        <v>1193</v>
      </c>
      <c r="D279" s="69" t="s">
        <v>213</v>
      </c>
      <c r="E279" s="70">
        <v>156</v>
      </c>
      <c r="F279" s="98">
        <v>3.93</v>
      </c>
      <c r="G279" s="71">
        <f t="shared" si="12"/>
        <v>613.08000000000004</v>
      </c>
      <c r="H279" s="71"/>
      <c r="I279" s="71">
        <f t="shared" si="13"/>
        <v>0</v>
      </c>
      <c r="J279" s="71">
        <f t="shared" si="14"/>
        <v>613.08000000000004</v>
      </c>
    </row>
    <row r="280" spans="1:10" s="65" customFormat="1" ht="40.799999999999997" x14ac:dyDescent="0.3">
      <c r="A280" s="66" t="s">
        <v>1194</v>
      </c>
      <c r="B280" s="67" t="s">
        <v>1195</v>
      </c>
      <c r="C280" s="68" t="s">
        <v>1196</v>
      </c>
      <c r="D280" s="69" t="s">
        <v>213</v>
      </c>
      <c r="E280" s="70">
        <v>156</v>
      </c>
      <c r="F280" s="98">
        <v>6.27</v>
      </c>
      <c r="G280" s="71">
        <f t="shared" si="12"/>
        <v>978.11999999999989</v>
      </c>
      <c r="H280" s="71"/>
      <c r="I280" s="71">
        <f t="shared" si="13"/>
        <v>0</v>
      </c>
      <c r="J280" s="71">
        <f t="shared" si="14"/>
        <v>978.11999999999989</v>
      </c>
    </row>
    <row r="281" spans="1:10" s="65" customFormat="1" ht="40.799999999999997" x14ac:dyDescent="0.3">
      <c r="A281" s="66" t="s">
        <v>1197</v>
      </c>
      <c r="B281" s="67" t="s">
        <v>1198</v>
      </c>
      <c r="C281" s="68" t="s">
        <v>1199</v>
      </c>
      <c r="D281" s="69" t="s">
        <v>213</v>
      </c>
      <c r="E281" s="70">
        <v>156</v>
      </c>
      <c r="F281" s="98">
        <v>21.52</v>
      </c>
      <c r="G281" s="71">
        <f t="shared" si="12"/>
        <v>3357.12</v>
      </c>
      <c r="H281" s="71"/>
      <c r="I281" s="71">
        <f t="shared" si="13"/>
        <v>0</v>
      </c>
      <c r="J281" s="71">
        <f t="shared" si="14"/>
        <v>3357.12</v>
      </c>
    </row>
    <row r="282" spans="1:10" s="65" customFormat="1" ht="40.799999999999997" x14ac:dyDescent="0.3">
      <c r="A282" s="66" t="s">
        <v>1200</v>
      </c>
      <c r="B282" s="67" t="s">
        <v>1198</v>
      </c>
      <c r="C282" s="68" t="s">
        <v>1201</v>
      </c>
      <c r="D282" s="69" t="s">
        <v>213</v>
      </c>
      <c r="E282" s="70">
        <v>156</v>
      </c>
      <c r="F282" s="98">
        <v>0.25</v>
      </c>
      <c r="G282" s="71">
        <f t="shared" si="12"/>
        <v>39</v>
      </c>
      <c r="H282" s="71"/>
      <c r="I282" s="71">
        <f t="shared" si="13"/>
        <v>0</v>
      </c>
      <c r="J282" s="71">
        <f t="shared" si="14"/>
        <v>39</v>
      </c>
    </row>
    <row r="283" spans="1:10" s="78" customFormat="1" ht="20.399999999999999" x14ac:dyDescent="0.3">
      <c r="A283" s="72" t="s">
        <v>1202</v>
      </c>
      <c r="B283" s="73" t="s">
        <v>508</v>
      </c>
      <c r="C283" s="74" t="s">
        <v>509</v>
      </c>
      <c r="D283" s="75" t="s">
        <v>109</v>
      </c>
      <c r="E283" s="79">
        <v>0.89</v>
      </c>
      <c r="F283" s="77"/>
      <c r="G283" s="77">
        <f t="shared" si="12"/>
        <v>0</v>
      </c>
      <c r="H283" s="77"/>
      <c r="I283" s="77">
        <f t="shared" si="13"/>
        <v>0</v>
      </c>
      <c r="J283" s="77">
        <f t="shared" si="14"/>
        <v>0</v>
      </c>
    </row>
    <row r="284" spans="1:10" s="65" customFormat="1" ht="40.799999999999997" x14ac:dyDescent="0.3">
      <c r="A284" s="66" t="s">
        <v>1203</v>
      </c>
      <c r="B284" s="67" t="s">
        <v>1204</v>
      </c>
      <c r="C284" s="68" t="s">
        <v>1205</v>
      </c>
      <c r="D284" s="69" t="s">
        <v>116</v>
      </c>
      <c r="E284" s="88">
        <v>90.78</v>
      </c>
      <c r="F284" s="98">
        <v>173.39</v>
      </c>
      <c r="G284" s="71">
        <f t="shared" si="12"/>
        <v>15740.3442</v>
      </c>
      <c r="H284" s="71"/>
      <c r="I284" s="71">
        <f t="shared" si="13"/>
        <v>0</v>
      </c>
      <c r="J284" s="71">
        <f t="shared" si="14"/>
        <v>15740.3442</v>
      </c>
    </row>
    <row r="285" spans="1:10" s="65" customFormat="1" ht="40.799999999999997" x14ac:dyDescent="0.3">
      <c r="A285" s="66" t="s">
        <v>1206</v>
      </c>
      <c r="B285" s="67" t="s">
        <v>1207</v>
      </c>
      <c r="C285" s="68" t="s">
        <v>1208</v>
      </c>
      <c r="D285" s="69" t="s">
        <v>116</v>
      </c>
      <c r="E285" s="70">
        <v>7</v>
      </c>
      <c r="F285" s="98">
        <v>147.76</v>
      </c>
      <c r="G285" s="71">
        <f t="shared" si="12"/>
        <v>1034.32</v>
      </c>
      <c r="H285" s="71"/>
      <c r="I285" s="71">
        <f t="shared" si="13"/>
        <v>0</v>
      </c>
      <c r="J285" s="71">
        <f t="shared" si="14"/>
        <v>1034.32</v>
      </c>
    </row>
    <row r="286" spans="1:10" s="65" customFormat="1" ht="40.799999999999997" x14ac:dyDescent="0.3">
      <c r="A286" s="66" t="s">
        <v>1209</v>
      </c>
      <c r="B286" s="67" t="s">
        <v>1210</v>
      </c>
      <c r="C286" s="68" t="s">
        <v>1211</v>
      </c>
      <c r="D286" s="69" t="s">
        <v>213</v>
      </c>
      <c r="E286" s="70">
        <v>16</v>
      </c>
      <c r="F286" s="98">
        <v>288.12</v>
      </c>
      <c r="G286" s="71">
        <f t="shared" si="12"/>
        <v>4609.92</v>
      </c>
      <c r="H286" s="71"/>
      <c r="I286" s="71">
        <f t="shared" si="13"/>
        <v>0</v>
      </c>
      <c r="J286" s="71">
        <f t="shared" si="14"/>
        <v>4609.92</v>
      </c>
    </row>
    <row r="287" spans="1:10" s="78" customFormat="1" ht="20.399999999999999" x14ac:dyDescent="0.3">
      <c r="A287" s="72" t="s">
        <v>1212</v>
      </c>
      <c r="B287" s="73" t="s">
        <v>825</v>
      </c>
      <c r="C287" s="74" t="s">
        <v>826</v>
      </c>
      <c r="D287" s="75" t="s">
        <v>109</v>
      </c>
      <c r="E287" s="79">
        <v>18.64</v>
      </c>
      <c r="F287" s="77"/>
      <c r="G287" s="77">
        <f t="shared" si="12"/>
        <v>0</v>
      </c>
      <c r="H287" s="77"/>
      <c r="I287" s="77">
        <f t="shared" si="13"/>
        <v>0</v>
      </c>
      <c r="J287" s="77">
        <f t="shared" si="14"/>
        <v>0</v>
      </c>
    </row>
    <row r="288" spans="1:10" s="65" customFormat="1" ht="40.799999999999997" x14ac:dyDescent="0.3">
      <c r="A288" s="66" t="s">
        <v>1213</v>
      </c>
      <c r="B288" s="67" t="s">
        <v>1214</v>
      </c>
      <c r="C288" s="68" t="s">
        <v>1215</v>
      </c>
      <c r="D288" s="69" t="s">
        <v>116</v>
      </c>
      <c r="E288" s="88">
        <v>210.12</v>
      </c>
      <c r="F288" s="98">
        <v>137.97</v>
      </c>
      <c r="G288" s="71">
        <f t="shared" si="12"/>
        <v>28990.256400000002</v>
      </c>
      <c r="H288" s="71"/>
      <c r="I288" s="71">
        <f t="shared" si="13"/>
        <v>0</v>
      </c>
      <c r="J288" s="71">
        <f t="shared" si="14"/>
        <v>28990.256400000002</v>
      </c>
    </row>
    <row r="289" spans="1:10" s="65" customFormat="1" ht="40.799999999999997" x14ac:dyDescent="0.3">
      <c r="A289" s="66" t="s">
        <v>1216</v>
      </c>
      <c r="B289" s="67" t="s">
        <v>1217</v>
      </c>
      <c r="C289" s="68" t="s">
        <v>1218</v>
      </c>
      <c r="D289" s="69" t="s">
        <v>116</v>
      </c>
      <c r="E289" s="81">
        <v>1297.8</v>
      </c>
      <c r="F289" s="98">
        <v>169.7</v>
      </c>
      <c r="G289" s="71">
        <f t="shared" si="12"/>
        <v>220236.65999999997</v>
      </c>
      <c r="H289" s="71"/>
      <c r="I289" s="71">
        <f t="shared" si="13"/>
        <v>0</v>
      </c>
      <c r="J289" s="71">
        <f t="shared" si="14"/>
        <v>220236.65999999997</v>
      </c>
    </row>
    <row r="290" spans="1:10" s="65" customFormat="1" ht="40.799999999999997" x14ac:dyDescent="0.3">
      <c r="A290" s="66" t="s">
        <v>1219</v>
      </c>
      <c r="B290" s="67" t="s">
        <v>1220</v>
      </c>
      <c r="C290" s="68" t="s">
        <v>1221</v>
      </c>
      <c r="D290" s="69" t="s">
        <v>116</v>
      </c>
      <c r="E290" s="70">
        <v>412</v>
      </c>
      <c r="F290" s="98">
        <v>250.37</v>
      </c>
      <c r="G290" s="71">
        <f t="shared" si="12"/>
        <v>103152.44</v>
      </c>
      <c r="H290" s="71"/>
      <c r="I290" s="71">
        <f t="shared" si="13"/>
        <v>0</v>
      </c>
      <c r="J290" s="71">
        <f t="shared" si="14"/>
        <v>103152.44</v>
      </c>
    </row>
    <row r="291" spans="1:10" s="65" customFormat="1" ht="40.799999999999997" x14ac:dyDescent="0.3">
      <c r="A291" s="66" t="s">
        <v>1222</v>
      </c>
      <c r="B291" s="67" t="s">
        <v>1207</v>
      </c>
      <c r="C291" s="68" t="s">
        <v>1223</v>
      </c>
      <c r="D291" s="69" t="s">
        <v>116</v>
      </c>
      <c r="E291" s="70">
        <v>4</v>
      </c>
      <c r="F291" s="98">
        <v>272.23</v>
      </c>
      <c r="G291" s="71">
        <f t="shared" si="12"/>
        <v>1088.92</v>
      </c>
      <c r="H291" s="71"/>
      <c r="I291" s="71">
        <f t="shared" si="13"/>
        <v>0</v>
      </c>
      <c r="J291" s="71">
        <f t="shared" si="14"/>
        <v>1088.92</v>
      </c>
    </row>
    <row r="292" spans="1:10" s="65" customFormat="1" ht="40.799999999999997" x14ac:dyDescent="0.3">
      <c r="A292" s="66" t="s">
        <v>1224</v>
      </c>
      <c r="B292" s="67" t="s">
        <v>1189</v>
      </c>
      <c r="C292" s="68" t="s">
        <v>1190</v>
      </c>
      <c r="D292" s="69" t="s">
        <v>213</v>
      </c>
      <c r="E292" s="70">
        <v>1864</v>
      </c>
      <c r="F292" s="98">
        <v>3.32</v>
      </c>
      <c r="G292" s="71">
        <f t="shared" si="12"/>
        <v>6188.48</v>
      </c>
      <c r="H292" s="71"/>
      <c r="I292" s="71">
        <f t="shared" si="13"/>
        <v>0</v>
      </c>
      <c r="J292" s="71">
        <f t="shared" si="14"/>
        <v>6188.48</v>
      </c>
    </row>
    <row r="293" spans="1:10" s="65" customFormat="1" ht="40.799999999999997" x14ac:dyDescent="0.3">
      <c r="A293" s="66" t="s">
        <v>1225</v>
      </c>
      <c r="B293" s="67" t="s">
        <v>1226</v>
      </c>
      <c r="C293" s="68" t="s">
        <v>1227</v>
      </c>
      <c r="D293" s="69" t="s">
        <v>213</v>
      </c>
      <c r="E293" s="70">
        <v>6</v>
      </c>
      <c r="F293" s="98">
        <v>140.54</v>
      </c>
      <c r="G293" s="71">
        <f t="shared" si="12"/>
        <v>843.24</v>
      </c>
      <c r="H293" s="71"/>
      <c r="I293" s="71">
        <f t="shared" si="13"/>
        <v>0</v>
      </c>
      <c r="J293" s="71">
        <f t="shared" si="14"/>
        <v>843.24</v>
      </c>
    </row>
    <row r="294" spans="1:10" s="65" customFormat="1" ht="40.799999999999997" x14ac:dyDescent="0.3">
      <c r="A294" s="66" t="s">
        <v>1228</v>
      </c>
      <c r="B294" s="67" t="s">
        <v>1226</v>
      </c>
      <c r="C294" s="68" t="s">
        <v>1229</v>
      </c>
      <c r="D294" s="69" t="s">
        <v>213</v>
      </c>
      <c r="E294" s="70">
        <v>54</v>
      </c>
      <c r="F294" s="98">
        <v>199.1</v>
      </c>
      <c r="G294" s="71">
        <f t="shared" si="12"/>
        <v>10751.4</v>
      </c>
      <c r="H294" s="71"/>
      <c r="I294" s="71">
        <f t="shared" si="13"/>
        <v>0</v>
      </c>
      <c r="J294" s="71">
        <f t="shared" si="14"/>
        <v>10751.4</v>
      </c>
    </row>
    <row r="295" spans="1:10" s="65" customFormat="1" ht="40.799999999999997" x14ac:dyDescent="0.3">
      <c r="A295" s="66" t="s">
        <v>1230</v>
      </c>
      <c r="B295" s="67" t="s">
        <v>1226</v>
      </c>
      <c r="C295" s="68" t="s">
        <v>1231</v>
      </c>
      <c r="D295" s="69" t="s">
        <v>213</v>
      </c>
      <c r="E295" s="70">
        <v>6</v>
      </c>
      <c r="F295" s="98">
        <v>319.87</v>
      </c>
      <c r="G295" s="71">
        <f t="shared" si="12"/>
        <v>1919.22</v>
      </c>
      <c r="H295" s="71"/>
      <c r="I295" s="71">
        <f t="shared" si="13"/>
        <v>0</v>
      </c>
      <c r="J295" s="71">
        <f t="shared" si="14"/>
        <v>1919.22</v>
      </c>
    </row>
    <row r="296" spans="1:10" x14ac:dyDescent="0.3">
      <c r="G296" s="77">
        <f t="shared" ref="G296:I296" si="15">SUM(G3:G295)</f>
        <v>169417189.94727999</v>
      </c>
      <c r="H296" s="77"/>
      <c r="I296" s="77">
        <f t="shared" si="15"/>
        <v>0</v>
      </c>
      <c r="J296" s="77">
        <f>SUM(J3:J295)</f>
        <v>169417189.94727999</v>
      </c>
    </row>
  </sheetData>
  <autoFilter ref="A1:K296" xr:uid="{79305F28-9021-47D1-8093-8F8963C823D8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917A3-CEA5-41AA-8944-7F23B2DCC62D}">
  <sheetPr>
    <tabColor theme="5"/>
    <pageSetUpPr fitToPage="1"/>
  </sheetPr>
  <dimension ref="A1:Q67"/>
  <sheetViews>
    <sheetView workbookViewId="0">
      <pane ySplit="1" topLeftCell="A2" activePane="bottomLeft" state="frozen"/>
      <selection activeCell="M93" sqref="M93"/>
      <selection pane="bottomLeft" activeCell="L1" sqref="L1:Q1"/>
    </sheetView>
  </sheetViews>
  <sheetFormatPr defaultColWidth="9.109375" defaultRowHeight="10.199999999999999" x14ac:dyDescent="0.3"/>
  <cols>
    <col min="1" max="1" width="8.6640625" style="90" customWidth="1"/>
    <col min="2" max="2" width="20.6640625" style="91" customWidth="1"/>
    <col min="3" max="3" width="40.6640625" style="91" customWidth="1"/>
    <col min="4" max="4" width="8.6640625" style="91" customWidth="1"/>
    <col min="5" max="5" width="8.6640625" style="90" customWidth="1"/>
    <col min="6" max="10" width="12.6640625" style="90" customWidth="1"/>
    <col min="11" max="16384" width="9.109375" style="90"/>
  </cols>
  <sheetData>
    <row r="1" spans="1:17" s="61" customFormat="1" ht="24" x14ac:dyDescent="0.3">
      <c r="A1" s="59" t="s">
        <v>0</v>
      </c>
      <c r="B1" s="59" t="s">
        <v>1</v>
      </c>
      <c r="C1" s="59" t="s">
        <v>2</v>
      </c>
      <c r="D1" s="60" t="s">
        <v>3</v>
      </c>
      <c r="E1" s="59" t="s">
        <v>4</v>
      </c>
      <c r="F1" s="59" t="s">
        <v>2021</v>
      </c>
      <c r="G1" s="59" t="s">
        <v>2022</v>
      </c>
      <c r="H1" s="59" t="s">
        <v>2019</v>
      </c>
      <c r="I1" s="59" t="s">
        <v>2020</v>
      </c>
      <c r="J1" s="59" t="s">
        <v>2023</v>
      </c>
      <c r="L1" s="162" t="s">
        <v>2058</v>
      </c>
      <c r="M1" s="162"/>
      <c r="N1" s="162"/>
      <c r="O1" s="162"/>
      <c r="P1" s="162"/>
      <c r="Q1" s="162"/>
    </row>
    <row r="2" spans="1:17" s="65" customFormat="1" ht="14.4" x14ac:dyDescent="0.3">
      <c r="A2" s="62" t="s">
        <v>1232</v>
      </c>
      <c r="B2" s="63"/>
      <c r="C2" s="63"/>
      <c r="D2" s="63"/>
      <c r="E2" s="64"/>
    </row>
    <row r="3" spans="1:17" s="78" customFormat="1" ht="20.399999999999999" x14ac:dyDescent="0.3">
      <c r="A3" s="72" t="s">
        <v>539</v>
      </c>
      <c r="B3" s="73" t="s">
        <v>413</v>
      </c>
      <c r="C3" s="74" t="s">
        <v>414</v>
      </c>
      <c r="D3" s="75" t="s">
        <v>415</v>
      </c>
      <c r="E3" s="79">
        <v>18.21</v>
      </c>
      <c r="F3" s="77"/>
      <c r="G3" s="77">
        <f t="shared" ref="G3:G66" si="0">E3*F3</f>
        <v>0</v>
      </c>
      <c r="H3" s="77"/>
      <c r="I3" s="77">
        <f t="shared" ref="I3:I66" si="1">E3*H3</f>
        <v>0</v>
      </c>
      <c r="J3" s="77">
        <f t="shared" ref="J3:J66" si="2">G3+I3</f>
        <v>0</v>
      </c>
    </row>
    <row r="4" spans="1:17" s="65" customFormat="1" ht="40.799999999999997" x14ac:dyDescent="0.3">
      <c r="A4" s="83" t="s">
        <v>15</v>
      </c>
      <c r="B4" s="84" t="s">
        <v>1078</v>
      </c>
      <c r="C4" s="85" t="s">
        <v>1079</v>
      </c>
      <c r="D4" s="86" t="s">
        <v>116</v>
      </c>
      <c r="E4" s="92">
        <v>2485.7399999999998</v>
      </c>
      <c r="F4" s="71">
        <v>2700</v>
      </c>
      <c r="G4" s="87">
        <f t="shared" si="0"/>
        <v>6711497.9999999991</v>
      </c>
      <c r="H4" s="87"/>
      <c r="I4" s="87">
        <f t="shared" si="1"/>
        <v>0</v>
      </c>
      <c r="J4" s="87">
        <f t="shared" si="2"/>
        <v>6711497.9999999991</v>
      </c>
    </row>
    <row r="5" spans="1:17" s="78" customFormat="1" ht="40.799999999999997" x14ac:dyDescent="0.3">
      <c r="A5" s="72" t="s">
        <v>19</v>
      </c>
      <c r="B5" s="73" t="s">
        <v>114</v>
      </c>
      <c r="C5" s="74" t="s">
        <v>115</v>
      </c>
      <c r="D5" s="75" t="s">
        <v>109</v>
      </c>
      <c r="E5" s="79">
        <v>28.09</v>
      </c>
      <c r="F5" s="77"/>
      <c r="G5" s="77">
        <f t="shared" si="0"/>
        <v>0</v>
      </c>
      <c r="H5" s="77"/>
      <c r="I5" s="77">
        <f t="shared" si="1"/>
        <v>0</v>
      </c>
      <c r="J5" s="77">
        <f t="shared" si="2"/>
        <v>0</v>
      </c>
    </row>
    <row r="6" spans="1:17" s="78" customFormat="1" ht="40.799999999999997" x14ac:dyDescent="0.3">
      <c r="A6" s="72" t="s">
        <v>22</v>
      </c>
      <c r="B6" s="73" t="s">
        <v>111</v>
      </c>
      <c r="C6" s="74" t="s">
        <v>112</v>
      </c>
      <c r="D6" s="75" t="s">
        <v>109</v>
      </c>
      <c r="E6" s="79">
        <v>19.53</v>
      </c>
      <c r="F6" s="77"/>
      <c r="G6" s="77">
        <f t="shared" si="0"/>
        <v>0</v>
      </c>
      <c r="H6" s="77"/>
      <c r="I6" s="77">
        <f t="shared" si="1"/>
        <v>0</v>
      </c>
      <c r="J6" s="77">
        <f t="shared" si="2"/>
        <v>0</v>
      </c>
    </row>
    <row r="7" spans="1:17" s="78" customFormat="1" ht="20.399999999999999" x14ac:dyDescent="0.3">
      <c r="A7" s="72" t="s">
        <v>25</v>
      </c>
      <c r="B7" s="73" t="s">
        <v>718</v>
      </c>
      <c r="C7" s="74" t="s">
        <v>719</v>
      </c>
      <c r="D7" s="75" t="s">
        <v>18</v>
      </c>
      <c r="E7" s="80">
        <v>0.1</v>
      </c>
      <c r="F7" s="77"/>
      <c r="G7" s="77">
        <f t="shared" si="0"/>
        <v>0</v>
      </c>
      <c r="H7" s="77"/>
      <c r="I7" s="77">
        <f t="shared" si="1"/>
        <v>0</v>
      </c>
      <c r="J7" s="77">
        <f t="shared" si="2"/>
        <v>0</v>
      </c>
    </row>
    <row r="8" spans="1:17" s="78" customFormat="1" ht="20.399999999999999" x14ac:dyDescent="0.3">
      <c r="A8" s="72" t="s">
        <v>28</v>
      </c>
      <c r="B8" s="73" t="s">
        <v>23</v>
      </c>
      <c r="C8" s="74" t="s">
        <v>24</v>
      </c>
      <c r="D8" s="75" t="s">
        <v>18</v>
      </c>
      <c r="E8" s="79">
        <v>2.92</v>
      </c>
      <c r="F8" s="77"/>
      <c r="G8" s="77">
        <f t="shared" si="0"/>
        <v>0</v>
      </c>
      <c r="H8" s="77"/>
      <c r="I8" s="77">
        <f t="shared" si="1"/>
        <v>0</v>
      </c>
      <c r="J8" s="77">
        <f t="shared" si="2"/>
        <v>0</v>
      </c>
    </row>
    <row r="9" spans="1:17" s="78" customFormat="1" ht="20.399999999999999" x14ac:dyDescent="0.3">
      <c r="A9" s="72" t="s">
        <v>552</v>
      </c>
      <c r="B9" s="73" t="s">
        <v>20</v>
      </c>
      <c r="C9" s="74" t="s">
        <v>21</v>
      </c>
      <c r="D9" s="75" t="s">
        <v>18</v>
      </c>
      <c r="E9" s="79">
        <v>0.42</v>
      </c>
      <c r="F9" s="77"/>
      <c r="G9" s="77">
        <f t="shared" si="0"/>
        <v>0</v>
      </c>
      <c r="H9" s="77"/>
      <c r="I9" s="77">
        <f t="shared" si="1"/>
        <v>0</v>
      </c>
      <c r="J9" s="77">
        <f t="shared" si="2"/>
        <v>0</v>
      </c>
    </row>
    <row r="10" spans="1:17" s="78" customFormat="1" ht="20.399999999999999" x14ac:dyDescent="0.3">
      <c r="A10" s="72" t="s">
        <v>34</v>
      </c>
      <c r="B10" s="73" t="s">
        <v>16</v>
      </c>
      <c r="C10" s="74" t="s">
        <v>17</v>
      </c>
      <c r="D10" s="75" t="s">
        <v>18</v>
      </c>
      <c r="E10" s="79">
        <v>0.24</v>
      </c>
      <c r="F10" s="77"/>
      <c r="G10" s="77">
        <f t="shared" si="0"/>
        <v>0</v>
      </c>
      <c r="H10" s="77"/>
      <c r="I10" s="77">
        <f t="shared" si="1"/>
        <v>0</v>
      </c>
      <c r="J10" s="77">
        <f t="shared" si="2"/>
        <v>0</v>
      </c>
    </row>
    <row r="11" spans="1:17" s="65" customFormat="1" ht="40.799999999999997" x14ac:dyDescent="0.3">
      <c r="A11" s="66" t="s">
        <v>35</v>
      </c>
      <c r="B11" s="67" t="s">
        <v>1087</v>
      </c>
      <c r="C11" s="68" t="s">
        <v>1088</v>
      </c>
      <c r="D11" s="69" t="s">
        <v>116</v>
      </c>
      <c r="E11" s="81">
        <v>127.5</v>
      </c>
      <c r="F11" s="71">
        <v>989.52</v>
      </c>
      <c r="G11" s="71">
        <f t="shared" si="0"/>
        <v>126163.8</v>
      </c>
      <c r="H11" s="71"/>
      <c r="I11" s="71">
        <f t="shared" si="1"/>
        <v>0</v>
      </c>
      <c r="J11" s="71">
        <f t="shared" si="2"/>
        <v>126163.8</v>
      </c>
    </row>
    <row r="12" spans="1:17" s="65" customFormat="1" ht="40.799999999999997" x14ac:dyDescent="0.3">
      <c r="A12" s="66" t="s">
        <v>556</v>
      </c>
      <c r="B12" s="67" t="s">
        <v>1087</v>
      </c>
      <c r="C12" s="68" t="s">
        <v>1090</v>
      </c>
      <c r="D12" s="69" t="s">
        <v>116</v>
      </c>
      <c r="E12" s="81">
        <v>749.7</v>
      </c>
      <c r="F12" s="71">
        <v>1155.51</v>
      </c>
      <c r="G12" s="71">
        <f t="shared" si="0"/>
        <v>866285.84700000007</v>
      </c>
      <c r="H12" s="71"/>
      <c r="I12" s="71">
        <f t="shared" si="1"/>
        <v>0</v>
      </c>
      <c r="J12" s="71">
        <f t="shared" si="2"/>
        <v>866285.84700000007</v>
      </c>
    </row>
    <row r="13" spans="1:17" s="65" customFormat="1" ht="40.799999999999997" x14ac:dyDescent="0.3">
      <c r="A13" s="66" t="s">
        <v>42</v>
      </c>
      <c r="B13" s="67" t="s">
        <v>1087</v>
      </c>
      <c r="C13" s="68" t="s">
        <v>1092</v>
      </c>
      <c r="D13" s="69" t="s">
        <v>116</v>
      </c>
      <c r="E13" s="81">
        <v>1065.9000000000001</v>
      </c>
      <c r="F13" s="71">
        <v>1579.11</v>
      </c>
      <c r="G13" s="71">
        <f t="shared" si="0"/>
        <v>1683173.3489999999</v>
      </c>
      <c r="H13" s="71"/>
      <c r="I13" s="71">
        <f t="shared" si="1"/>
        <v>0</v>
      </c>
      <c r="J13" s="71">
        <f t="shared" si="2"/>
        <v>1683173.3489999999</v>
      </c>
    </row>
    <row r="14" spans="1:17" s="65" customFormat="1" ht="40.799999999999997" x14ac:dyDescent="0.3">
      <c r="A14" s="66" t="s">
        <v>558</v>
      </c>
      <c r="B14" s="67" t="s">
        <v>1094</v>
      </c>
      <c r="C14" s="68" t="s">
        <v>1095</v>
      </c>
      <c r="D14" s="69" t="s">
        <v>116</v>
      </c>
      <c r="E14" s="81">
        <v>163.19999999999999</v>
      </c>
      <c r="F14" s="71">
        <v>2734.18</v>
      </c>
      <c r="G14" s="71">
        <f t="shared" si="0"/>
        <v>446218.17599999992</v>
      </c>
      <c r="H14" s="71"/>
      <c r="I14" s="71">
        <f t="shared" si="1"/>
        <v>0</v>
      </c>
      <c r="J14" s="71">
        <f t="shared" si="2"/>
        <v>446218.17599999992</v>
      </c>
    </row>
    <row r="15" spans="1:17" s="78" customFormat="1" ht="20.399999999999999" x14ac:dyDescent="0.3">
      <c r="A15" s="72" t="s">
        <v>45</v>
      </c>
      <c r="B15" s="73" t="s">
        <v>208</v>
      </c>
      <c r="C15" s="74" t="s">
        <v>209</v>
      </c>
      <c r="D15" s="75" t="s">
        <v>38</v>
      </c>
      <c r="E15" s="76">
        <v>19</v>
      </c>
      <c r="F15" s="77"/>
      <c r="G15" s="77">
        <f t="shared" si="0"/>
        <v>0</v>
      </c>
      <c r="H15" s="77"/>
      <c r="I15" s="77">
        <f t="shared" si="1"/>
        <v>0</v>
      </c>
      <c r="J15" s="77">
        <f t="shared" si="2"/>
        <v>0</v>
      </c>
    </row>
    <row r="16" spans="1:17" s="65" customFormat="1" ht="40.799999999999997" x14ac:dyDescent="0.3">
      <c r="A16" s="66" t="s">
        <v>46</v>
      </c>
      <c r="B16" s="67" t="s">
        <v>1098</v>
      </c>
      <c r="C16" s="68" t="s">
        <v>1099</v>
      </c>
      <c r="D16" s="69" t="s">
        <v>213</v>
      </c>
      <c r="E16" s="70">
        <v>5</v>
      </c>
      <c r="F16" s="98">
        <v>9524.41</v>
      </c>
      <c r="G16" s="71">
        <f t="shared" si="0"/>
        <v>47622.05</v>
      </c>
      <c r="H16" s="71"/>
      <c r="I16" s="71">
        <f t="shared" si="1"/>
        <v>0</v>
      </c>
      <c r="J16" s="71">
        <f t="shared" si="2"/>
        <v>47622.05</v>
      </c>
    </row>
    <row r="17" spans="1:10" s="65" customFormat="1" ht="40.799999999999997" x14ac:dyDescent="0.3">
      <c r="A17" s="66" t="s">
        <v>563</v>
      </c>
      <c r="B17" s="67" t="s">
        <v>1098</v>
      </c>
      <c r="C17" s="68" t="s">
        <v>1101</v>
      </c>
      <c r="D17" s="69" t="s">
        <v>213</v>
      </c>
      <c r="E17" s="70">
        <v>8</v>
      </c>
      <c r="F17" s="98">
        <v>9963.99</v>
      </c>
      <c r="G17" s="71">
        <f t="shared" si="0"/>
        <v>79711.92</v>
      </c>
      <c r="H17" s="71"/>
      <c r="I17" s="71">
        <f t="shared" si="1"/>
        <v>0</v>
      </c>
      <c r="J17" s="71">
        <f t="shared" si="2"/>
        <v>79711.92</v>
      </c>
    </row>
    <row r="18" spans="1:10" s="65" customFormat="1" ht="40.799999999999997" x14ac:dyDescent="0.3">
      <c r="A18" s="66" t="s">
        <v>51</v>
      </c>
      <c r="B18" s="67" t="s">
        <v>1098</v>
      </c>
      <c r="C18" s="68" t="s">
        <v>1103</v>
      </c>
      <c r="D18" s="69" t="s">
        <v>213</v>
      </c>
      <c r="E18" s="70">
        <v>6</v>
      </c>
      <c r="F18" s="98">
        <v>41197.72</v>
      </c>
      <c r="G18" s="71">
        <f t="shared" si="0"/>
        <v>247186.32</v>
      </c>
      <c r="H18" s="71"/>
      <c r="I18" s="71">
        <f t="shared" si="1"/>
        <v>0</v>
      </c>
      <c r="J18" s="71">
        <f t="shared" si="2"/>
        <v>247186.32</v>
      </c>
    </row>
    <row r="19" spans="1:10" s="65" customFormat="1" ht="20.399999999999999" x14ac:dyDescent="0.3">
      <c r="A19" s="66" t="s">
        <v>565</v>
      </c>
      <c r="B19" s="67" t="s">
        <v>1105</v>
      </c>
      <c r="C19" s="68" t="s">
        <v>1106</v>
      </c>
      <c r="D19" s="69" t="s">
        <v>213</v>
      </c>
      <c r="E19" s="70">
        <v>9</v>
      </c>
      <c r="F19" s="98">
        <v>1641.19</v>
      </c>
      <c r="G19" s="71">
        <f t="shared" si="0"/>
        <v>14770.710000000001</v>
      </c>
      <c r="H19" s="71"/>
      <c r="I19" s="71">
        <f t="shared" si="1"/>
        <v>0</v>
      </c>
      <c r="J19" s="71">
        <f t="shared" si="2"/>
        <v>14770.710000000001</v>
      </c>
    </row>
    <row r="20" spans="1:10" s="65" customFormat="1" ht="40.799999999999997" x14ac:dyDescent="0.3">
      <c r="A20" s="66" t="s">
        <v>567</v>
      </c>
      <c r="B20" s="67" t="s">
        <v>1108</v>
      </c>
      <c r="C20" s="68" t="s">
        <v>1109</v>
      </c>
      <c r="D20" s="69" t="s">
        <v>213</v>
      </c>
      <c r="E20" s="70">
        <v>63</v>
      </c>
      <c r="F20" s="98">
        <v>209.53</v>
      </c>
      <c r="G20" s="71">
        <f t="shared" si="0"/>
        <v>13200.39</v>
      </c>
      <c r="H20" s="71"/>
      <c r="I20" s="71">
        <f t="shared" si="1"/>
        <v>0</v>
      </c>
      <c r="J20" s="71">
        <f t="shared" si="2"/>
        <v>13200.39</v>
      </c>
    </row>
    <row r="21" spans="1:10" s="65" customFormat="1" ht="40.799999999999997" x14ac:dyDescent="0.3">
      <c r="A21" s="66" t="s">
        <v>56</v>
      </c>
      <c r="B21" s="67" t="s">
        <v>1108</v>
      </c>
      <c r="C21" s="68" t="s">
        <v>1111</v>
      </c>
      <c r="D21" s="69" t="s">
        <v>213</v>
      </c>
      <c r="E21" s="70">
        <v>22</v>
      </c>
      <c r="F21" s="98">
        <v>830.27</v>
      </c>
      <c r="G21" s="71">
        <f t="shared" si="0"/>
        <v>18265.939999999999</v>
      </c>
      <c r="H21" s="71"/>
      <c r="I21" s="71">
        <f t="shared" si="1"/>
        <v>0</v>
      </c>
      <c r="J21" s="71">
        <f t="shared" si="2"/>
        <v>18265.939999999999</v>
      </c>
    </row>
    <row r="22" spans="1:10" s="78" customFormat="1" ht="14.4" x14ac:dyDescent="0.3">
      <c r="A22" s="72" t="s">
        <v>57</v>
      </c>
      <c r="B22" s="73" t="s">
        <v>1113</v>
      </c>
      <c r="C22" s="74" t="s">
        <v>1114</v>
      </c>
      <c r="D22" s="75" t="s">
        <v>1115</v>
      </c>
      <c r="E22" s="76">
        <v>3</v>
      </c>
      <c r="F22" s="77"/>
      <c r="G22" s="77">
        <f t="shared" si="0"/>
        <v>0</v>
      </c>
      <c r="H22" s="77"/>
      <c r="I22" s="77">
        <f t="shared" si="1"/>
        <v>0</v>
      </c>
      <c r="J22" s="77">
        <f t="shared" si="2"/>
        <v>0</v>
      </c>
    </row>
    <row r="23" spans="1:10" s="65" customFormat="1" ht="20.399999999999999" x14ac:dyDescent="0.3">
      <c r="A23" s="66" t="s">
        <v>60</v>
      </c>
      <c r="B23" s="67" t="s">
        <v>1117</v>
      </c>
      <c r="C23" s="68" t="s">
        <v>1118</v>
      </c>
      <c r="D23" s="69" t="s">
        <v>1119</v>
      </c>
      <c r="E23" s="70">
        <v>1</v>
      </c>
      <c r="F23" s="98">
        <v>249098.5</v>
      </c>
      <c r="G23" s="71">
        <f t="shared" si="0"/>
        <v>249098.5</v>
      </c>
      <c r="H23" s="71"/>
      <c r="I23" s="71">
        <f t="shared" si="1"/>
        <v>0</v>
      </c>
      <c r="J23" s="71">
        <f t="shared" si="2"/>
        <v>249098.5</v>
      </c>
    </row>
    <row r="24" spans="1:10" s="65" customFormat="1" ht="20.399999999999999" x14ac:dyDescent="0.3">
      <c r="A24" s="66" t="s">
        <v>63</v>
      </c>
      <c r="B24" s="67" t="s">
        <v>1117</v>
      </c>
      <c r="C24" s="68" t="s">
        <v>1121</v>
      </c>
      <c r="D24" s="69" t="s">
        <v>1119</v>
      </c>
      <c r="E24" s="70">
        <v>1</v>
      </c>
      <c r="F24" s="98">
        <v>250423.49</v>
      </c>
      <c r="G24" s="71">
        <f t="shared" si="0"/>
        <v>250423.49</v>
      </c>
      <c r="H24" s="71"/>
      <c r="I24" s="71">
        <f t="shared" si="1"/>
        <v>0</v>
      </c>
      <c r="J24" s="71">
        <f t="shared" si="2"/>
        <v>250423.49</v>
      </c>
    </row>
    <row r="25" spans="1:10" s="65" customFormat="1" ht="20.399999999999999" x14ac:dyDescent="0.3">
      <c r="A25" s="66" t="s">
        <v>1233</v>
      </c>
      <c r="B25" s="67" t="s">
        <v>1117</v>
      </c>
      <c r="C25" s="68" t="s">
        <v>1123</v>
      </c>
      <c r="D25" s="69" t="s">
        <v>1119</v>
      </c>
      <c r="E25" s="70">
        <v>1</v>
      </c>
      <c r="F25" s="98">
        <v>328598.02</v>
      </c>
      <c r="G25" s="71">
        <f t="shared" si="0"/>
        <v>328598.02</v>
      </c>
      <c r="H25" s="71"/>
      <c r="I25" s="71">
        <f t="shared" si="1"/>
        <v>0</v>
      </c>
      <c r="J25" s="71">
        <f t="shared" si="2"/>
        <v>328598.02</v>
      </c>
    </row>
    <row r="26" spans="1:10" s="65" customFormat="1" ht="40.799999999999997" x14ac:dyDescent="0.3">
      <c r="A26" s="66" t="s">
        <v>70</v>
      </c>
      <c r="B26" s="67" t="s">
        <v>1125</v>
      </c>
      <c r="C26" s="68" t="s">
        <v>1126</v>
      </c>
      <c r="D26" s="69" t="s">
        <v>116</v>
      </c>
      <c r="E26" s="81">
        <v>132.6</v>
      </c>
      <c r="F26" s="98">
        <v>217.28</v>
      </c>
      <c r="G26" s="71">
        <f t="shared" si="0"/>
        <v>28811.327999999998</v>
      </c>
      <c r="H26" s="71"/>
      <c r="I26" s="71">
        <f t="shared" si="1"/>
        <v>0</v>
      </c>
      <c r="J26" s="71">
        <f t="shared" si="2"/>
        <v>28811.327999999998</v>
      </c>
    </row>
    <row r="27" spans="1:10" s="65" customFormat="1" ht="40.799999999999997" x14ac:dyDescent="0.3">
      <c r="A27" s="66" t="s">
        <v>74</v>
      </c>
      <c r="B27" s="67" t="s">
        <v>1128</v>
      </c>
      <c r="C27" s="68" t="s">
        <v>1129</v>
      </c>
      <c r="D27" s="69" t="s">
        <v>116</v>
      </c>
      <c r="E27" s="81">
        <v>132.6</v>
      </c>
      <c r="F27" s="98">
        <v>325.25</v>
      </c>
      <c r="G27" s="71">
        <f t="shared" si="0"/>
        <v>43128.15</v>
      </c>
      <c r="H27" s="71"/>
      <c r="I27" s="71">
        <f t="shared" si="1"/>
        <v>0</v>
      </c>
      <c r="J27" s="71">
        <f t="shared" si="2"/>
        <v>43128.15</v>
      </c>
    </row>
    <row r="28" spans="1:10" s="65" customFormat="1" ht="40.799999999999997" x14ac:dyDescent="0.3">
      <c r="A28" s="66" t="s">
        <v>76</v>
      </c>
      <c r="B28" s="67" t="s">
        <v>1098</v>
      </c>
      <c r="C28" s="68" t="s">
        <v>1131</v>
      </c>
      <c r="D28" s="69" t="s">
        <v>213</v>
      </c>
      <c r="E28" s="70">
        <v>6</v>
      </c>
      <c r="F28" s="98">
        <v>11282.76</v>
      </c>
      <c r="G28" s="71">
        <f t="shared" si="0"/>
        <v>67696.56</v>
      </c>
      <c r="H28" s="71"/>
      <c r="I28" s="71">
        <f t="shared" si="1"/>
        <v>0</v>
      </c>
      <c r="J28" s="71">
        <f t="shared" si="2"/>
        <v>67696.56</v>
      </c>
    </row>
    <row r="29" spans="1:10" s="65" customFormat="1" ht="20.399999999999999" x14ac:dyDescent="0.3">
      <c r="A29" s="66" t="s">
        <v>1234</v>
      </c>
      <c r="B29" s="67" t="s">
        <v>1133</v>
      </c>
      <c r="C29" s="68" t="s">
        <v>1134</v>
      </c>
      <c r="D29" s="69" t="s">
        <v>213</v>
      </c>
      <c r="E29" s="70">
        <v>3</v>
      </c>
      <c r="F29" s="98">
        <v>850.37</v>
      </c>
      <c r="G29" s="71">
        <f t="shared" si="0"/>
        <v>2551.11</v>
      </c>
      <c r="H29" s="71"/>
      <c r="I29" s="71">
        <f t="shared" si="1"/>
        <v>0</v>
      </c>
      <c r="J29" s="71">
        <f t="shared" si="2"/>
        <v>2551.11</v>
      </c>
    </row>
    <row r="30" spans="1:10" s="65" customFormat="1" ht="20.399999999999999" x14ac:dyDescent="0.3">
      <c r="A30" s="66" t="s">
        <v>1235</v>
      </c>
      <c r="B30" s="67" t="s">
        <v>1133</v>
      </c>
      <c r="C30" s="68" t="s">
        <v>1136</v>
      </c>
      <c r="D30" s="69" t="s">
        <v>213</v>
      </c>
      <c r="E30" s="70">
        <v>3</v>
      </c>
      <c r="F30" s="98">
        <v>6072.88</v>
      </c>
      <c r="G30" s="71">
        <f t="shared" si="0"/>
        <v>18218.64</v>
      </c>
      <c r="H30" s="71"/>
      <c r="I30" s="71">
        <f t="shared" si="1"/>
        <v>0</v>
      </c>
      <c r="J30" s="71">
        <f t="shared" si="2"/>
        <v>18218.64</v>
      </c>
    </row>
    <row r="31" spans="1:10" s="65" customFormat="1" ht="40.799999999999997" x14ac:dyDescent="0.3">
      <c r="A31" s="66" t="s">
        <v>83</v>
      </c>
      <c r="B31" s="67" t="s">
        <v>1138</v>
      </c>
      <c r="C31" s="68" t="s">
        <v>1139</v>
      </c>
      <c r="D31" s="69" t="s">
        <v>213</v>
      </c>
      <c r="E31" s="70">
        <v>60</v>
      </c>
      <c r="F31" s="98">
        <v>0.74</v>
      </c>
      <c r="G31" s="71">
        <f t="shared" si="0"/>
        <v>44.4</v>
      </c>
      <c r="H31" s="71"/>
      <c r="I31" s="71">
        <f t="shared" si="1"/>
        <v>0</v>
      </c>
      <c r="J31" s="71">
        <f t="shared" si="2"/>
        <v>44.4</v>
      </c>
    </row>
    <row r="32" spans="1:10" s="65" customFormat="1" ht="40.799999999999997" x14ac:dyDescent="0.3">
      <c r="A32" s="66" t="s">
        <v>85</v>
      </c>
      <c r="B32" s="67" t="s">
        <v>1141</v>
      </c>
      <c r="C32" s="68" t="s">
        <v>1142</v>
      </c>
      <c r="D32" s="69" t="s">
        <v>213</v>
      </c>
      <c r="E32" s="70">
        <v>1232</v>
      </c>
      <c r="F32" s="98">
        <v>33.69</v>
      </c>
      <c r="G32" s="71">
        <f t="shared" si="0"/>
        <v>41506.079999999994</v>
      </c>
      <c r="H32" s="71"/>
      <c r="I32" s="71">
        <f t="shared" si="1"/>
        <v>0</v>
      </c>
      <c r="J32" s="71">
        <f t="shared" si="2"/>
        <v>41506.079999999994</v>
      </c>
    </row>
    <row r="33" spans="1:10" s="65" customFormat="1" ht="40.799999999999997" x14ac:dyDescent="0.3">
      <c r="A33" s="66" t="s">
        <v>88</v>
      </c>
      <c r="B33" s="67" t="s">
        <v>1141</v>
      </c>
      <c r="C33" s="68" t="s">
        <v>1144</v>
      </c>
      <c r="D33" s="69" t="s">
        <v>213</v>
      </c>
      <c r="E33" s="70">
        <v>123</v>
      </c>
      <c r="F33" s="98">
        <v>43.28</v>
      </c>
      <c r="G33" s="71">
        <f t="shared" si="0"/>
        <v>5323.4400000000005</v>
      </c>
      <c r="H33" s="71"/>
      <c r="I33" s="71">
        <f t="shared" si="1"/>
        <v>0</v>
      </c>
      <c r="J33" s="71">
        <f t="shared" si="2"/>
        <v>5323.4400000000005</v>
      </c>
    </row>
    <row r="34" spans="1:10" s="65" customFormat="1" ht="20.399999999999999" x14ac:dyDescent="0.3">
      <c r="A34" s="66" t="s">
        <v>90</v>
      </c>
      <c r="B34" s="67" t="s">
        <v>1146</v>
      </c>
      <c r="C34" s="68" t="s">
        <v>1147</v>
      </c>
      <c r="D34" s="69" t="s">
        <v>116</v>
      </c>
      <c r="E34" s="70">
        <v>10</v>
      </c>
      <c r="F34" s="98">
        <v>211.32</v>
      </c>
      <c r="G34" s="71">
        <f t="shared" si="0"/>
        <v>2113.1999999999998</v>
      </c>
      <c r="H34" s="71"/>
      <c r="I34" s="71">
        <f t="shared" si="1"/>
        <v>0</v>
      </c>
      <c r="J34" s="71">
        <f t="shared" si="2"/>
        <v>2113.1999999999998</v>
      </c>
    </row>
    <row r="35" spans="1:10" s="65" customFormat="1" ht="40.799999999999997" x14ac:dyDescent="0.3">
      <c r="A35" s="66" t="s">
        <v>92</v>
      </c>
      <c r="B35" s="67" t="s">
        <v>1141</v>
      </c>
      <c r="C35" s="68" t="s">
        <v>1149</v>
      </c>
      <c r="D35" s="69" t="s">
        <v>213</v>
      </c>
      <c r="E35" s="70">
        <v>82</v>
      </c>
      <c r="F35" s="98">
        <v>28.91</v>
      </c>
      <c r="G35" s="71">
        <f t="shared" si="0"/>
        <v>2370.62</v>
      </c>
      <c r="H35" s="71"/>
      <c r="I35" s="71">
        <f t="shared" si="1"/>
        <v>0</v>
      </c>
      <c r="J35" s="71">
        <f t="shared" si="2"/>
        <v>2370.62</v>
      </c>
    </row>
    <row r="36" spans="1:10" s="65" customFormat="1" ht="40.799999999999997" x14ac:dyDescent="0.3">
      <c r="A36" s="66" t="s">
        <v>94</v>
      </c>
      <c r="B36" s="67" t="s">
        <v>1151</v>
      </c>
      <c r="C36" s="68" t="s">
        <v>1152</v>
      </c>
      <c r="D36" s="69" t="s">
        <v>213</v>
      </c>
      <c r="E36" s="70">
        <v>6710</v>
      </c>
      <c r="F36" s="98">
        <v>2.46</v>
      </c>
      <c r="G36" s="71">
        <f t="shared" si="0"/>
        <v>16506.599999999999</v>
      </c>
      <c r="H36" s="71"/>
      <c r="I36" s="71">
        <f t="shared" si="1"/>
        <v>0</v>
      </c>
      <c r="J36" s="71">
        <f t="shared" si="2"/>
        <v>16506.599999999999</v>
      </c>
    </row>
    <row r="37" spans="1:10" s="65" customFormat="1" ht="40.799999999999997" x14ac:dyDescent="0.3">
      <c r="A37" s="66" t="s">
        <v>96</v>
      </c>
      <c r="B37" s="67" t="s">
        <v>1154</v>
      </c>
      <c r="C37" s="68" t="s">
        <v>1155</v>
      </c>
      <c r="D37" s="69" t="s">
        <v>1156</v>
      </c>
      <c r="E37" s="70">
        <v>25</v>
      </c>
      <c r="F37" s="98">
        <v>313.8</v>
      </c>
      <c r="G37" s="71">
        <f t="shared" si="0"/>
        <v>7845</v>
      </c>
      <c r="H37" s="71"/>
      <c r="I37" s="71">
        <f t="shared" si="1"/>
        <v>0</v>
      </c>
      <c r="J37" s="71">
        <f t="shared" si="2"/>
        <v>7845</v>
      </c>
    </row>
    <row r="38" spans="1:10" s="65" customFormat="1" ht="40.799999999999997" x14ac:dyDescent="0.3">
      <c r="A38" s="66" t="s">
        <v>98</v>
      </c>
      <c r="B38" s="67" t="s">
        <v>1158</v>
      </c>
      <c r="C38" s="68" t="s">
        <v>1159</v>
      </c>
      <c r="D38" s="69" t="s">
        <v>116</v>
      </c>
      <c r="E38" s="70">
        <v>39</v>
      </c>
      <c r="F38" s="98">
        <v>115.59</v>
      </c>
      <c r="G38" s="71">
        <f t="shared" si="0"/>
        <v>4508.01</v>
      </c>
      <c r="H38" s="71"/>
      <c r="I38" s="71">
        <f t="shared" si="1"/>
        <v>0</v>
      </c>
      <c r="J38" s="71">
        <f t="shared" si="2"/>
        <v>4508.01</v>
      </c>
    </row>
    <row r="39" spans="1:10" s="78" customFormat="1" ht="20.399999999999999" x14ac:dyDescent="0.3">
      <c r="A39" s="72" t="s">
        <v>101</v>
      </c>
      <c r="B39" s="73" t="s">
        <v>1161</v>
      </c>
      <c r="C39" s="74" t="s">
        <v>1162</v>
      </c>
      <c r="D39" s="75" t="s">
        <v>415</v>
      </c>
      <c r="E39" s="79">
        <v>6.16</v>
      </c>
      <c r="F39" s="77"/>
      <c r="G39" s="77">
        <f t="shared" si="0"/>
        <v>0</v>
      </c>
      <c r="H39" s="77"/>
      <c r="I39" s="77">
        <f t="shared" si="1"/>
        <v>0</v>
      </c>
      <c r="J39" s="77">
        <f t="shared" si="2"/>
        <v>0</v>
      </c>
    </row>
    <row r="40" spans="1:10" s="65" customFormat="1" ht="40.799999999999997" x14ac:dyDescent="0.3">
      <c r="A40" s="66" t="s">
        <v>103</v>
      </c>
      <c r="B40" s="67" t="s">
        <v>1164</v>
      </c>
      <c r="C40" s="68" t="s">
        <v>1165</v>
      </c>
      <c r="D40" s="69" t="s">
        <v>116</v>
      </c>
      <c r="E40" s="88">
        <v>628.32000000000005</v>
      </c>
      <c r="F40" s="71">
        <v>1512.924</v>
      </c>
      <c r="G40" s="71">
        <f t="shared" si="0"/>
        <v>950600.40768000006</v>
      </c>
      <c r="H40" s="71"/>
      <c r="I40" s="71">
        <f t="shared" si="1"/>
        <v>0</v>
      </c>
      <c r="J40" s="71">
        <f t="shared" si="2"/>
        <v>950600.40768000006</v>
      </c>
    </row>
    <row r="41" spans="1:10" s="65" customFormat="1" ht="40.799999999999997" x14ac:dyDescent="0.3">
      <c r="A41" s="66" t="s">
        <v>106</v>
      </c>
      <c r="B41" s="67" t="s">
        <v>1167</v>
      </c>
      <c r="C41" s="68" t="s">
        <v>1168</v>
      </c>
      <c r="D41" s="69" t="s">
        <v>213</v>
      </c>
      <c r="E41" s="70">
        <v>41</v>
      </c>
      <c r="F41" s="71">
        <v>11.784000000000001</v>
      </c>
      <c r="G41" s="71">
        <f t="shared" si="0"/>
        <v>483.14400000000001</v>
      </c>
      <c r="H41" s="71"/>
      <c r="I41" s="71">
        <f t="shared" si="1"/>
        <v>0</v>
      </c>
      <c r="J41" s="71">
        <f t="shared" si="2"/>
        <v>483.14400000000001</v>
      </c>
    </row>
    <row r="42" spans="1:10" s="65" customFormat="1" ht="40.799999999999997" x14ac:dyDescent="0.3">
      <c r="A42" s="66" t="s">
        <v>110</v>
      </c>
      <c r="B42" s="67" t="s">
        <v>1167</v>
      </c>
      <c r="C42" s="68" t="s">
        <v>1170</v>
      </c>
      <c r="D42" s="69" t="s">
        <v>213</v>
      </c>
      <c r="E42" s="70">
        <v>41</v>
      </c>
      <c r="F42" s="71">
        <v>51.636000000000003</v>
      </c>
      <c r="G42" s="71">
        <f t="shared" si="0"/>
        <v>2117.076</v>
      </c>
      <c r="H42" s="71"/>
      <c r="I42" s="71">
        <f t="shared" si="1"/>
        <v>0</v>
      </c>
      <c r="J42" s="71">
        <f t="shared" si="2"/>
        <v>2117.076</v>
      </c>
    </row>
    <row r="43" spans="1:10" s="78" customFormat="1" ht="30.6" x14ac:dyDescent="0.3">
      <c r="A43" s="72" t="s">
        <v>113</v>
      </c>
      <c r="B43" s="73" t="s">
        <v>1172</v>
      </c>
      <c r="C43" s="74" t="s">
        <v>129</v>
      </c>
      <c r="D43" s="75" t="s">
        <v>130</v>
      </c>
      <c r="E43" s="76">
        <v>16</v>
      </c>
      <c r="F43" s="145">
        <v>0</v>
      </c>
      <c r="G43" s="77">
        <f t="shared" si="0"/>
        <v>0</v>
      </c>
      <c r="H43" s="77"/>
      <c r="I43" s="77">
        <f t="shared" si="1"/>
        <v>0</v>
      </c>
      <c r="J43" s="77">
        <f t="shared" si="2"/>
        <v>0</v>
      </c>
    </row>
    <row r="44" spans="1:10" s="65" customFormat="1" ht="40.799999999999997" x14ac:dyDescent="0.3">
      <c r="A44" s="66" t="s">
        <v>117</v>
      </c>
      <c r="B44" s="67" t="s">
        <v>1174</v>
      </c>
      <c r="C44" s="68" t="s">
        <v>1175</v>
      </c>
      <c r="D44" s="69" t="s">
        <v>213</v>
      </c>
      <c r="E44" s="70">
        <v>16</v>
      </c>
      <c r="F44" s="98">
        <v>696.01</v>
      </c>
      <c r="G44" s="71">
        <f t="shared" si="0"/>
        <v>11136.16</v>
      </c>
      <c r="H44" s="71"/>
      <c r="I44" s="71">
        <f t="shared" si="1"/>
        <v>0</v>
      </c>
      <c r="J44" s="71">
        <f t="shared" si="2"/>
        <v>11136.16</v>
      </c>
    </row>
    <row r="45" spans="1:10" s="65" customFormat="1" ht="40.799999999999997" x14ac:dyDescent="0.3">
      <c r="A45" s="66" t="s">
        <v>120</v>
      </c>
      <c r="B45" s="67" t="s">
        <v>1177</v>
      </c>
      <c r="C45" s="68" t="s">
        <v>1178</v>
      </c>
      <c r="D45" s="69" t="s">
        <v>213</v>
      </c>
      <c r="E45" s="70">
        <v>39</v>
      </c>
      <c r="F45" s="98">
        <v>3.79</v>
      </c>
      <c r="G45" s="71">
        <f t="shared" si="0"/>
        <v>147.81</v>
      </c>
      <c r="H45" s="71"/>
      <c r="I45" s="71">
        <f t="shared" si="1"/>
        <v>0</v>
      </c>
      <c r="J45" s="71">
        <f t="shared" si="2"/>
        <v>147.81</v>
      </c>
    </row>
    <row r="46" spans="1:10" s="65" customFormat="1" ht="40.799999999999997" x14ac:dyDescent="0.3">
      <c r="A46" s="66" t="s">
        <v>123</v>
      </c>
      <c r="B46" s="67" t="s">
        <v>1180</v>
      </c>
      <c r="C46" s="68" t="s">
        <v>1181</v>
      </c>
      <c r="D46" s="69" t="s">
        <v>213</v>
      </c>
      <c r="E46" s="70">
        <v>33</v>
      </c>
      <c r="F46" s="98">
        <v>2.57</v>
      </c>
      <c r="G46" s="71">
        <f t="shared" si="0"/>
        <v>84.809999999999988</v>
      </c>
      <c r="H46" s="71"/>
      <c r="I46" s="71">
        <f t="shared" si="1"/>
        <v>0</v>
      </c>
      <c r="J46" s="71">
        <f t="shared" si="2"/>
        <v>84.809999999999988</v>
      </c>
    </row>
    <row r="47" spans="1:10" s="65" customFormat="1" ht="40.799999999999997" x14ac:dyDescent="0.3">
      <c r="A47" s="66" t="s">
        <v>127</v>
      </c>
      <c r="B47" s="67" t="s">
        <v>1183</v>
      </c>
      <c r="C47" s="68" t="s">
        <v>1184</v>
      </c>
      <c r="D47" s="69" t="s">
        <v>213</v>
      </c>
      <c r="E47" s="70">
        <v>6</v>
      </c>
      <c r="F47" s="98">
        <v>4.07</v>
      </c>
      <c r="G47" s="71">
        <f t="shared" si="0"/>
        <v>24.42</v>
      </c>
      <c r="H47" s="71"/>
      <c r="I47" s="71">
        <f t="shared" si="1"/>
        <v>0</v>
      </c>
      <c r="J47" s="71">
        <f t="shared" si="2"/>
        <v>24.42</v>
      </c>
    </row>
    <row r="48" spans="1:10" s="65" customFormat="1" ht="40.799999999999997" x14ac:dyDescent="0.3">
      <c r="A48" s="66" t="s">
        <v>131</v>
      </c>
      <c r="B48" s="67" t="s">
        <v>1186</v>
      </c>
      <c r="C48" s="68" t="s">
        <v>1187</v>
      </c>
      <c r="D48" s="69" t="s">
        <v>213</v>
      </c>
      <c r="E48" s="70">
        <v>63</v>
      </c>
      <c r="F48" s="98">
        <v>2.58</v>
      </c>
      <c r="G48" s="71">
        <f t="shared" si="0"/>
        <v>162.54</v>
      </c>
      <c r="H48" s="71"/>
      <c r="I48" s="71">
        <f t="shared" si="1"/>
        <v>0</v>
      </c>
      <c r="J48" s="71">
        <f t="shared" si="2"/>
        <v>162.54</v>
      </c>
    </row>
    <row r="49" spans="1:11" s="65" customFormat="1" ht="40.799999999999997" x14ac:dyDescent="0.3">
      <c r="A49" s="66" t="s">
        <v>135</v>
      </c>
      <c r="B49" s="67" t="s">
        <v>1189</v>
      </c>
      <c r="C49" s="68" t="s">
        <v>1190</v>
      </c>
      <c r="D49" s="69" t="s">
        <v>213</v>
      </c>
      <c r="E49" s="70">
        <v>102</v>
      </c>
      <c r="F49" s="98">
        <v>1.61</v>
      </c>
      <c r="G49" s="71">
        <f t="shared" si="0"/>
        <v>164.22</v>
      </c>
      <c r="H49" s="71"/>
      <c r="I49" s="71">
        <f t="shared" si="1"/>
        <v>0</v>
      </c>
      <c r="J49" s="71">
        <f t="shared" si="2"/>
        <v>164.22</v>
      </c>
    </row>
    <row r="50" spans="1:11" s="65" customFormat="1" ht="40.799999999999997" x14ac:dyDescent="0.3">
      <c r="A50" s="66" t="s">
        <v>139</v>
      </c>
      <c r="B50" s="67" t="s">
        <v>1192</v>
      </c>
      <c r="C50" s="68" t="s">
        <v>1193</v>
      </c>
      <c r="D50" s="69" t="s">
        <v>213</v>
      </c>
      <c r="E50" s="70">
        <v>156</v>
      </c>
      <c r="F50" s="98">
        <v>3.93</v>
      </c>
      <c r="G50" s="71">
        <f t="shared" si="0"/>
        <v>613.08000000000004</v>
      </c>
      <c r="H50" s="71"/>
      <c r="I50" s="71">
        <f t="shared" si="1"/>
        <v>0</v>
      </c>
      <c r="J50" s="71">
        <f t="shared" si="2"/>
        <v>613.08000000000004</v>
      </c>
    </row>
    <row r="51" spans="1:11" s="65" customFormat="1" ht="40.799999999999997" x14ac:dyDescent="0.3">
      <c r="A51" s="66" t="s">
        <v>142</v>
      </c>
      <c r="B51" s="67" t="s">
        <v>1195</v>
      </c>
      <c r="C51" s="68" t="s">
        <v>1196</v>
      </c>
      <c r="D51" s="69" t="s">
        <v>213</v>
      </c>
      <c r="E51" s="70">
        <v>156</v>
      </c>
      <c r="F51" s="98">
        <v>6.27</v>
      </c>
      <c r="G51" s="71">
        <f t="shared" si="0"/>
        <v>978.11999999999989</v>
      </c>
      <c r="H51" s="71"/>
      <c r="I51" s="71">
        <f t="shared" si="1"/>
        <v>0</v>
      </c>
      <c r="J51" s="71">
        <f t="shared" si="2"/>
        <v>978.11999999999989</v>
      </c>
    </row>
    <row r="52" spans="1:11" s="65" customFormat="1" ht="40.799999999999997" x14ac:dyDescent="0.3">
      <c r="A52" s="66" t="s">
        <v>146</v>
      </c>
      <c r="B52" s="67" t="s">
        <v>1198</v>
      </c>
      <c r="C52" s="68" t="s">
        <v>1199</v>
      </c>
      <c r="D52" s="69" t="s">
        <v>213</v>
      </c>
      <c r="E52" s="70">
        <v>156</v>
      </c>
      <c r="F52" s="98">
        <v>21.52</v>
      </c>
      <c r="G52" s="71">
        <f t="shared" si="0"/>
        <v>3357.12</v>
      </c>
      <c r="H52" s="71"/>
      <c r="I52" s="71">
        <f t="shared" si="1"/>
        <v>0</v>
      </c>
      <c r="J52" s="71">
        <f t="shared" si="2"/>
        <v>3357.12</v>
      </c>
    </row>
    <row r="53" spans="1:11" s="65" customFormat="1" ht="40.799999999999997" x14ac:dyDescent="0.3">
      <c r="A53" s="66" t="s">
        <v>149</v>
      </c>
      <c r="B53" s="67" t="s">
        <v>1198</v>
      </c>
      <c r="C53" s="68" t="s">
        <v>1201</v>
      </c>
      <c r="D53" s="69" t="s">
        <v>213</v>
      </c>
      <c r="E53" s="70">
        <v>156</v>
      </c>
      <c r="F53" s="98">
        <v>0.25</v>
      </c>
      <c r="G53" s="71">
        <f t="shared" si="0"/>
        <v>39</v>
      </c>
      <c r="H53" s="71"/>
      <c r="I53" s="71">
        <f t="shared" si="1"/>
        <v>0</v>
      </c>
      <c r="J53" s="71">
        <f t="shared" si="2"/>
        <v>39</v>
      </c>
    </row>
    <row r="54" spans="1:11" s="78" customFormat="1" ht="20.399999999999999" x14ac:dyDescent="0.3">
      <c r="A54" s="72" t="s">
        <v>151</v>
      </c>
      <c r="B54" s="73" t="s">
        <v>508</v>
      </c>
      <c r="C54" s="74" t="s">
        <v>509</v>
      </c>
      <c r="D54" s="75" t="s">
        <v>109</v>
      </c>
      <c r="E54" s="79">
        <v>0.89</v>
      </c>
      <c r="F54" s="77"/>
      <c r="G54" s="77">
        <f t="shared" si="0"/>
        <v>0</v>
      </c>
      <c r="H54" s="77"/>
      <c r="I54" s="77">
        <f t="shared" si="1"/>
        <v>0</v>
      </c>
      <c r="J54" s="77">
        <f t="shared" si="2"/>
        <v>0</v>
      </c>
    </row>
    <row r="55" spans="1:11" s="65" customFormat="1" ht="40.799999999999997" x14ac:dyDescent="0.3">
      <c r="A55" s="66" t="s">
        <v>155</v>
      </c>
      <c r="B55" s="67" t="s">
        <v>1204</v>
      </c>
      <c r="C55" s="68" t="s">
        <v>1205</v>
      </c>
      <c r="D55" s="69" t="s">
        <v>116</v>
      </c>
      <c r="E55" s="88">
        <v>90.78</v>
      </c>
      <c r="F55" s="98">
        <v>173.39</v>
      </c>
      <c r="G55" s="71">
        <f t="shared" si="0"/>
        <v>15740.3442</v>
      </c>
      <c r="H55" s="71"/>
      <c r="I55" s="71">
        <f t="shared" si="1"/>
        <v>0</v>
      </c>
      <c r="J55" s="71">
        <f t="shared" si="2"/>
        <v>15740.3442</v>
      </c>
    </row>
    <row r="56" spans="1:11" s="65" customFormat="1" ht="40.799999999999997" x14ac:dyDescent="0.3">
      <c r="A56" s="66" t="s">
        <v>678</v>
      </c>
      <c r="B56" s="67" t="s">
        <v>1207</v>
      </c>
      <c r="C56" s="68" t="s">
        <v>1208</v>
      </c>
      <c r="D56" s="69" t="s">
        <v>116</v>
      </c>
      <c r="E56" s="70">
        <v>7</v>
      </c>
      <c r="F56" s="98">
        <v>147.76</v>
      </c>
      <c r="G56" s="71">
        <f t="shared" si="0"/>
        <v>1034.32</v>
      </c>
      <c r="H56" s="71"/>
      <c r="I56" s="71">
        <f t="shared" si="1"/>
        <v>0</v>
      </c>
      <c r="J56" s="71">
        <f t="shared" si="2"/>
        <v>1034.32</v>
      </c>
    </row>
    <row r="57" spans="1:11" s="65" customFormat="1" ht="40.799999999999997" x14ac:dyDescent="0.3">
      <c r="A57" s="66" t="s">
        <v>162</v>
      </c>
      <c r="B57" s="67" t="s">
        <v>1210</v>
      </c>
      <c r="C57" s="68" t="s">
        <v>1211</v>
      </c>
      <c r="D57" s="69" t="s">
        <v>213</v>
      </c>
      <c r="E57" s="70">
        <v>16</v>
      </c>
      <c r="F57" s="98">
        <v>288.12</v>
      </c>
      <c r="G57" s="71">
        <f t="shared" si="0"/>
        <v>4609.92</v>
      </c>
      <c r="H57" s="71"/>
      <c r="I57" s="71">
        <f t="shared" si="1"/>
        <v>0</v>
      </c>
      <c r="J57" s="71">
        <f t="shared" si="2"/>
        <v>4609.92</v>
      </c>
    </row>
    <row r="58" spans="1:11" s="78" customFormat="1" ht="20.399999999999999" x14ac:dyDescent="0.3">
      <c r="A58" s="72" t="s">
        <v>166</v>
      </c>
      <c r="B58" s="73" t="s">
        <v>825</v>
      </c>
      <c r="C58" s="74" t="s">
        <v>826</v>
      </c>
      <c r="D58" s="75" t="s">
        <v>109</v>
      </c>
      <c r="E58" s="79">
        <v>18.64</v>
      </c>
      <c r="F58" s="77"/>
      <c r="G58" s="77">
        <f t="shared" si="0"/>
        <v>0</v>
      </c>
      <c r="H58" s="77"/>
      <c r="I58" s="77">
        <f t="shared" si="1"/>
        <v>0</v>
      </c>
      <c r="J58" s="77">
        <f t="shared" si="2"/>
        <v>0</v>
      </c>
    </row>
    <row r="59" spans="1:11" s="65" customFormat="1" ht="40.799999999999997" x14ac:dyDescent="0.3">
      <c r="A59" s="66" t="s">
        <v>169</v>
      </c>
      <c r="B59" s="67" t="s">
        <v>1214</v>
      </c>
      <c r="C59" s="68" t="s">
        <v>1215</v>
      </c>
      <c r="D59" s="69" t="s">
        <v>116</v>
      </c>
      <c r="E59" s="88">
        <v>210.12</v>
      </c>
      <c r="F59" s="71">
        <v>866.88</v>
      </c>
      <c r="G59" s="71">
        <f t="shared" si="0"/>
        <v>182148.82560000001</v>
      </c>
      <c r="H59" s="71"/>
      <c r="I59" s="71">
        <f t="shared" si="1"/>
        <v>0</v>
      </c>
      <c r="J59" s="71">
        <f t="shared" si="2"/>
        <v>182148.82560000001</v>
      </c>
      <c r="K59" s="65">
        <f>722.4*1.2</f>
        <v>866.88</v>
      </c>
    </row>
    <row r="60" spans="1:11" s="65" customFormat="1" ht="40.799999999999997" x14ac:dyDescent="0.3">
      <c r="A60" s="66" t="s">
        <v>171</v>
      </c>
      <c r="B60" s="67" t="s">
        <v>1217</v>
      </c>
      <c r="C60" s="68" t="s">
        <v>1218</v>
      </c>
      <c r="D60" s="69" t="s">
        <v>116</v>
      </c>
      <c r="E60" s="81">
        <v>1297.8</v>
      </c>
      <c r="F60" s="71">
        <v>486.72</v>
      </c>
      <c r="G60" s="71">
        <f t="shared" si="0"/>
        <v>631665.21600000001</v>
      </c>
      <c r="H60" s="71"/>
      <c r="I60" s="71">
        <f t="shared" si="1"/>
        <v>0</v>
      </c>
      <c r="J60" s="71">
        <f t="shared" si="2"/>
        <v>631665.21600000001</v>
      </c>
      <c r="K60" s="65">
        <f>405.6*1.2</f>
        <v>486.72</v>
      </c>
    </row>
    <row r="61" spans="1:11" s="65" customFormat="1" ht="40.799999999999997" x14ac:dyDescent="0.3">
      <c r="A61" s="66" t="s">
        <v>173</v>
      </c>
      <c r="B61" s="67" t="s">
        <v>1220</v>
      </c>
      <c r="C61" s="68" t="s">
        <v>1221</v>
      </c>
      <c r="D61" s="69" t="s">
        <v>116</v>
      </c>
      <c r="E61" s="70">
        <v>412</v>
      </c>
      <c r="F61" s="71">
        <v>2887.26</v>
      </c>
      <c r="G61" s="71">
        <f t="shared" si="0"/>
        <v>1189551.1200000001</v>
      </c>
      <c r="H61" s="71"/>
      <c r="I61" s="71">
        <f t="shared" si="1"/>
        <v>0</v>
      </c>
      <c r="J61" s="71">
        <f t="shared" si="2"/>
        <v>1189551.1200000001</v>
      </c>
      <c r="K61" s="65">
        <f>2406.05*1.2</f>
        <v>2887.26</v>
      </c>
    </row>
    <row r="62" spans="1:11" s="65" customFormat="1" ht="40.799999999999997" x14ac:dyDescent="0.3">
      <c r="A62" s="66" t="s">
        <v>176</v>
      </c>
      <c r="B62" s="67" t="s">
        <v>1207</v>
      </c>
      <c r="C62" s="68" t="s">
        <v>1223</v>
      </c>
      <c r="D62" s="69" t="s">
        <v>116</v>
      </c>
      <c r="E62" s="70">
        <v>4</v>
      </c>
      <c r="F62" s="98">
        <v>272.23</v>
      </c>
      <c r="G62" s="71">
        <f t="shared" si="0"/>
        <v>1088.92</v>
      </c>
      <c r="H62" s="71"/>
      <c r="I62" s="71">
        <f t="shared" si="1"/>
        <v>0</v>
      </c>
      <c r="J62" s="71">
        <f t="shared" si="2"/>
        <v>1088.92</v>
      </c>
    </row>
    <row r="63" spans="1:11" s="65" customFormat="1" ht="40.799999999999997" x14ac:dyDescent="0.3">
      <c r="A63" s="66" t="s">
        <v>178</v>
      </c>
      <c r="B63" s="67" t="s">
        <v>1189</v>
      </c>
      <c r="C63" s="68" t="s">
        <v>1190</v>
      </c>
      <c r="D63" s="69" t="s">
        <v>213</v>
      </c>
      <c r="E63" s="70">
        <v>1864</v>
      </c>
      <c r="F63" s="98">
        <v>3.32</v>
      </c>
      <c r="G63" s="71">
        <f t="shared" si="0"/>
        <v>6188.48</v>
      </c>
      <c r="H63" s="71"/>
      <c r="I63" s="71">
        <f t="shared" si="1"/>
        <v>0</v>
      </c>
      <c r="J63" s="71">
        <f t="shared" si="2"/>
        <v>6188.48</v>
      </c>
    </row>
    <row r="64" spans="1:11" s="65" customFormat="1" ht="40.799999999999997" x14ac:dyDescent="0.3">
      <c r="A64" s="66" t="s">
        <v>180</v>
      </c>
      <c r="B64" s="67" t="s">
        <v>1226</v>
      </c>
      <c r="C64" s="68" t="s">
        <v>1227</v>
      </c>
      <c r="D64" s="69" t="s">
        <v>213</v>
      </c>
      <c r="E64" s="70">
        <v>6</v>
      </c>
      <c r="F64" s="98">
        <v>140.54</v>
      </c>
      <c r="G64" s="71">
        <f t="shared" si="0"/>
        <v>843.24</v>
      </c>
      <c r="H64" s="71"/>
      <c r="I64" s="71">
        <f t="shared" si="1"/>
        <v>0</v>
      </c>
      <c r="J64" s="71">
        <f t="shared" si="2"/>
        <v>843.24</v>
      </c>
    </row>
    <row r="65" spans="1:10" s="65" customFormat="1" ht="40.799999999999997" x14ac:dyDescent="0.3">
      <c r="A65" s="66" t="s">
        <v>182</v>
      </c>
      <c r="B65" s="67" t="s">
        <v>1226</v>
      </c>
      <c r="C65" s="68" t="s">
        <v>1229</v>
      </c>
      <c r="D65" s="69" t="s">
        <v>213</v>
      </c>
      <c r="E65" s="70">
        <v>54</v>
      </c>
      <c r="F65" s="98">
        <v>199.1</v>
      </c>
      <c r="G65" s="71">
        <f t="shared" si="0"/>
        <v>10751.4</v>
      </c>
      <c r="H65" s="71"/>
      <c r="I65" s="71">
        <f t="shared" si="1"/>
        <v>0</v>
      </c>
      <c r="J65" s="71">
        <f t="shared" si="2"/>
        <v>10751.4</v>
      </c>
    </row>
    <row r="66" spans="1:10" s="65" customFormat="1" ht="40.799999999999997" x14ac:dyDescent="0.3">
      <c r="A66" s="66" t="s">
        <v>184</v>
      </c>
      <c r="B66" s="67" t="s">
        <v>1226</v>
      </c>
      <c r="C66" s="68" t="s">
        <v>1231</v>
      </c>
      <c r="D66" s="69" t="s">
        <v>213</v>
      </c>
      <c r="E66" s="70">
        <v>6</v>
      </c>
      <c r="F66" s="98">
        <v>319.87</v>
      </c>
      <c r="G66" s="71">
        <f t="shared" si="0"/>
        <v>1919.22</v>
      </c>
      <c r="H66" s="71"/>
      <c r="I66" s="71">
        <f t="shared" si="1"/>
        <v>0</v>
      </c>
      <c r="J66" s="71">
        <f t="shared" si="2"/>
        <v>1919.22</v>
      </c>
    </row>
    <row r="67" spans="1:10" x14ac:dyDescent="0.3">
      <c r="G67" s="77">
        <f t="shared" ref="G67:I67" si="3">SUM(G3:G66)</f>
        <v>14338288.563479997</v>
      </c>
      <c r="H67" s="77"/>
      <c r="I67" s="77">
        <f t="shared" si="3"/>
        <v>0</v>
      </c>
      <c r="J67" s="77">
        <f>SUM(J3:J66)</f>
        <v>14338288.563479997</v>
      </c>
    </row>
  </sheetData>
  <autoFilter ref="A1:K67" xr:uid="{A32917A3-CEA5-41AA-8944-7F23B2DCC62D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5">
    <tabColor theme="5"/>
    <pageSetUpPr fitToPage="1"/>
  </sheetPr>
  <dimension ref="A1:Q58"/>
  <sheetViews>
    <sheetView workbookViewId="0">
      <pane ySplit="1" topLeftCell="A2" activePane="bottomLeft" state="frozen"/>
      <selection pane="bottomLeft" activeCell="F30" sqref="F30"/>
    </sheetView>
  </sheetViews>
  <sheetFormatPr defaultColWidth="9.109375" defaultRowHeight="10.199999999999999" x14ac:dyDescent="0.3"/>
  <cols>
    <col min="1" max="1" width="8.6640625" style="1" customWidth="1"/>
    <col min="2" max="2" width="20.6640625" style="1" customWidth="1"/>
    <col min="3" max="3" width="40.6640625" style="1" customWidth="1"/>
    <col min="4" max="5" width="8.6640625" style="1" customWidth="1"/>
    <col min="6" max="10" width="12.6640625" style="1" customWidth="1"/>
    <col min="11" max="11" width="10" style="1" bestFit="1" customWidth="1"/>
    <col min="12" max="16384" width="9.109375" style="1"/>
  </cols>
  <sheetData>
    <row r="1" spans="1:17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62" t="s">
        <v>2058</v>
      </c>
      <c r="M1" s="162"/>
      <c r="N1" s="162"/>
      <c r="O1" s="162"/>
      <c r="P1" s="162"/>
      <c r="Q1" s="162"/>
    </row>
    <row r="2" spans="1:17" s="7" customFormat="1" ht="14.4" x14ac:dyDescent="0.3">
      <c r="A2" s="5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7" s="4" customFormat="1" ht="20.399999999999999" x14ac:dyDescent="0.3">
      <c r="A3" s="36" t="s">
        <v>7</v>
      </c>
      <c r="B3" s="37" t="s">
        <v>36</v>
      </c>
      <c r="C3" s="38" t="s">
        <v>37</v>
      </c>
      <c r="D3" s="36" t="s">
        <v>38</v>
      </c>
      <c r="E3" s="39">
        <v>17</v>
      </c>
      <c r="F3" s="146"/>
      <c r="G3" s="27">
        <f t="shared" ref="G3:G34" si="0">E3*F3</f>
        <v>0</v>
      </c>
      <c r="H3" s="27"/>
      <c r="I3" s="27">
        <f t="shared" ref="I3:I34" si="1">E3*H3</f>
        <v>0</v>
      </c>
      <c r="J3" s="27">
        <f>G3+I3</f>
        <v>0</v>
      </c>
    </row>
    <row r="4" spans="1:17" s="7" customFormat="1" ht="30.6" x14ac:dyDescent="0.3">
      <c r="A4" s="8" t="s">
        <v>539</v>
      </c>
      <c r="B4" s="9" t="s">
        <v>1923</v>
      </c>
      <c r="C4" s="10" t="s">
        <v>1924</v>
      </c>
      <c r="D4" s="8" t="s">
        <v>213</v>
      </c>
      <c r="E4" s="11">
        <v>17</v>
      </c>
      <c r="F4" s="147">
        <v>9399.7999999999993</v>
      </c>
      <c r="G4" s="12">
        <f t="shared" si="0"/>
        <v>159796.59999999998</v>
      </c>
      <c r="H4" s="12"/>
      <c r="I4" s="12">
        <f t="shared" si="1"/>
        <v>0</v>
      </c>
      <c r="J4" s="12">
        <f t="shared" ref="J4:J56" si="2">G4+I4</f>
        <v>159796.59999999998</v>
      </c>
    </row>
    <row r="5" spans="1:17" s="4" customFormat="1" ht="30.6" x14ac:dyDescent="0.3">
      <c r="A5" s="36" t="s">
        <v>15</v>
      </c>
      <c r="B5" s="37" t="s">
        <v>1925</v>
      </c>
      <c r="C5" s="38" t="s">
        <v>1926</v>
      </c>
      <c r="D5" s="36" t="s">
        <v>38</v>
      </c>
      <c r="E5" s="39">
        <v>122</v>
      </c>
      <c r="F5" s="146">
        <v>0</v>
      </c>
      <c r="G5" s="27">
        <f t="shared" si="0"/>
        <v>0</v>
      </c>
      <c r="H5" s="27"/>
      <c r="I5" s="27">
        <f t="shared" si="1"/>
        <v>0</v>
      </c>
      <c r="J5" s="27">
        <f t="shared" si="2"/>
        <v>0</v>
      </c>
    </row>
    <row r="6" spans="1:17" s="7" customFormat="1" ht="20.399999999999999" x14ac:dyDescent="0.3">
      <c r="A6" s="8" t="s">
        <v>1337</v>
      </c>
      <c r="B6" s="9" t="s">
        <v>1927</v>
      </c>
      <c r="C6" s="10" t="s">
        <v>1928</v>
      </c>
      <c r="D6" s="8" t="s">
        <v>213</v>
      </c>
      <c r="E6" s="11">
        <v>4</v>
      </c>
      <c r="F6" s="147">
        <v>925.8</v>
      </c>
      <c r="G6" s="12">
        <f t="shared" si="0"/>
        <v>3703.2</v>
      </c>
      <c r="H6" s="12"/>
      <c r="I6" s="12">
        <f t="shared" si="1"/>
        <v>0</v>
      </c>
      <c r="J6" s="12">
        <f t="shared" si="2"/>
        <v>3703.2</v>
      </c>
    </row>
    <row r="7" spans="1:17" s="7" customFormat="1" ht="20.399999999999999" x14ac:dyDescent="0.3">
      <c r="A7" s="8" t="s">
        <v>976</v>
      </c>
      <c r="B7" s="9" t="s">
        <v>1929</v>
      </c>
      <c r="C7" s="10" t="s">
        <v>1930</v>
      </c>
      <c r="D7" s="8" t="s">
        <v>213</v>
      </c>
      <c r="E7" s="11">
        <v>75</v>
      </c>
      <c r="F7" s="147">
        <v>280.98</v>
      </c>
      <c r="G7" s="12">
        <f t="shared" si="0"/>
        <v>21073.5</v>
      </c>
      <c r="H7" s="12"/>
      <c r="I7" s="12">
        <f t="shared" si="1"/>
        <v>0</v>
      </c>
      <c r="J7" s="12">
        <f t="shared" si="2"/>
        <v>21073.5</v>
      </c>
    </row>
    <row r="8" spans="1:17" s="7" customFormat="1" ht="20.399999999999999" x14ac:dyDescent="0.3">
      <c r="A8" s="8" t="s">
        <v>977</v>
      </c>
      <c r="B8" s="9" t="s">
        <v>1931</v>
      </c>
      <c r="C8" s="10" t="s">
        <v>1932</v>
      </c>
      <c r="D8" s="8" t="s">
        <v>213</v>
      </c>
      <c r="E8" s="11">
        <v>24</v>
      </c>
      <c r="F8" s="147">
        <v>245.64</v>
      </c>
      <c r="G8" s="12">
        <f t="shared" si="0"/>
        <v>5895.36</v>
      </c>
      <c r="H8" s="12"/>
      <c r="I8" s="12">
        <f t="shared" si="1"/>
        <v>0</v>
      </c>
      <c r="J8" s="12">
        <f t="shared" si="2"/>
        <v>5895.36</v>
      </c>
    </row>
    <row r="9" spans="1:17" s="7" customFormat="1" ht="20.399999999999999" x14ac:dyDescent="0.3">
      <c r="A9" s="8" t="s">
        <v>1341</v>
      </c>
      <c r="B9" s="9" t="s">
        <v>1933</v>
      </c>
      <c r="C9" s="10" t="s">
        <v>1934</v>
      </c>
      <c r="D9" s="8" t="s">
        <v>213</v>
      </c>
      <c r="E9" s="11">
        <v>13</v>
      </c>
      <c r="F9" s="147">
        <v>908.56</v>
      </c>
      <c r="G9" s="12">
        <f t="shared" si="0"/>
        <v>11811.279999999999</v>
      </c>
      <c r="H9" s="12"/>
      <c r="I9" s="12">
        <f t="shared" si="1"/>
        <v>0</v>
      </c>
      <c r="J9" s="12">
        <f t="shared" si="2"/>
        <v>11811.279999999999</v>
      </c>
    </row>
    <row r="10" spans="1:17" s="7" customFormat="1" ht="20.399999999999999" x14ac:dyDescent="0.3">
      <c r="A10" s="8" t="s">
        <v>31</v>
      </c>
      <c r="B10" s="9" t="s">
        <v>1935</v>
      </c>
      <c r="C10" s="10" t="s">
        <v>1936</v>
      </c>
      <c r="D10" s="8" t="s">
        <v>213</v>
      </c>
      <c r="E10" s="11">
        <v>2</v>
      </c>
      <c r="F10" s="147">
        <v>295.77</v>
      </c>
      <c r="G10" s="12">
        <f t="shared" si="0"/>
        <v>591.54</v>
      </c>
      <c r="H10" s="12"/>
      <c r="I10" s="12">
        <f t="shared" si="1"/>
        <v>0</v>
      </c>
      <c r="J10" s="12">
        <f t="shared" si="2"/>
        <v>591.54</v>
      </c>
    </row>
    <row r="11" spans="1:17" s="7" customFormat="1" ht="20.399999999999999" x14ac:dyDescent="0.3">
      <c r="A11" s="8" t="s">
        <v>1240</v>
      </c>
      <c r="B11" s="9" t="s">
        <v>1937</v>
      </c>
      <c r="C11" s="10" t="s">
        <v>1938</v>
      </c>
      <c r="D11" s="8" t="s">
        <v>213</v>
      </c>
      <c r="E11" s="11">
        <v>1</v>
      </c>
      <c r="F11" s="147">
        <v>7954.62</v>
      </c>
      <c r="G11" s="12">
        <f t="shared" si="0"/>
        <v>7954.62</v>
      </c>
      <c r="H11" s="12"/>
      <c r="I11" s="12">
        <f t="shared" si="1"/>
        <v>0</v>
      </c>
      <c r="J11" s="12">
        <f t="shared" si="2"/>
        <v>7954.62</v>
      </c>
    </row>
    <row r="12" spans="1:17" s="7" customFormat="1" ht="20.399999999999999" x14ac:dyDescent="0.3">
      <c r="A12" s="8" t="s">
        <v>1828</v>
      </c>
      <c r="B12" s="9" t="s">
        <v>1939</v>
      </c>
      <c r="C12" s="10" t="s">
        <v>1940</v>
      </c>
      <c r="D12" s="8" t="s">
        <v>213</v>
      </c>
      <c r="E12" s="11">
        <v>2</v>
      </c>
      <c r="F12" s="147">
        <v>355.37</v>
      </c>
      <c r="G12" s="12">
        <f t="shared" si="0"/>
        <v>710.74</v>
      </c>
      <c r="H12" s="12"/>
      <c r="I12" s="12">
        <f t="shared" si="1"/>
        <v>0</v>
      </c>
      <c r="J12" s="12">
        <f t="shared" si="2"/>
        <v>710.74</v>
      </c>
    </row>
    <row r="13" spans="1:17" s="7" customFormat="1" ht="20.399999999999999" x14ac:dyDescent="0.3">
      <c r="A13" s="8" t="s">
        <v>39</v>
      </c>
      <c r="B13" s="9" t="s">
        <v>1941</v>
      </c>
      <c r="C13" s="10" t="s">
        <v>1942</v>
      </c>
      <c r="D13" s="8" t="s">
        <v>213</v>
      </c>
      <c r="E13" s="11">
        <v>1</v>
      </c>
      <c r="F13" s="147">
        <v>6409.78</v>
      </c>
      <c r="G13" s="12">
        <f t="shared" si="0"/>
        <v>6409.78</v>
      </c>
      <c r="H13" s="12"/>
      <c r="I13" s="12">
        <f t="shared" si="1"/>
        <v>0</v>
      </c>
      <c r="J13" s="12">
        <f t="shared" si="2"/>
        <v>6409.78</v>
      </c>
    </row>
    <row r="14" spans="1:17" s="4" customFormat="1" ht="20.399999999999999" x14ac:dyDescent="0.3">
      <c r="A14" s="36" t="s">
        <v>42</v>
      </c>
      <c r="B14" s="37" t="s">
        <v>1943</v>
      </c>
      <c r="C14" s="38" t="s">
        <v>1944</v>
      </c>
      <c r="D14" s="36" t="s">
        <v>38</v>
      </c>
      <c r="E14" s="39">
        <v>54</v>
      </c>
      <c r="F14" s="146">
        <v>0</v>
      </c>
      <c r="G14" s="27">
        <f t="shared" si="0"/>
        <v>0</v>
      </c>
      <c r="H14" s="27"/>
      <c r="I14" s="27">
        <f t="shared" si="1"/>
        <v>0</v>
      </c>
      <c r="J14" s="27">
        <f t="shared" si="2"/>
        <v>0</v>
      </c>
    </row>
    <row r="15" spans="1:17" s="7" customFormat="1" ht="30.6" x14ac:dyDescent="0.3">
      <c r="A15" s="8" t="s">
        <v>558</v>
      </c>
      <c r="B15" s="9" t="s">
        <v>1945</v>
      </c>
      <c r="C15" s="10" t="s">
        <v>1946</v>
      </c>
      <c r="D15" s="8" t="s">
        <v>213</v>
      </c>
      <c r="E15" s="11">
        <v>18</v>
      </c>
      <c r="F15" s="147">
        <v>681.99</v>
      </c>
      <c r="G15" s="12">
        <f t="shared" si="0"/>
        <v>12275.82</v>
      </c>
      <c r="H15" s="12"/>
      <c r="I15" s="12">
        <f t="shared" si="1"/>
        <v>0</v>
      </c>
      <c r="J15" s="12">
        <f t="shared" si="2"/>
        <v>12275.82</v>
      </c>
    </row>
    <row r="16" spans="1:17" s="7" customFormat="1" ht="30.6" x14ac:dyDescent="0.3">
      <c r="A16" s="8" t="s">
        <v>45</v>
      </c>
      <c r="B16" s="9" t="s">
        <v>1947</v>
      </c>
      <c r="C16" s="10" t="s">
        <v>1948</v>
      </c>
      <c r="D16" s="8" t="s">
        <v>213</v>
      </c>
      <c r="E16" s="11">
        <v>18</v>
      </c>
      <c r="F16" s="147">
        <v>699.45</v>
      </c>
      <c r="G16" s="12">
        <f t="shared" si="0"/>
        <v>12590.1</v>
      </c>
      <c r="H16" s="12"/>
      <c r="I16" s="12">
        <f t="shared" si="1"/>
        <v>0</v>
      </c>
      <c r="J16" s="12">
        <f t="shared" si="2"/>
        <v>12590.1</v>
      </c>
    </row>
    <row r="17" spans="1:10" s="7" customFormat="1" ht="30.6" x14ac:dyDescent="0.3">
      <c r="A17" s="8" t="s">
        <v>46</v>
      </c>
      <c r="B17" s="9" t="s">
        <v>1949</v>
      </c>
      <c r="C17" s="10" t="s">
        <v>1950</v>
      </c>
      <c r="D17" s="8" t="s">
        <v>213</v>
      </c>
      <c r="E17" s="11">
        <v>18</v>
      </c>
      <c r="F17" s="147">
        <v>699.45</v>
      </c>
      <c r="G17" s="12">
        <f t="shared" si="0"/>
        <v>12590.1</v>
      </c>
      <c r="H17" s="12"/>
      <c r="I17" s="12">
        <f t="shared" si="1"/>
        <v>0</v>
      </c>
      <c r="J17" s="12">
        <f t="shared" si="2"/>
        <v>12590.1</v>
      </c>
    </row>
    <row r="18" spans="1:10" s="7" customFormat="1" ht="20.399999999999999" x14ac:dyDescent="0.3">
      <c r="A18" s="8" t="s">
        <v>563</v>
      </c>
      <c r="B18" s="9" t="s">
        <v>1951</v>
      </c>
      <c r="C18" s="10" t="s">
        <v>1952</v>
      </c>
      <c r="D18" s="8" t="s">
        <v>213</v>
      </c>
      <c r="E18" s="11">
        <v>72</v>
      </c>
      <c r="F18" s="147">
        <v>79.319999999999993</v>
      </c>
      <c r="G18" s="12">
        <f t="shared" si="0"/>
        <v>5711.0399999999991</v>
      </c>
      <c r="H18" s="12"/>
      <c r="I18" s="12">
        <f t="shared" si="1"/>
        <v>0</v>
      </c>
      <c r="J18" s="12">
        <f t="shared" si="2"/>
        <v>5711.0399999999991</v>
      </c>
    </row>
    <row r="19" spans="1:10" s="4" customFormat="1" ht="20.399999999999999" x14ac:dyDescent="0.3">
      <c r="A19" s="36" t="s">
        <v>51</v>
      </c>
      <c r="B19" s="37" t="s">
        <v>47</v>
      </c>
      <c r="C19" s="38" t="s">
        <v>48</v>
      </c>
      <c r="D19" s="36" t="s">
        <v>38</v>
      </c>
      <c r="E19" s="39">
        <v>1</v>
      </c>
      <c r="F19" s="146">
        <v>0</v>
      </c>
      <c r="G19" s="27">
        <f t="shared" si="0"/>
        <v>0</v>
      </c>
      <c r="H19" s="27"/>
      <c r="I19" s="27">
        <f t="shared" si="1"/>
        <v>0</v>
      </c>
      <c r="J19" s="27">
        <f t="shared" si="2"/>
        <v>0</v>
      </c>
    </row>
    <row r="20" spans="1:10" s="7" customFormat="1" ht="20.399999999999999" x14ac:dyDescent="0.3">
      <c r="A20" s="8" t="s">
        <v>52</v>
      </c>
      <c r="B20" s="9" t="s">
        <v>1953</v>
      </c>
      <c r="C20" s="10" t="s">
        <v>1954</v>
      </c>
      <c r="D20" s="8" t="s">
        <v>213</v>
      </c>
      <c r="E20" s="11">
        <v>1</v>
      </c>
      <c r="F20" s="147">
        <v>69476.240000000005</v>
      </c>
      <c r="G20" s="12">
        <f t="shared" si="0"/>
        <v>69476.240000000005</v>
      </c>
      <c r="H20" s="12"/>
      <c r="I20" s="12">
        <f t="shared" si="1"/>
        <v>0</v>
      </c>
      <c r="J20" s="12">
        <f t="shared" si="2"/>
        <v>69476.240000000005</v>
      </c>
    </row>
    <row r="21" spans="1:10" s="4" customFormat="1" ht="20.399999999999999" x14ac:dyDescent="0.3">
      <c r="A21" s="36" t="s">
        <v>567</v>
      </c>
      <c r="B21" s="37" t="s">
        <v>1955</v>
      </c>
      <c r="C21" s="38" t="s">
        <v>1956</v>
      </c>
      <c r="D21" s="36" t="s">
        <v>38</v>
      </c>
      <c r="E21" s="39">
        <v>1</v>
      </c>
      <c r="F21" s="146">
        <v>0</v>
      </c>
      <c r="G21" s="27">
        <f t="shared" si="0"/>
        <v>0</v>
      </c>
      <c r="H21" s="27"/>
      <c r="I21" s="27">
        <f t="shared" si="1"/>
        <v>0</v>
      </c>
      <c r="J21" s="27">
        <f t="shared" si="2"/>
        <v>0</v>
      </c>
    </row>
    <row r="22" spans="1:10" s="7" customFormat="1" ht="30.6" x14ac:dyDescent="0.3">
      <c r="A22" s="8" t="s">
        <v>56</v>
      </c>
      <c r="B22" s="9" t="s">
        <v>1957</v>
      </c>
      <c r="C22" s="10" t="s">
        <v>1958</v>
      </c>
      <c r="D22" s="8" t="s">
        <v>213</v>
      </c>
      <c r="E22" s="11">
        <v>1</v>
      </c>
      <c r="F22" s="147">
        <v>52281.54</v>
      </c>
      <c r="G22" s="12">
        <f t="shared" si="0"/>
        <v>52281.54</v>
      </c>
      <c r="H22" s="12"/>
      <c r="I22" s="12">
        <f t="shared" si="1"/>
        <v>0</v>
      </c>
      <c r="J22" s="12">
        <f t="shared" si="2"/>
        <v>52281.54</v>
      </c>
    </row>
    <row r="23" spans="1:10" s="4" customFormat="1" ht="20.399999999999999" x14ac:dyDescent="0.3">
      <c r="A23" s="36" t="s">
        <v>57</v>
      </c>
      <c r="B23" s="37" t="s">
        <v>1959</v>
      </c>
      <c r="C23" s="38" t="s">
        <v>1960</v>
      </c>
      <c r="D23" s="36" t="s">
        <v>38</v>
      </c>
      <c r="E23" s="39">
        <v>4</v>
      </c>
      <c r="F23" s="146">
        <v>0</v>
      </c>
      <c r="G23" s="27">
        <f t="shared" si="0"/>
        <v>0</v>
      </c>
      <c r="H23" s="27"/>
      <c r="I23" s="27">
        <f t="shared" si="1"/>
        <v>0</v>
      </c>
      <c r="J23" s="27">
        <f t="shared" si="2"/>
        <v>0</v>
      </c>
    </row>
    <row r="24" spans="1:10" s="7" customFormat="1" ht="20.399999999999999" x14ac:dyDescent="0.3">
      <c r="A24" s="8" t="s">
        <v>576</v>
      </c>
      <c r="B24" s="9" t="s">
        <v>1961</v>
      </c>
      <c r="C24" s="10" t="s">
        <v>1962</v>
      </c>
      <c r="D24" s="8" t="s">
        <v>213</v>
      </c>
      <c r="E24" s="11">
        <v>1</v>
      </c>
      <c r="F24" s="147">
        <v>273.23</v>
      </c>
      <c r="G24" s="12">
        <f t="shared" si="0"/>
        <v>273.23</v>
      </c>
      <c r="H24" s="12"/>
      <c r="I24" s="12">
        <f t="shared" si="1"/>
        <v>0</v>
      </c>
      <c r="J24" s="12">
        <f t="shared" si="2"/>
        <v>273.23</v>
      </c>
    </row>
    <row r="25" spans="1:10" s="4" customFormat="1" ht="14.4" x14ac:dyDescent="0.3">
      <c r="A25" s="36" t="s">
        <v>580</v>
      </c>
      <c r="B25" s="37" t="s">
        <v>1963</v>
      </c>
      <c r="C25" s="38" t="s">
        <v>1964</v>
      </c>
      <c r="D25" s="36" t="s">
        <v>109</v>
      </c>
      <c r="E25" s="39">
        <v>2</v>
      </c>
      <c r="F25" s="146">
        <v>0</v>
      </c>
      <c r="G25" s="27">
        <f t="shared" si="0"/>
        <v>0</v>
      </c>
      <c r="H25" s="27"/>
      <c r="I25" s="27">
        <f t="shared" si="1"/>
        <v>0</v>
      </c>
      <c r="J25" s="27">
        <f t="shared" si="2"/>
        <v>0</v>
      </c>
    </row>
    <row r="26" spans="1:10" s="7" customFormat="1" ht="20.399999999999999" x14ac:dyDescent="0.3">
      <c r="A26" s="8" t="s">
        <v>66</v>
      </c>
      <c r="B26" s="9" t="s">
        <v>1965</v>
      </c>
      <c r="C26" s="10" t="s">
        <v>1966</v>
      </c>
      <c r="D26" s="8" t="s">
        <v>116</v>
      </c>
      <c r="E26" s="11">
        <v>200</v>
      </c>
      <c r="F26" s="147">
        <v>1548.07</v>
      </c>
      <c r="G26" s="12">
        <f t="shared" si="0"/>
        <v>309614</v>
      </c>
      <c r="H26" s="12"/>
      <c r="I26" s="12">
        <f t="shared" si="1"/>
        <v>0</v>
      </c>
      <c r="J26" s="12">
        <f t="shared" si="2"/>
        <v>309614</v>
      </c>
    </row>
    <row r="27" spans="1:10" s="7" customFormat="1" ht="20.399999999999999" x14ac:dyDescent="0.3">
      <c r="A27" s="8" t="s">
        <v>70</v>
      </c>
      <c r="B27" s="9" t="s">
        <v>1967</v>
      </c>
      <c r="C27" s="10" t="s">
        <v>1968</v>
      </c>
      <c r="D27" s="8" t="s">
        <v>213</v>
      </c>
      <c r="E27" s="11">
        <v>20</v>
      </c>
      <c r="F27" s="147">
        <v>113.5</v>
      </c>
      <c r="G27" s="12">
        <f t="shared" si="0"/>
        <v>2270</v>
      </c>
      <c r="H27" s="12"/>
      <c r="I27" s="12">
        <f t="shared" si="1"/>
        <v>0</v>
      </c>
      <c r="J27" s="12">
        <f t="shared" si="2"/>
        <v>2270</v>
      </c>
    </row>
    <row r="28" spans="1:10" s="7" customFormat="1" ht="20.399999999999999" x14ac:dyDescent="0.3">
      <c r="A28" s="8" t="s">
        <v>74</v>
      </c>
      <c r="B28" s="9" t="s">
        <v>1969</v>
      </c>
      <c r="C28" s="10" t="s">
        <v>1970</v>
      </c>
      <c r="D28" s="8" t="s">
        <v>213</v>
      </c>
      <c r="E28" s="11">
        <v>15</v>
      </c>
      <c r="F28" s="147">
        <v>1173.1300000000001</v>
      </c>
      <c r="G28" s="12">
        <f t="shared" si="0"/>
        <v>17596.95</v>
      </c>
      <c r="H28" s="12"/>
      <c r="I28" s="12">
        <f t="shared" si="1"/>
        <v>0</v>
      </c>
      <c r="J28" s="12">
        <f t="shared" si="2"/>
        <v>17596.95</v>
      </c>
    </row>
    <row r="29" spans="1:10" s="7" customFormat="1" ht="20.399999999999999" x14ac:dyDescent="0.3">
      <c r="A29" s="8" t="s">
        <v>76</v>
      </c>
      <c r="B29" s="9" t="s">
        <v>1971</v>
      </c>
      <c r="C29" s="10" t="s">
        <v>1972</v>
      </c>
      <c r="D29" s="8" t="s">
        <v>213</v>
      </c>
      <c r="E29" s="11">
        <v>15</v>
      </c>
      <c r="F29" s="147">
        <v>1319.96</v>
      </c>
      <c r="G29" s="12">
        <f t="shared" si="0"/>
        <v>19799.400000000001</v>
      </c>
      <c r="H29" s="12"/>
      <c r="I29" s="12">
        <f t="shared" si="1"/>
        <v>0</v>
      </c>
      <c r="J29" s="12">
        <f t="shared" si="2"/>
        <v>19799.400000000001</v>
      </c>
    </row>
    <row r="30" spans="1:10" s="4" customFormat="1" ht="20.399999999999999" x14ac:dyDescent="0.3">
      <c r="A30" s="36" t="s">
        <v>79</v>
      </c>
      <c r="B30" s="37" t="s">
        <v>235</v>
      </c>
      <c r="C30" s="38" t="s">
        <v>236</v>
      </c>
      <c r="D30" s="36" t="s">
        <v>109</v>
      </c>
      <c r="E30" s="40">
        <v>4.8</v>
      </c>
      <c r="F30" s="146">
        <v>0</v>
      </c>
      <c r="G30" s="27">
        <f t="shared" si="0"/>
        <v>0</v>
      </c>
      <c r="H30" s="27"/>
      <c r="I30" s="27">
        <f t="shared" si="1"/>
        <v>0</v>
      </c>
      <c r="J30" s="27">
        <f t="shared" si="2"/>
        <v>0</v>
      </c>
    </row>
    <row r="31" spans="1:10" s="7" customFormat="1" ht="20.399999999999999" x14ac:dyDescent="0.3">
      <c r="A31" s="8" t="s">
        <v>81</v>
      </c>
      <c r="B31" s="9" t="s">
        <v>1973</v>
      </c>
      <c r="C31" s="10" t="s">
        <v>1974</v>
      </c>
      <c r="D31" s="8" t="s">
        <v>116</v>
      </c>
      <c r="E31" s="11">
        <v>480</v>
      </c>
      <c r="F31" s="147">
        <v>870.26</v>
      </c>
      <c r="G31" s="12">
        <f t="shared" si="0"/>
        <v>417724.8</v>
      </c>
      <c r="H31" s="12"/>
      <c r="I31" s="12">
        <f t="shared" si="1"/>
        <v>0</v>
      </c>
      <c r="J31" s="12">
        <f t="shared" si="2"/>
        <v>417724.8</v>
      </c>
    </row>
    <row r="32" spans="1:10" s="7" customFormat="1" ht="40.799999999999997" x14ac:dyDescent="0.3">
      <c r="A32" s="8" t="s">
        <v>83</v>
      </c>
      <c r="B32" s="9" t="s">
        <v>1975</v>
      </c>
      <c r="C32" s="10" t="s">
        <v>1976</v>
      </c>
      <c r="D32" s="8" t="s">
        <v>1977</v>
      </c>
      <c r="E32" s="11">
        <v>40</v>
      </c>
      <c r="F32" s="147">
        <v>3268.17</v>
      </c>
      <c r="G32" s="12">
        <f t="shared" si="0"/>
        <v>130726.8</v>
      </c>
      <c r="H32" s="12"/>
      <c r="I32" s="12">
        <f t="shared" si="1"/>
        <v>0</v>
      </c>
      <c r="J32" s="12">
        <f t="shared" si="2"/>
        <v>130726.8</v>
      </c>
    </row>
    <row r="33" spans="1:10" s="7" customFormat="1" ht="40.799999999999997" x14ac:dyDescent="0.3">
      <c r="A33" s="8" t="s">
        <v>85</v>
      </c>
      <c r="B33" s="9" t="s">
        <v>1978</v>
      </c>
      <c r="C33" s="10" t="s">
        <v>1979</v>
      </c>
      <c r="D33" s="8" t="s">
        <v>1977</v>
      </c>
      <c r="E33" s="11">
        <v>20</v>
      </c>
      <c r="F33" s="147">
        <v>3867.03</v>
      </c>
      <c r="G33" s="12">
        <f t="shared" si="0"/>
        <v>77340.600000000006</v>
      </c>
      <c r="H33" s="12"/>
      <c r="I33" s="12">
        <f t="shared" si="1"/>
        <v>0</v>
      </c>
      <c r="J33" s="12">
        <f t="shared" si="2"/>
        <v>77340.600000000006</v>
      </c>
    </row>
    <row r="34" spans="1:10" s="7" customFormat="1" ht="30.6" x14ac:dyDescent="0.3">
      <c r="A34" s="8" t="s">
        <v>88</v>
      </c>
      <c r="B34" s="9" t="s">
        <v>1980</v>
      </c>
      <c r="C34" s="10" t="s">
        <v>1981</v>
      </c>
      <c r="D34" s="8" t="s">
        <v>213</v>
      </c>
      <c r="E34" s="11">
        <v>3000</v>
      </c>
      <c r="F34" s="147">
        <v>17.34</v>
      </c>
      <c r="G34" s="12">
        <f t="shared" si="0"/>
        <v>52020</v>
      </c>
      <c r="H34" s="12"/>
      <c r="I34" s="12">
        <f t="shared" si="1"/>
        <v>0</v>
      </c>
      <c r="J34" s="12">
        <f t="shared" si="2"/>
        <v>52020</v>
      </c>
    </row>
    <row r="35" spans="1:10" s="7" customFormat="1" ht="30.6" x14ac:dyDescent="0.3">
      <c r="A35" s="8" t="s">
        <v>90</v>
      </c>
      <c r="B35" s="9" t="s">
        <v>1982</v>
      </c>
      <c r="C35" s="10" t="s">
        <v>1983</v>
      </c>
      <c r="D35" s="8" t="s">
        <v>213</v>
      </c>
      <c r="E35" s="11">
        <v>3000</v>
      </c>
      <c r="F35" s="147">
        <v>10.7</v>
      </c>
      <c r="G35" s="12">
        <f t="shared" ref="G35:G56" si="3">E35*F35</f>
        <v>32099.999999999996</v>
      </c>
      <c r="H35" s="12"/>
      <c r="I35" s="12">
        <f t="shared" ref="I35:I56" si="4">E35*H35</f>
        <v>0</v>
      </c>
      <c r="J35" s="12">
        <f t="shared" si="2"/>
        <v>32099.999999999996</v>
      </c>
    </row>
    <row r="36" spans="1:10" s="7" customFormat="1" ht="30.6" x14ac:dyDescent="0.3">
      <c r="A36" s="8" t="s">
        <v>92</v>
      </c>
      <c r="B36" s="9" t="s">
        <v>1984</v>
      </c>
      <c r="C36" s="10" t="s">
        <v>1985</v>
      </c>
      <c r="D36" s="8" t="s">
        <v>213</v>
      </c>
      <c r="E36" s="11">
        <v>3477</v>
      </c>
      <c r="F36" s="147">
        <v>7.01</v>
      </c>
      <c r="G36" s="12">
        <f t="shared" si="3"/>
        <v>24373.77</v>
      </c>
      <c r="H36" s="12"/>
      <c r="I36" s="12">
        <f t="shared" si="4"/>
        <v>0</v>
      </c>
      <c r="J36" s="12">
        <f t="shared" si="2"/>
        <v>24373.77</v>
      </c>
    </row>
    <row r="37" spans="1:10" s="7" customFormat="1" ht="20.399999999999999" x14ac:dyDescent="0.3">
      <c r="A37" s="8" t="s">
        <v>94</v>
      </c>
      <c r="B37" s="9" t="s">
        <v>1986</v>
      </c>
      <c r="C37" s="10" t="s">
        <v>1987</v>
      </c>
      <c r="D37" s="8" t="s">
        <v>213</v>
      </c>
      <c r="E37" s="11">
        <v>3477</v>
      </c>
      <c r="F37" s="147">
        <v>7.99</v>
      </c>
      <c r="G37" s="12">
        <f t="shared" si="3"/>
        <v>27781.23</v>
      </c>
      <c r="H37" s="12"/>
      <c r="I37" s="12">
        <f t="shared" si="4"/>
        <v>0</v>
      </c>
      <c r="J37" s="12">
        <f t="shared" si="2"/>
        <v>27781.23</v>
      </c>
    </row>
    <row r="38" spans="1:10" s="4" customFormat="1" ht="20.399999999999999" x14ac:dyDescent="0.3">
      <c r="A38" s="36" t="s">
        <v>96</v>
      </c>
      <c r="B38" s="37" t="s">
        <v>1988</v>
      </c>
      <c r="C38" s="38" t="s">
        <v>1989</v>
      </c>
      <c r="D38" s="36" t="s">
        <v>1990</v>
      </c>
      <c r="E38" s="39">
        <v>15</v>
      </c>
      <c r="F38" s="146"/>
      <c r="G38" s="27">
        <f t="shared" si="3"/>
        <v>0</v>
      </c>
      <c r="H38" s="27"/>
      <c r="I38" s="27">
        <f t="shared" si="4"/>
        <v>0</v>
      </c>
      <c r="J38" s="27">
        <f t="shared" si="2"/>
        <v>0</v>
      </c>
    </row>
    <row r="39" spans="1:10" s="7" customFormat="1" ht="20.399999999999999" x14ac:dyDescent="0.3">
      <c r="A39" s="8" t="s">
        <v>98</v>
      </c>
      <c r="B39" s="9" t="s">
        <v>1991</v>
      </c>
      <c r="C39" s="10" t="s">
        <v>1992</v>
      </c>
      <c r="D39" s="8" t="s">
        <v>213</v>
      </c>
      <c r="E39" s="11">
        <v>1500</v>
      </c>
      <c r="F39" s="147">
        <v>73.66</v>
      </c>
      <c r="G39" s="12">
        <f t="shared" si="3"/>
        <v>110490</v>
      </c>
      <c r="H39" s="12"/>
      <c r="I39" s="12">
        <f t="shared" si="4"/>
        <v>0</v>
      </c>
      <c r="J39" s="12">
        <f t="shared" si="2"/>
        <v>110490</v>
      </c>
    </row>
    <row r="40" spans="1:10" s="4" customFormat="1" ht="20.399999999999999" x14ac:dyDescent="0.3">
      <c r="A40" s="36" t="s">
        <v>101</v>
      </c>
      <c r="B40" s="37" t="s">
        <v>1993</v>
      </c>
      <c r="C40" s="38" t="s">
        <v>1994</v>
      </c>
      <c r="D40" s="36" t="s">
        <v>69</v>
      </c>
      <c r="E40" s="39">
        <v>15</v>
      </c>
      <c r="F40" s="146"/>
      <c r="G40" s="27">
        <f t="shared" si="3"/>
        <v>0</v>
      </c>
      <c r="H40" s="27"/>
      <c r="I40" s="27">
        <f t="shared" si="4"/>
        <v>0</v>
      </c>
      <c r="J40" s="27">
        <f t="shared" si="2"/>
        <v>0</v>
      </c>
    </row>
    <row r="41" spans="1:10" s="7" customFormat="1" ht="20.399999999999999" x14ac:dyDescent="0.3">
      <c r="A41" s="8" t="s">
        <v>103</v>
      </c>
      <c r="B41" s="9" t="s">
        <v>1995</v>
      </c>
      <c r="C41" s="10" t="s">
        <v>1996</v>
      </c>
      <c r="D41" s="8" t="s">
        <v>213</v>
      </c>
      <c r="E41" s="11">
        <v>1500</v>
      </c>
      <c r="F41" s="147">
        <v>1100.33</v>
      </c>
      <c r="G41" s="12">
        <f t="shared" si="3"/>
        <v>1650495</v>
      </c>
      <c r="H41" s="12"/>
      <c r="I41" s="12">
        <f t="shared" si="4"/>
        <v>0</v>
      </c>
      <c r="J41" s="12">
        <f t="shared" si="2"/>
        <v>1650495</v>
      </c>
    </row>
    <row r="42" spans="1:10" s="4" customFormat="1" ht="20.399999999999999" x14ac:dyDescent="0.3">
      <c r="A42" s="36" t="s">
        <v>106</v>
      </c>
      <c r="B42" s="37" t="s">
        <v>301</v>
      </c>
      <c r="C42" s="38" t="s">
        <v>302</v>
      </c>
      <c r="D42" s="36" t="s">
        <v>69</v>
      </c>
      <c r="E42" s="39">
        <v>15</v>
      </c>
      <c r="F42" s="146"/>
      <c r="G42" s="27">
        <f t="shared" si="3"/>
        <v>0</v>
      </c>
      <c r="H42" s="27"/>
      <c r="I42" s="27">
        <f t="shared" si="4"/>
        <v>0</v>
      </c>
      <c r="J42" s="27">
        <f t="shared" si="2"/>
        <v>0</v>
      </c>
    </row>
    <row r="43" spans="1:10" s="7" customFormat="1" ht="20.399999999999999" x14ac:dyDescent="0.3">
      <c r="A43" s="8" t="s">
        <v>110</v>
      </c>
      <c r="B43" s="9" t="s">
        <v>1997</v>
      </c>
      <c r="C43" s="10" t="s">
        <v>1998</v>
      </c>
      <c r="D43" s="8" t="s">
        <v>116</v>
      </c>
      <c r="E43" s="11">
        <v>1500</v>
      </c>
      <c r="F43" s="147">
        <v>408.14</v>
      </c>
      <c r="G43" s="12">
        <f t="shared" si="3"/>
        <v>612210</v>
      </c>
      <c r="H43" s="12"/>
      <c r="I43" s="12">
        <f t="shared" si="4"/>
        <v>0</v>
      </c>
      <c r="J43" s="12">
        <f t="shared" si="2"/>
        <v>612210</v>
      </c>
    </row>
    <row r="44" spans="1:10" s="4" customFormat="1" ht="20.399999999999999" x14ac:dyDescent="0.3">
      <c r="A44" s="36" t="s">
        <v>113</v>
      </c>
      <c r="B44" s="37" t="s">
        <v>128</v>
      </c>
      <c r="C44" s="38" t="s">
        <v>129</v>
      </c>
      <c r="D44" s="36" t="s">
        <v>130</v>
      </c>
      <c r="E44" s="39">
        <v>19</v>
      </c>
      <c r="F44" s="146"/>
      <c r="G44" s="27">
        <f t="shared" si="3"/>
        <v>0</v>
      </c>
      <c r="H44" s="27"/>
      <c r="I44" s="27">
        <f t="shared" si="4"/>
        <v>0</v>
      </c>
      <c r="J44" s="27">
        <f t="shared" si="2"/>
        <v>0</v>
      </c>
    </row>
    <row r="45" spans="1:10" s="7" customFormat="1" ht="20.399999999999999" x14ac:dyDescent="0.3">
      <c r="A45" s="8" t="s">
        <v>117</v>
      </c>
      <c r="B45" s="9" t="s">
        <v>1999</v>
      </c>
      <c r="C45" s="10" t="s">
        <v>2000</v>
      </c>
      <c r="D45" s="8" t="s">
        <v>213</v>
      </c>
      <c r="E45" s="11">
        <v>10</v>
      </c>
      <c r="F45" s="147">
        <v>4447.6899999999996</v>
      </c>
      <c r="G45" s="12">
        <f t="shared" si="3"/>
        <v>44476.899999999994</v>
      </c>
      <c r="H45" s="12"/>
      <c r="I45" s="12">
        <f t="shared" si="4"/>
        <v>0</v>
      </c>
      <c r="J45" s="12">
        <f t="shared" si="2"/>
        <v>44476.899999999994</v>
      </c>
    </row>
    <row r="46" spans="1:10" s="4" customFormat="1" ht="20.399999999999999" x14ac:dyDescent="0.3">
      <c r="A46" s="36" t="s">
        <v>120</v>
      </c>
      <c r="B46" s="37" t="s">
        <v>508</v>
      </c>
      <c r="C46" s="38" t="s">
        <v>509</v>
      </c>
      <c r="D46" s="36" t="s">
        <v>109</v>
      </c>
      <c r="E46" s="39">
        <v>4</v>
      </c>
      <c r="F46" s="146"/>
      <c r="G46" s="27">
        <f t="shared" si="3"/>
        <v>0</v>
      </c>
      <c r="H46" s="27"/>
      <c r="I46" s="27">
        <f t="shared" si="4"/>
        <v>0</v>
      </c>
      <c r="J46" s="27">
        <f t="shared" si="2"/>
        <v>0</v>
      </c>
    </row>
    <row r="47" spans="1:10" s="7" customFormat="1" ht="30.6" x14ac:dyDescent="0.3">
      <c r="A47" s="8" t="s">
        <v>123</v>
      </c>
      <c r="B47" s="9" t="s">
        <v>2001</v>
      </c>
      <c r="C47" s="10" t="s">
        <v>2002</v>
      </c>
      <c r="D47" s="8" t="s">
        <v>116</v>
      </c>
      <c r="E47" s="11">
        <v>400</v>
      </c>
      <c r="F47" s="147">
        <v>172.16</v>
      </c>
      <c r="G47" s="12">
        <f t="shared" si="3"/>
        <v>68864</v>
      </c>
      <c r="H47" s="12"/>
      <c r="I47" s="12">
        <f t="shared" si="4"/>
        <v>0</v>
      </c>
      <c r="J47" s="12">
        <f t="shared" si="2"/>
        <v>68864</v>
      </c>
    </row>
    <row r="48" spans="1:10" s="7" customFormat="1" ht="40.799999999999997" x14ac:dyDescent="0.3">
      <c r="A48" s="8" t="s">
        <v>127</v>
      </c>
      <c r="B48" s="9" t="s">
        <v>2003</v>
      </c>
      <c r="C48" s="10" t="s">
        <v>2004</v>
      </c>
      <c r="D48" s="8" t="s">
        <v>1977</v>
      </c>
      <c r="E48" s="11">
        <v>10</v>
      </c>
      <c r="F48" s="147">
        <v>543.53</v>
      </c>
      <c r="G48" s="12">
        <f t="shared" si="3"/>
        <v>5435.2999999999993</v>
      </c>
      <c r="H48" s="12"/>
      <c r="I48" s="12">
        <f t="shared" si="4"/>
        <v>0</v>
      </c>
      <c r="J48" s="12">
        <f t="shared" si="2"/>
        <v>5435.2999999999993</v>
      </c>
    </row>
    <row r="49" spans="1:11" s="4" customFormat="1" ht="20.399999999999999" x14ac:dyDescent="0.3">
      <c r="A49" s="36" t="s">
        <v>131</v>
      </c>
      <c r="B49" s="37" t="s">
        <v>413</v>
      </c>
      <c r="C49" s="38" t="s">
        <v>414</v>
      </c>
      <c r="D49" s="36" t="s">
        <v>415</v>
      </c>
      <c r="E49" s="40">
        <v>17.7</v>
      </c>
      <c r="F49" s="146"/>
      <c r="G49" s="27">
        <f t="shared" si="3"/>
        <v>0</v>
      </c>
      <c r="H49" s="27"/>
      <c r="I49" s="27">
        <f t="shared" si="4"/>
        <v>0</v>
      </c>
      <c r="J49" s="27">
        <f t="shared" si="2"/>
        <v>0</v>
      </c>
    </row>
    <row r="50" spans="1:11" s="7" customFormat="1" ht="20.399999999999999" x14ac:dyDescent="0.3">
      <c r="A50" s="8" t="s">
        <v>135</v>
      </c>
      <c r="B50" s="9" t="s">
        <v>2005</v>
      </c>
      <c r="C50" s="10" t="s">
        <v>2006</v>
      </c>
      <c r="D50" s="8" t="s">
        <v>116</v>
      </c>
      <c r="E50" s="11">
        <v>408</v>
      </c>
      <c r="F50" s="147">
        <v>131.69999999999999</v>
      </c>
      <c r="G50" s="12">
        <f t="shared" si="3"/>
        <v>53733.599999999999</v>
      </c>
      <c r="H50" s="12"/>
      <c r="I50" s="12">
        <f t="shared" si="4"/>
        <v>0</v>
      </c>
      <c r="J50" s="12">
        <f t="shared" si="2"/>
        <v>53733.599999999999</v>
      </c>
    </row>
    <row r="51" spans="1:11" s="7" customFormat="1" ht="20.399999999999999" x14ac:dyDescent="0.3">
      <c r="A51" s="8" t="s">
        <v>139</v>
      </c>
      <c r="B51" s="9" t="s">
        <v>2007</v>
      </c>
      <c r="C51" s="10" t="s">
        <v>2008</v>
      </c>
      <c r="D51" s="8" t="s">
        <v>116</v>
      </c>
      <c r="E51" s="11">
        <v>204</v>
      </c>
      <c r="F51" s="147">
        <v>297.58999999999997</v>
      </c>
      <c r="G51" s="12">
        <f t="shared" si="3"/>
        <v>60708.359999999993</v>
      </c>
      <c r="H51" s="12"/>
      <c r="I51" s="12">
        <f t="shared" si="4"/>
        <v>0</v>
      </c>
      <c r="J51" s="12">
        <f t="shared" si="2"/>
        <v>60708.359999999993</v>
      </c>
    </row>
    <row r="52" spans="1:11" s="7" customFormat="1" ht="20.399999999999999" x14ac:dyDescent="0.3">
      <c r="A52" s="8" t="s">
        <v>142</v>
      </c>
      <c r="B52" s="9" t="s">
        <v>2009</v>
      </c>
      <c r="C52" s="10" t="s">
        <v>2010</v>
      </c>
      <c r="D52" s="8" t="s">
        <v>116</v>
      </c>
      <c r="E52" s="11">
        <v>153</v>
      </c>
      <c r="F52" s="147">
        <v>312.22000000000003</v>
      </c>
      <c r="G52" s="12">
        <f t="shared" si="3"/>
        <v>47769.66</v>
      </c>
      <c r="H52" s="12"/>
      <c r="I52" s="12">
        <f t="shared" si="4"/>
        <v>0</v>
      </c>
      <c r="J52" s="12">
        <f t="shared" si="2"/>
        <v>47769.66</v>
      </c>
    </row>
    <row r="53" spans="1:11" s="7" customFormat="1" ht="20.399999999999999" x14ac:dyDescent="0.3">
      <c r="A53" s="8" t="s">
        <v>146</v>
      </c>
      <c r="B53" s="9" t="s">
        <v>2011</v>
      </c>
      <c r="C53" s="10" t="s">
        <v>2012</v>
      </c>
      <c r="D53" s="8" t="s">
        <v>116</v>
      </c>
      <c r="E53" s="11">
        <v>816</v>
      </c>
      <c r="F53" s="147">
        <v>484.5</v>
      </c>
      <c r="G53" s="12">
        <f t="shared" si="3"/>
        <v>395352</v>
      </c>
      <c r="H53" s="12"/>
      <c r="I53" s="12">
        <f t="shared" si="4"/>
        <v>0</v>
      </c>
      <c r="J53" s="12">
        <f t="shared" si="2"/>
        <v>395352</v>
      </c>
    </row>
    <row r="54" spans="1:11" s="7" customFormat="1" ht="20.399999999999999" x14ac:dyDescent="0.3">
      <c r="A54" s="8" t="s">
        <v>149</v>
      </c>
      <c r="B54" s="9" t="s">
        <v>2013</v>
      </c>
      <c r="C54" s="10" t="s">
        <v>2014</v>
      </c>
      <c r="D54" s="8" t="s">
        <v>116</v>
      </c>
      <c r="E54" s="13">
        <v>20.399999999999999</v>
      </c>
      <c r="F54" s="147">
        <v>3972.54</v>
      </c>
      <c r="G54" s="12">
        <f t="shared" si="3"/>
        <v>81039.815999999992</v>
      </c>
      <c r="H54" s="12"/>
      <c r="I54" s="12">
        <f t="shared" si="4"/>
        <v>0</v>
      </c>
      <c r="J54" s="12">
        <f t="shared" si="2"/>
        <v>81039.815999999992</v>
      </c>
    </row>
    <row r="55" spans="1:11" s="7" customFormat="1" ht="20.399999999999999" x14ac:dyDescent="0.3">
      <c r="A55" s="8" t="s">
        <v>151</v>
      </c>
      <c r="B55" s="9" t="s">
        <v>2015</v>
      </c>
      <c r="C55" s="10" t="s">
        <v>2016</v>
      </c>
      <c r="D55" s="8" t="s">
        <v>116</v>
      </c>
      <c r="E55" s="13">
        <v>112.2</v>
      </c>
      <c r="F55" s="147">
        <v>3027.27</v>
      </c>
      <c r="G55" s="12">
        <f t="shared" si="3"/>
        <v>339659.69400000002</v>
      </c>
      <c r="H55" s="12"/>
      <c r="I55" s="12">
        <f t="shared" si="4"/>
        <v>0</v>
      </c>
      <c r="J55" s="12">
        <f t="shared" si="2"/>
        <v>339659.69400000002</v>
      </c>
    </row>
    <row r="56" spans="1:11" s="7" customFormat="1" ht="20.399999999999999" x14ac:dyDescent="0.3">
      <c r="A56" s="8" t="s">
        <v>155</v>
      </c>
      <c r="B56" s="9" t="s">
        <v>2017</v>
      </c>
      <c r="C56" s="10" t="s">
        <v>2018</v>
      </c>
      <c r="D56" s="8" t="s">
        <v>116</v>
      </c>
      <c r="E56" s="13">
        <v>91.8</v>
      </c>
      <c r="F56" s="147">
        <v>2233.13</v>
      </c>
      <c r="G56" s="12">
        <f t="shared" si="3"/>
        <v>205001.334</v>
      </c>
      <c r="H56" s="12"/>
      <c r="I56" s="12">
        <f t="shared" si="4"/>
        <v>0</v>
      </c>
      <c r="J56" s="12">
        <f t="shared" si="2"/>
        <v>205001.334</v>
      </c>
    </row>
    <row r="57" spans="1:11" x14ac:dyDescent="0.3">
      <c r="G57" s="27">
        <f>SUM(G3:G56)</f>
        <v>5169727.9040000001</v>
      </c>
      <c r="H57" s="28"/>
      <c r="I57" s="27">
        <f>SUM(I3:I56)</f>
        <v>0</v>
      </c>
      <c r="J57" s="27">
        <f>SUM(J3:J56)</f>
        <v>5169727.9040000001</v>
      </c>
      <c r="K57" s="148"/>
    </row>
    <row r="58" spans="1:11" x14ac:dyDescent="0.3">
      <c r="K58" s="149"/>
    </row>
  </sheetData>
  <autoFilter ref="A1:J57" xr:uid="{00000000-0001-0000-1700-000000000000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2">
    <tabColor theme="5"/>
    <pageSetUpPr fitToPage="1"/>
  </sheetPr>
  <dimension ref="A1:Q177"/>
  <sheetViews>
    <sheetView workbookViewId="0">
      <pane ySplit="1" topLeftCell="A2" activePane="bottomLeft" state="frozen"/>
      <selection activeCell="V30" sqref="V30"/>
      <selection pane="bottomLeft" activeCell="L1" sqref="L1:Q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7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62" t="s">
        <v>2058</v>
      </c>
      <c r="M1" s="162"/>
      <c r="N1" s="162"/>
      <c r="O1" s="162"/>
      <c r="P1" s="162"/>
      <c r="Q1" s="162"/>
    </row>
    <row r="2" spans="1:17" s="17" customFormat="1" ht="14.4" x14ac:dyDescent="0.3">
      <c r="A2" s="14" t="s">
        <v>1492</v>
      </c>
      <c r="B2" s="16"/>
      <c r="C2" s="16"/>
      <c r="D2" s="16"/>
      <c r="E2" s="15"/>
    </row>
    <row r="3" spans="1:17" s="32" customFormat="1" ht="20.399999999999999" x14ac:dyDescent="0.3">
      <c r="A3" s="41" t="s">
        <v>7</v>
      </c>
      <c r="B3" s="37" t="s">
        <v>974</v>
      </c>
      <c r="C3" s="38" t="s">
        <v>975</v>
      </c>
      <c r="D3" s="36" t="s">
        <v>38</v>
      </c>
      <c r="E3" s="43">
        <v>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7" s="17" customFormat="1" ht="20.399999999999999" x14ac:dyDescent="0.3">
      <c r="A4" s="19" t="s">
        <v>11</v>
      </c>
      <c r="B4" s="9" t="s">
        <v>1338</v>
      </c>
      <c r="C4" s="10" t="s">
        <v>1340</v>
      </c>
      <c r="D4" s="8" t="s">
        <v>14</v>
      </c>
      <c r="E4" s="22">
        <v>1</v>
      </c>
      <c r="F4" s="21">
        <v>219910</v>
      </c>
      <c r="G4" s="21">
        <f t="shared" si="0"/>
        <v>219910</v>
      </c>
      <c r="H4" s="21"/>
      <c r="I4" s="21">
        <f t="shared" si="1"/>
        <v>0</v>
      </c>
      <c r="J4" s="21">
        <f t="shared" ref="J4:J67" si="3">G4+I4</f>
        <v>219910</v>
      </c>
    </row>
    <row r="5" spans="1:17" s="17" customFormat="1" ht="20.399999999999999" x14ac:dyDescent="0.3">
      <c r="A5" s="19" t="s">
        <v>619</v>
      </c>
      <c r="B5" s="9" t="s">
        <v>1338</v>
      </c>
      <c r="C5" s="10" t="s">
        <v>1339</v>
      </c>
      <c r="D5" s="8" t="s">
        <v>14</v>
      </c>
      <c r="E5" s="22">
        <v>1</v>
      </c>
      <c r="F5" s="21">
        <v>160855</v>
      </c>
      <c r="G5" s="21">
        <f t="shared" si="0"/>
        <v>160855</v>
      </c>
      <c r="H5" s="21"/>
      <c r="I5" s="21">
        <f t="shared" si="1"/>
        <v>0</v>
      </c>
      <c r="J5" s="21">
        <f t="shared" si="3"/>
        <v>160855</v>
      </c>
    </row>
    <row r="6" spans="1:17" s="32" customFormat="1" ht="20.399999999999999" x14ac:dyDescent="0.3">
      <c r="A6" s="41" t="s">
        <v>19</v>
      </c>
      <c r="B6" s="37" t="s">
        <v>47</v>
      </c>
      <c r="C6" s="38" t="s">
        <v>48</v>
      </c>
      <c r="D6" s="36" t="s">
        <v>38</v>
      </c>
      <c r="E6" s="43">
        <v>1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7" s="17" customFormat="1" ht="20.399999999999999" x14ac:dyDescent="0.3">
      <c r="A7" s="19" t="s">
        <v>976</v>
      </c>
      <c r="B7" s="9" t="s">
        <v>1338</v>
      </c>
      <c r="C7" s="10" t="s">
        <v>1241</v>
      </c>
      <c r="D7" s="8" t="s">
        <v>14</v>
      </c>
      <c r="E7" s="22">
        <v>1</v>
      </c>
      <c r="F7" s="21">
        <v>418616</v>
      </c>
      <c r="G7" s="21">
        <f t="shared" si="0"/>
        <v>418616</v>
      </c>
      <c r="H7" s="21"/>
      <c r="I7" s="21">
        <f t="shared" si="1"/>
        <v>0</v>
      </c>
      <c r="J7" s="21">
        <f t="shared" si="3"/>
        <v>418616</v>
      </c>
    </row>
    <row r="8" spans="1:17" s="17" customFormat="1" ht="14.4" x14ac:dyDescent="0.3">
      <c r="A8" s="14" t="s">
        <v>1775</v>
      </c>
      <c r="B8" s="16"/>
      <c r="C8" s="16"/>
      <c r="D8" s="16"/>
      <c r="E8" s="15"/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7" s="32" customFormat="1" ht="30.6" x14ac:dyDescent="0.3">
      <c r="A9" s="41" t="s">
        <v>25</v>
      </c>
      <c r="B9" s="37" t="s">
        <v>86</v>
      </c>
      <c r="C9" s="38" t="s">
        <v>87</v>
      </c>
      <c r="D9" s="36" t="s">
        <v>69</v>
      </c>
      <c r="E9" s="44">
        <v>2.42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7" s="17" customFormat="1" ht="40.799999999999997" x14ac:dyDescent="0.3">
      <c r="A10" s="19" t="s">
        <v>28</v>
      </c>
      <c r="B10" s="9" t="s">
        <v>978</v>
      </c>
      <c r="C10" s="10" t="s">
        <v>1708</v>
      </c>
      <c r="D10" s="8" t="s">
        <v>213</v>
      </c>
      <c r="E10" s="22">
        <v>2</v>
      </c>
      <c r="F10" s="21">
        <v>38200</v>
      </c>
      <c r="G10" s="21">
        <f t="shared" si="0"/>
        <v>76400</v>
      </c>
      <c r="H10" s="21"/>
      <c r="I10" s="21">
        <f t="shared" si="1"/>
        <v>0</v>
      </c>
      <c r="J10" s="21">
        <f t="shared" si="3"/>
        <v>76400</v>
      </c>
    </row>
    <row r="11" spans="1:17" s="17" customFormat="1" ht="40.799999999999997" x14ac:dyDescent="0.3">
      <c r="A11" s="19" t="s">
        <v>552</v>
      </c>
      <c r="B11" s="9" t="s">
        <v>978</v>
      </c>
      <c r="C11" s="10" t="s">
        <v>1640</v>
      </c>
      <c r="D11" s="8" t="s">
        <v>213</v>
      </c>
      <c r="E11" s="22">
        <v>222</v>
      </c>
      <c r="F11" s="21">
        <v>38200</v>
      </c>
      <c r="G11" s="21">
        <f t="shared" si="0"/>
        <v>8480400</v>
      </c>
      <c r="H11" s="21"/>
      <c r="I11" s="21">
        <f t="shared" si="1"/>
        <v>0</v>
      </c>
      <c r="J11" s="21">
        <f t="shared" si="3"/>
        <v>8480400</v>
      </c>
    </row>
    <row r="12" spans="1:17" s="17" customFormat="1" ht="40.799999999999997" x14ac:dyDescent="0.3">
      <c r="A12" s="19" t="s">
        <v>34</v>
      </c>
      <c r="B12" s="9" t="s">
        <v>978</v>
      </c>
      <c r="C12" s="10" t="s">
        <v>1569</v>
      </c>
      <c r="D12" s="8" t="s">
        <v>213</v>
      </c>
      <c r="E12" s="22">
        <v>16</v>
      </c>
      <c r="F12" s="21">
        <v>28850</v>
      </c>
      <c r="G12" s="21">
        <f t="shared" si="0"/>
        <v>461600</v>
      </c>
      <c r="H12" s="21"/>
      <c r="I12" s="21">
        <f t="shared" si="1"/>
        <v>0</v>
      </c>
      <c r="J12" s="21">
        <f t="shared" si="3"/>
        <v>461600</v>
      </c>
    </row>
    <row r="13" spans="1:17" s="17" customFormat="1" ht="40.799999999999997" x14ac:dyDescent="0.3">
      <c r="A13" s="19" t="s">
        <v>35</v>
      </c>
      <c r="B13" s="9" t="s">
        <v>978</v>
      </c>
      <c r="C13" s="10" t="s">
        <v>1709</v>
      </c>
      <c r="D13" s="8" t="s">
        <v>213</v>
      </c>
      <c r="E13" s="22">
        <v>2</v>
      </c>
      <c r="F13" s="21">
        <v>57200</v>
      </c>
      <c r="G13" s="21">
        <f t="shared" si="0"/>
        <v>114400</v>
      </c>
      <c r="H13" s="21"/>
      <c r="I13" s="21">
        <f t="shared" si="1"/>
        <v>0</v>
      </c>
      <c r="J13" s="21">
        <f t="shared" si="3"/>
        <v>114400</v>
      </c>
    </row>
    <row r="14" spans="1:17" s="17" customFormat="1" ht="30.6" x14ac:dyDescent="0.3">
      <c r="A14" s="19" t="s">
        <v>556</v>
      </c>
      <c r="B14" s="9" t="s">
        <v>1248</v>
      </c>
      <c r="C14" s="10" t="s">
        <v>1249</v>
      </c>
      <c r="D14" s="8" t="s">
        <v>69</v>
      </c>
      <c r="E14" s="150">
        <v>0.96</v>
      </c>
      <c r="F14" s="21">
        <v>32427.39</v>
      </c>
      <c r="G14" s="21">
        <f t="shared" si="0"/>
        <v>31130.294399999999</v>
      </c>
      <c r="H14" s="21"/>
      <c r="I14" s="21">
        <f t="shared" si="1"/>
        <v>0</v>
      </c>
      <c r="J14" s="21">
        <f t="shared" si="3"/>
        <v>31130.294399999999</v>
      </c>
    </row>
    <row r="15" spans="1:17" s="17" customFormat="1" ht="14.4" x14ac:dyDescent="0.3">
      <c r="A15" s="14" t="s">
        <v>980</v>
      </c>
      <c r="B15" s="16"/>
      <c r="C15" s="16"/>
      <c r="D15" s="16"/>
      <c r="E15" s="15"/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7" s="32" customFormat="1" ht="40.799999999999997" x14ac:dyDescent="0.3">
      <c r="A16" s="41" t="s">
        <v>558</v>
      </c>
      <c r="B16" s="37" t="s">
        <v>114</v>
      </c>
      <c r="C16" s="38" t="s">
        <v>115</v>
      </c>
      <c r="D16" s="36" t="s">
        <v>109</v>
      </c>
      <c r="E16" s="44">
        <v>18.88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0" s="32" customFormat="1" ht="40.799999999999997" x14ac:dyDescent="0.3">
      <c r="A17" s="41" t="s">
        <v>45</v>
      </c>
      <c r="B17" s="37" t="s">
        <v>111</v>
      </c>
      <c r="C17" s="38" t="s">
        <v>112</v>
      </c>
      <c r="D17" s="36" t="s">
        <v>109</v>
      </c>
      <c r="E17" s="42">
        <v>23.7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17" customFormat="1" ht="40.799999999999997" x14ac:dyDescent="0.3">
      <c r="A18" s="19" t="s">
        <v>46</v>
      </c>
      <c r="B18" s="9" t="s">
        <v>720</v>
      </c>
      <c r="C18" s="10" t="s">
        <v>1496</v>
      </c>
      <c r="D18" s="8" t="s">
        <v>116</v>
      </c>
      <c r="E18" s="150">
        <v>59.16</v>
      </c>
      <c r="F18" s="21">
        <v>5792</v>
      </c>
      <c r="G18" s="21">
        <f t="shared" si="0"/>
        <v>342654.71999999997</v>
      </c>
      <c r="H18" s="21"/>
      <c r="I18" s="21">
        <f t="shared" si="1"/>
        <v>0</v>
      </c>
      <c r="J18" s="21">
        <f t="shared" si="3"/>
        <v>342654.71999999997</v>
      </c>
    </row>
    <row r="19" spans="1:10" s="17" customFormat="1" ht="40.799999999999997" x14ac:dyDescent="0.3">
      <c r="A19" s="19" t="s">
        <v>563</v>
      </c>
      <c r="B19" s="9" t="s">
        <v>720</v>
      </c>
      <c r="C19" s="10" t="s">
        <v>1497</v>
      </c>
      <c r="D19" s="8" t="s">
        <v>116</v>
      </c>
      <c r="E19" s="22">
        <v>153</v>
      </c>
      <c r="F19" s="21">
        <v>3351.61</v>
      </c>
      <c r="G19" s="21">
        <f t="shared" si="0"/>
        <v>512796.33</v>
      </c>
      <c r="H19" s="21"/>
      <c r="I19" s="21">
        <f t="shared" si="1"/>
        <v>0</v>
      </c>
      <c r="J19" s="21">
        <f t="shared" si="3"/>
        <v>512796.33</v>
      </c>
    </row>
    <row r="20" spans="1:10" s="17" customFormat="1" ht="40.799999999999997" x14ac:dyDescent="0.3">
      <c r="A20" s="19" t="s">
        <v>51</v>
      </c>
      <c r="B20" s="9" t="s">
        <v>720</v>
      </c>
      <c r="C20" s="10" t="s">
        <v>1347</v>
      </c>
      <c r="D20" s="8" t="s">
        <v>116</v>
      </c>
      <c r="E20" s="23">
        <v>298.86</v>
      </c>
      <c r="F20" s="21">
        <v>2436</v>
      </c>
      <c r="G20" s="21">
        <f t="shared" si="0"/>
        <v>728022.96000000008</v>
      </c>
      <c r="H20" s="21"/>
      <c r="I20" s="21">
        <f t="shared" si="1"/>
        <v>0</v>
      </c>
      <c r="J20" s="21">
        <f t="shared" si="3"/>
        <v>728022.96000000008</v>
      </c>
    </row>
    <row r="21" spans="1:10" s="17" customFormat="1" ht="40.799999999999997" x14ac:dyDescent="0.3">
      <c r="A21" s="19" t="s">
        <v>565</v>
      </c>
      <c r="B21" s="9" t="s">
        <v>720</v>
      </c>
      <c r="C21" s="10" t="s">
        <v>1498</v>
      </c>
      <c r="D21" s="8" t="s">
        <v>116</v>
      </c>
      <c r="E21" s="23">
        <v>119.34</v>
      </c>
      <c r="F21" s="21">
        <v>1579.11</v>
      </c>
      <c r="G21" s="21">
        <f t="shared" si="0"/>
        <v>188450.98739999998</v>
      </c>
      <c r="H21" s="21"/>
      <c r="I21" s="21">
        <f t="shared" si="1"/>
        <v>0</v>
      </c>
      <c r="J21" s="21">
        <f t="shared" si="3"/>
        <v>188450.98739999998</v>
      </c>
    </row>
    <row r="22" spans="1:10" s="17" customFormat="1" ht="40.799999999999997" x14ac:dyDescent="0.3">
      <c r="A22" s="19" t="s">
        <v>567</v>
      </c>
      <c r="B22" s="9" t="s">
        <v>1252</v>
      </c>
      <c r="C22" s="10" t="s">
        <v>1499</v>
      </c>
      <c r="D22" s="8" t="s">
        <v>116</v>
      </c>
      <c r="E22" s="23">
        <v>426.36</v>
      </c>
      <c r="F22" s="21">
        <v>1155.51</v>
      </c>
      <c r="G22" s="21">
        <f t="shared" si="0"/>
        <v>492663.24359999999</v>
      </c>
      <c r="H22" s="21"/>
      <c r="I22" s="21">
        <f t="shared" si="1"/>
        <v>0</v>
      </c>
      <c r="J22" s="21">
        <f t="shared" si="3"/>
        <v>492663.24359999999</v>
      </c>
    </row>
    <row r="23" spans="1:10" s="17" customFormat="1" ht="40.799999999999997" x14ac:dyDescent="0.3">
      <c r="A23" s="19" t="s">
        <v>56</v>
      </c>
      <c r="B23" s="9" t="s">
        <v>728</v>
      </c>
      <c r="C23" s="10" t="s">
        <v>1500</v>
      </c>
      <c r="D23" s="8" t="s">
        <v>116</v>
      </c>
      <c r="E23" s="20">
        <v>326.39999999999998</v>
      </c>
      <c r="F23" s="21">
        <v>760.35</v>
      </c>
      <c r="G23" s="21">
        <f t="shared" si="0"/>
        <v>248178.24</v>
      </c>
      <c r="H23" s="21"/>
      <c r="I23" s="21">
        <f t="shared" si="1"/>
        <v>0</v>
      </c>
      <c r="J23" s="21">
        <f t="shared" si="3"/>
        <v>248178.24</v>
      </c>
    </row>
    <row r="24" spans="1:10" s="17" customFormat="1" ht="40.799999999999997" x14ac:dyDescent="0.3">
      <c r="A24" s="19" t="s">
        <v>57</v>
      </c>
      <c r="B24" s="9" t="s">
        <v>733</v>
      </c>
      <c r="C24" s="10" t="s">
        <v>1348</v>
      </c>
      <c r="D24" s="8" t="s">
        <v>116</v>
      </c>
      <c r="E24" s="20">
        <v>183.6</v>
      </c>
      <c r="F24" s="21">
        <v>571.78</v>
      </c>
      <c r="G24" s="21">
        <f t="shared" si="0"/>
        <v>104978.80799999999</v>
      </c>
      <c r="H24" s="21"/>
      <c r="I24" s="21">
        <f t="shared" si="1"/>
        <v>0</v>
      </c>
      <c r="J24" s="21">
        <f t="shared" si="3"/>
        <v>104978.80799999999</v>
      </c>
    </row>
    <row r="25" spans="1:10" s="17" customFormat="1" ht="40.799999999999997" x14ac:dyDescent="0.3">
      <c r="A25" s="19" t="s">
        <v>576</v>
      </c>
      <c r="B25" s="9" t="s">
        <v>733</v>
      </c>
      <c r="C25" s="10" t="s">
        <v>1685</v>
      </c>
      <c r="D25" s="8" t="s">
        <v>116</v>
      </c>
      <c r="E25" s="23">
        <v>247.86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0.799999999999997" x14ac:dyDescent="0.3">
      <c r="A26" s="19" t="s">
        <v>580</v>
      </c>
      <c r="B26" s="9" t="s">
        <v>733</v>
      </c>
      <c r="C26" s="10" t="s">
        <v>1349</v>
      </c>
      <c r="D26" s="8" t="s">
        <v>116</v>
      </c>
      <c r="E26" s="23">
        <v>109.14</v>
      </c>
      <c r="F26" s="21">
        <v>735.28</v>
      </c>
      <c r="G26" s="21">
        <f t="shared" si="0"/>
        <v>80248.459199999998</v>
      </c>
      <c r="H26" s="21"/>
      <c r="I26" s="21">
        <f t="shared" si="1"/>
        <v>0</v>
      </c>
      <c r="J26" s="21">
        <f t="shared" si="3"/>
        <v>80248.459199999998</v>
      </c>
    </row>
    <row r="27" spans="1:10" s="17" customFormat="1" ht="40.799999999999997" x14ac:dyDescent="0.3">
      <c r="A27" s="19" t="s">
        <v>66</v>
      </c>
      <c r="B27" s="9" t="s">
        <v>1255</v>
      </c>
      <c r="C27" s="10" t="s">
        <v>1350</v>
      </c>
      <c r="D27" s="8" t="s">
        <v>116</v>
      </c>
      <c r="E27" s="23">
        <v>73.44</v>
      </c>
      <c r="F27" s="21">
        <v>495.42</v>
      </c>
      <c r="G27" s="21">
        <f t="shared" si="0"/>
        <v>36383.644800000002</v>
      </c>
      <c r="H27" s="21"/>
      <c r="I27" s="21">
        <f t="shared" si="1"/>
        <v>0</v>
      </c>
      <c r="J27" s="21">
        <f t="shared" si="3"/>
        <v>36383.644800000002</v>
      </c>
    </row>
    <row r="28" spans="1:10" s="17" customFormat="1" ht="40.799999999999997" x14ac:dyDescent="0.3">
      <c r="A28" s="19" t="s">
        <v>70</v>
      </c>
      <c r="B28" s="9" t="s">
        <v>733</v>
      </c>
      <c r="C28" s="10" t="s">
        <v>1351</v>
      </c>
      <c r="D28" s="8" t="s">
        <v>116</v>
      </c>
      <c r="E28" s="20">
        <v>749.7</v>
      </c>
      <c r="F28" s="21">
        <v>380.34</v>
      </c>
      <c r="G28" s="21">
        <f t="shared" si="0"/>
        <v>285140.89799999999</v>
      </c>
      <c r="H28" s="21"/>
      <c r="I28" s="21">
        <f t="shared" si="1"/>
        <v>0</v>
      </c>
      <c r="J28" s="21">
        <f t="shared" si="3"/>
        <v>285140.89799999999</v>
      </c>
    </row>
    <row r="29" spans="1:10" s="17" customFormat="1" ht="40.799999999999997" x14ac:dyDescent="0.3">
      <c r="A29" s="19" t="s">
        <v>74</v>
      </c>
      <c r="B29" s="9" t="s">
        <v>720</v>
      </c>
      <c r="C29" s="10" t="s">
        <v>1352</v>
      </c>
      <c r="D29" s="8" t="s">
        <v>116</v>
      </c>
      <c r="E29" s="20">
        <v>40.799999999999997</v>
      </c>
      <c r="F29" s="21">
        <v>1664.59</v>
      </c>
      <c r="G29" s="21">
        <f t="shared" si="0"/>
        <v>67915.271999999997</v>
      </c>
      <c r="H29" s="21"/>
      <c r="I29" s="21">
        <f t="shared" si="1"/>
        <v>0</v>
      </c>
      <c r="J29" s="21">
        <f t="shared" si="3"/>
        <v>67915.271999999997</v>
      </c>
    </row>
    <row r="30" spans="1:10" s="17" customFormat="1" ht="40.799999999999997" x14ac:dyDescent="0.3">
      <c r="A30" s="19" t="s">
        <v>76</v>
      </c>
      <c r="B30" s="9" t="s">
        <v>733</v>
      </c>
      <c r="C30" s="10" t="s">
        <v>1502</v>
      </c>
      <c r="D30" s="8" t="s">
        <v>116</v>
      </c>
      <c r="E30" s="20">
        <v>61.2</v>
      </c>
      <c r="F30" s="21">
        <v>1394.14</v>
      </c>
      <c r="G30" s="21">
        <f t="shared" si="0"/>
        <v>85321.368000000017</v>
      </c>
      <c r="H30" s="21"/>
      <c r="I30" s="21">
        <f t="shared" si="1"/>
        <v>0</v>
      </c>
      <c r="J30" s="21">
        <f t="shared" si="3"/>
        <v>85321.368000000017</v>
      </c>
    </row>
    <row r="31" spans="1:10" s="17" customFormat="1" ht="40.799999999999997" x14ac:dyDescent="0.3">
      <c r="A31" s="19" t="s">
        <v>79</v>
      </c>
      <c r="B31" s="9" t="s">
        <v>733</v>
      </c>
      <c r="C31" s="10" t="s">
        <v>1354</v>
      </c>
      <c r="D31" s="8" t="s">
        <v>116</v>
      </c>
      <c r="E31" s="20">
        <v>249.9</v>
      </c>
      <c r="F31" s="21">
        <v>908.73</v>
      </c>
      <c r="G31" s="21">
        <f t="shared" si="0"/>
        <v>227091.62700000001</v>
      </c>
      <c r="H31" s="21"/>
      <c r="I31" s="21">
        <f t="shared" si="1"/>
        <v>0</v>
      </c>
      <c r="J31" s="21">
        <f t="shared" si="3"/>
        <v>227091.62700000001</v>
      </c>
    </row>
    <row r="32" spans="1:10" s="17" customFormat="1" ht="40.799999999999997" x14ac:dyDescent="0.3">
      <c r="A32" s="19" t="s">
        <v>81</v>
      </c>
      <c r="B32" s="9" t="s">
        <v>733</v>
      </c>
      <c r="C32" s="10" t="s">
        <v>1355</v>
      </c>
      <c r="D32" s="8" t="s">
        <v>116</v>
      </c>
      <c r="E32" s="20">
        <v>158.1</v>
      </c>
      <c r="F32" s="21">
        <v>466.17</v>
      </c>
      <c r="G32" s="21">
        <f t="shared" si="0"/>
        <v>73701.476999999999</v>
      </c>
      <c r="H32" s="21"/>
      <c r="I32" s="21">
        <f t="shared" si="1"/>
        <v>0</v>
      </c>
      <c r="J32" s="21">
        <f t="shared" si="3"/>
        <v>73701.476999999999</v>
      </c>
    </row>
    <row r="33" spans="1:10" s="17" customFormat="1" ht="40.799999999999997" x14ac:dyDescent="0.3">
      <c r="A33" s="19" t="s">
        <v>83</v>
      </c>
      <c r="B33" s="9" t="s">
        <v>733</v>
      </c>
      <c r="C33" s="10" t="s">
        <v>1356</v>
      </c>
      <c r="D33" s="8" t="s">
        <v>116</v>
      </c>
      <c r="E33" s="20">
        <v>576.29999999999995</v>
      </c>
      <c r="F33" s="21">
        <v>586.29</v>
      </c>
      <c r="G33" s="21">
        <f t="shared" si="0"/>
        <v>337878.92699999997</v>
      </c>
      <c r="H33" s="21"/>
      <c r="I33" s="21">
        <f t="shared" si="1"/>
        <v>0</v>
      </c>
      <c r="J33" s="21">
        <f t="shared" si="3"/>
        <v>337878.92699999997</v>
      </c>
    </row>
    <row r="34" spans="1:10" s="17" customFormat="1" ht="40.799999999999997" x14ac:dyDescent="0.3">
      <c r="A34" s="19" t="s">
        <v>85</v>
      </c>
      <c r="B34" s="9" t="s">
        <v>733</v>
      </c>
      <c r="C34" s="10" t="s">
        <v>1357</v>
      </c>
      <c r="D34" s="8" t="s">
        <v>116</v>
      </c>
      <c r="E34" s="22">
        <v>510</v>
      </c>
      <c r="F34" s="21">
        <v>466.17</v>
      </c>
      <c r="G34" s="21">
        <f t="shared" si="0"/>
        <v>237746.7</v>
      </c>
      <c r="H34" s="21"/>
      <c r="I34" s="21">
        <f t="shared" si="1"/>
        <v>0</v>
      </c>
      <c r="J34" s="21">
        <f t="shared" si="3"/>
        <v>237746.7</v>
      </c>
    </row>
    <row r="35" spans="1:10" s="17" customFormat="1" ht="40.799999999999997" x14ac:dyDescent="0.3">
      <c r="A35" s="19" t="s">
        <v>88</v>
      </c>
      <c r="B35" s="9" t="s">
        <v>1503</v>
      </c>
      <c r="C35" s="10" t="s">
        <v>1263</v>
      </c>
      <c r="D35" s="8" t="s">
        <v>116</v>
      </c>
      <c r="E35" s="22">
        <v>51</v>
      </c>
      <c r="F35" s="50">
        <v>664.17</v>
      </c>
      <c r="G35" s="21">
        <f t="shared" ref="G35:G66" si="4">E35*F35</f>
        <v>33872.67</v>
      </c>
      <c r="H35" s="21"/>
      <c r="I35" s="21">
        <f t="shared" ref="I35:I66" si="5">E35*H35</f>
        <v>0</v>
      </c>
      <c r="J35" s="21">
        <f t="shared" si="3"/>
        <v>33872.67</v>
      </c>
    </row>
    <row r="36" spans="1:10" s="32" customFormat="1" ht="30.6" x14ac:dyDescent="0.3">
      <c r="A36" s="41" t="s">
        <v>90</v>
      </c>
      <c r="B36" s="37" t="s">
        <v>124</v>
      </c>
      <c r="C36" s="38" t="s">
        <v>125</v>
      </c>
      <c r="D36" s="36" t="s">
        <v>109</v>
      </c>
      <c r="E36" s="43">
        <v>1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0.799999999999997" x14ac:dyDescent="0.3">
      <c r="A37" s="19" t="s">
        <v>92</v>
      </c>
      <c r="B37" s="9" t="s">
        <v>741</v>
      </c>
      <c r="C37" s="10" t="s">
        <v>984</v>
      </c>
      <c r="D37" s="8" t="s">
        <v>116</v>
      </c>
      <c r="E37" s="22">
        <v>51</v>
      </c>
      <c r="F37" s="50">
        <v>366.44</v>
      </c>
      <c r="G37" s="21">
        <f t="shared" si="4"/>
        <v>18688.439999999999</v>
      </c>
      <c r="H37" s="21"/>
      <c r="I37" s="21">
        <f t="shared" si="5"/>
        <v>0</v>
      </c>
      <c r="J37" s="21">
        <f t="shared" si="3"/>
        <v>18688.439999999999</v>
      </c>
    </row>
    <row r="38" spans="1:10" s="17" customFormat="1" ht="40.799999999999997" x14ac:dyDescent="0.3">
      <c r="A38" s="19" t="s">
        <v>94</v>
      </c>
      <c r="B38" s="9" t="s">
        <v>745</v>
      </c>
      <c r="C38" s="10" t="s">
        <v>985</v>
      </c>
      <c r="D38" s="8" t="s">
        <v>116</v>
      </c>
      <c r="E38" s="20">
        <v>51.5</v>
      </c>
      <c r="F38" s="50">
        <v>91.13</v>
      </c>
      <c r="G38" s="21">
        <f t="shared" si="4"/>
        <v>4693.1949999999997</v>
      </c>
      <c r="H38" s="21"/>
      <c r="I38" s="21">
        <f t="shared" si="5"/>
        <v>0</v>
      </c>
      <c r="J38" s="21">
        <f t="shared" si="3"/>
        <v>4693.1949999999997</v>
      </c>
    </row>
    <row r="39" spans="1:10" s="17" customFormat="1" ht="14.4" x14ac:dyDescent="0.3">
      <c r="A39" s="14" t="s">
        <v>988</v>
      </c>
      <c r="B39" s="16"/>
      <c r="C39" s="16"/>
      <c r="D39" s="16"/>
      <c r="E39" s="15"/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32" customFormat="1" ht="20.399999999999999" x14ac:dyDescent="0.3">
      <c r="A40" s="41" t="s">
        <v>96</v>
      </c>
      <c r="B40" s="37" t="s">
        <v>319</v>
      </c>
      <c r="C40" s="38" t="s">
        <v>320</v>
      </c>
      <c r="D40" s="36" t="s">
        <v>69</v>
      </c>
      <c r="E40" s="44">
        <v>0.02</v>
      </c>
      <c r="F40" s="26"/>
      <c r="G40" s="26">
        <f t="shared" si="4"/>
        <v>0</v>
      </c>
      <c r="H40" s="26"/>
      <c r="I40" s="26">
        <f t="shared" si="5"/>
        <v>0</v>
      </c>
      <c r="J40" s="26">
        <f t="shared" si="3"/>
        <v>0</v>
      </c>
    </row>
    <row r="41" spans="1:10" s="17" customFormat="1" ht="20.399999999999999" x14ac:dyDescent="0.3">
      <c r="A41" s="19" t="s">
        <v>1776</v>
      </c>
      <c r="B41" s="9" t="s">
        <v>990</v>
      </c>
      <c r="C41" s="10" t="s">
        <v>748</v>
      </c>
      <c r="D41" s="8" t="s">
        <v>213</v>
      </c>
      <c r="E41" s="22">
        <v>2</v>
      </c>
      <c r="F41" s="50">
        <v>15663.83</v>
      </c>
      <c r="G41" s="21">
        <f t="shared" si="4"/>
        <v>31327.66</v>
      </c>
      <c r="H41" s="21"/>
      <c r="I41" s="21">
        <f t="shared" si="5"/>
        <v>0</v>
      </c>
      <c r="J41" s="21">
        <f t="shared" si="3"/>
        <v>31327.66</v>
      </c>
    </row>
    <row r="42" spans="1:10" s="17" customFormat="1" ht="14.4" x14ac:dyDescent="0.3">
      <c r="A42" s="14" t="s">
        <v>1270</v>
      </c>
      <c r="B42" s="16"/>
      <c r="C42" s="16"/>
      <c r="D42" s="16"/>
      <c r="E42" s="15"/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2" customFormat="1" ht="20.399999999999999" x14ac:dyDescent="0.3">
      <c r="A43" s="41" t="s">
        <v>101</v>
      </c>
      <c r="B43" s="37" t="s">
        <v>128</v>
      </c>
      <c r="C43" s="38" t="s">
        <v>129</v>
      </c>
      <c r="D43" s="36" t="s">
        <v>130</v>
      </c>
      <c r="E43" s="43">
        <v>10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40.799999999999997" x14ac:dyDescent="0.3">
      <c r="A44" s="19" t="s">
        <v>103</v>
      </c>
      <c r="B44" s="9" t="s">
        <v>782</v>
      </c>
      <c r="C44" s="10" t="s">
        <v>1015</v>
      </c>
      <c r="D44" s="8" t="s">
        <v>213</v>
      </c>
      <c r="E44" s="22">
        <v>6</v>
      </c>
      <c r="F44" s="50">
        <v>10012.84</v>
      </c>
      <c r="G44" s="21">
        <f t="shared" si="4"/>
        <v>60077.04</v>
      </c>
      <c r="H44" s="21"/>
      <c r="I44" s="21">
        <f t="shared" si="5"/>
        <v>0</v>
      </c>
      <c r="J44" s="21">
        <f t="shared" si="3"/>
        <v>60077.04</v>
      </c>
    </row>
    <row r="45" spans="1:10" s="17" customFormat="1" ht="40.799999999999997" x14ac:dyDescent="0.3">
      <c r="A45" s="19" t="s">
        <v>106</v>
      </c>
      <c r="B45" s="9" t="s">
        <v>784</v>
      </c>
      <c r="C45" s="10" t="s">
        <v>1016</v>
      </c>
      <c r="D45" s="8" t="s">
        <v>213</v>
      </c>
      <c r="E45" s="22">
        <v>6</v>
      </c>
      <c r="F45" s="50">
        <v>2233.37</v>
      </c>
      <c r="G45" s="21">
        <f t="shared" si="4"/>
        <v>13400.22</v>
      </c>
      <c r="H45" s="21"/>
      <c r="I45" s="21">
        <f t="shared" si="5"/>
        <v>0</v>
      </c>
      <c r="J45" s="21">
        <f t="shared" si="3"/>
        <v>13400.22</v>
      </c>
    </row>
    <row r="46" spans="1:10" s="17" customFormat="1" ht="40.799999999999997" x14ac:dyDescent="0.3">
      <c r="A46" s="19" t="s">
        <v>110</v>
      </c>
      <c r="B46" s="9" t="s">
        <v>1271</v>
      </c>
      <c r="C46" s="10" t="s">
        <v>1017</v>
      </c>
      <c r="D46" s="8" t="s">
        <v>213</v>
      </c>
      <c r="E46" s="22">
        <v>2</v>
      </c>
      <c r="F46" s="50">
        <v>27232.19</v>
      </c>
      <c r="G46" s="21">
        <f t="shared" si="4"/>
        <v>54464.38</v>
      </c>
      <c r="H46" s="21"/>
      <c r="I46" s="21">
        <f t="shared" si="5"/>
        <v>0</v>
      </c>
      <c r="J46" s="21">
        <f t="shared" si="3"/>
        <v>54464.38</v>
      </c>
    </row>
    <row r="47" spans="1:10" s="32" customFormat="1" ht="20.399999999999999" x14ac:dyDescent="0.3">
      <c r="A47" s="41" t="s">
        <v>113</v>
      </c>
      <c r="B47" s="37" t="s">
        <v>788</v>
      </c>
      <c r="C47" s="38" t="s">
        <v>789</v>
      </c>
      <c r="D47" s="36" t="s">
        <v>790</v>
      </c>
      <c r="E47" s="45">
        <v>0.28799999999999998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0.799999999999997" x14ac:dyDescent="0.3">
      <c r="A48" s="19" t="s">
        <v>117</v>
      </c>
      <c r="B48" s="9" t="s">
        <v>791</v>
      </c>
      <c r="C48" s="10" t="s">
        <v>792</v>
      </c>
      <c r="D48" s="8" t="s">
        <v>213</v>
      </c>
      <c r="E48" s="22">
        <v>6</v>
      </c>
      <c r="F48" s="50">
        <v>305.27</v>
      </c>
      <c r="G48" s="21">
        <f t="shared" si="4"/>
        <v>1831.62</v>
      </c>
      <c r="H48" s="21"/>
      <c r="I48" s="21">
        <f t="shared" si="5"/>
        <v>0</v>
      </c>
      <c r="J48" s="21">
        <f t="shared" si="3"/>
        <v>1831.62</v>
      </c>
    </row>
    <row r="49" spans="1:10" s="17" customFormat="1" ht="14.4" x14ac:dyDescent="0.3">
      <c r="A49" s="14" t="s">
        <v>1272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2" customFormat="1" ht="30.6" x14ac:dyDescent="0.3">
      <c r="A50" s="41" t="s">
        <v>120</v>
      </c>
      <c r="B50" s="37" t="s">
        <v>758</v>
      </c>
      <c r="C50" s="38" t="s">
        <v>759</v>
      </c>
      <c r="D50" s="36" t="s">
        <v>38</v>
      </c>
      <c r="E50" s="43">
        <v>3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30.6" x14ac:dyDescent="0.3">
      <c r="A51" s="19" t="s">
        <v>1777</v>
      </c>
      <c r="B51" s="9" t="s">
        <v>996</v>
      </c>
      <c r="C51" s="10" t="s">
        <v>997</v>
      </c>
      <c r="D51" s="8" t="s">
        <v>213</v>
      </c>
      <c r="E51" s="22">
        <v>3</v>
      </c>
      <c r="F51" s="50">
        <v>18504.57</v>
      </c>
      <c r="G51" s="21">
        <f t="shared" si="4"/>
        <v>55513.71</v>
      </c>
      <c r="H51" s="21"/>
      <c r="I51" s="21">
        <f t="shared" si="5"/>
        <v>0</v>
      </c>
      <c r="J51" s="21">
        <f t="shared" si="3"/>
        <v>55513.71</v>
      </c>
    </row>
    <row r="52" spans="1:10" s="32" customFormat="1" ht="30.6" x14ac:dyDescent="0.3">
      <c r="A52" s="41" t="s">
        <v>127</v>
      </c>
      <c r="B52" s="37" t="s">
        <v>758</v>
      </c>
      <c r="C52" s="38" t="s">
        <v>759</v>
      </c>
      <c r="D52" s="36" t="s">
        <v>38</v>
      </c>
      <c r="E52" s="43">
        <v>34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30.6" x14ac:dyDescent="0.3">
      <c r="A53" s="19" t="s">
        <v>1505</v>
      </c>
      <c r="B53" s="9" t="s">
        <v>996</v>
      </c>
      <c r="C53" s="10" t="s">
        <v>1275</v>
      </c>
      <c r="D53" s="8" t="s">
        <v>213</v>
      </c>
      <c r="E53" s="22">
        <v>34</v>
      </c>
      <c r="F53" s="50">
        <v>17651.13</v>
      </c>
      <c r="G53" s="21">
        <f t="shared" si="4"/>
        <v>600138.42000000004</v>
      </c>
      <c r="H53" s="21"/>
      <c r="I53" s="21">
        <f t="shared" si="5"/>
        <v>0</v>
      </c>
      <c r="J53" s="21">
        <f t="shared" si="3"/>
        <v>600138.42000000004</v>
      </c>
    </row>
    <row r="54" spans="1:10" s="32" customFormat="1" ht="20.399999999999999" x14ac:dyDescent="0.3">
      <c r="A54" s="41" t="s">
        <v>135</v>
      </c>
      <c r="B54" s="37" t="s">
        <v>47</v>
      </c>
      <c r="C54" s="38" t="s">
        <v>48</v>
      </c>
      <c r="D54" s="36" t="s">
        <v>38</v>
      </c>
      <c r="E54" s="43">
        <v>15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20.399999999999999" x14ac:dyDescent="0.3">
      <c r="A55" s="19" t="s">
        <v>989</v>
      </c>
      <c r="B55" s="9" t="s">
        <v>1644</v>
      </c>
      <c r="C55" s="10" t="s">
        <v>1008</v>
      </c>
      <c r="D55" s="8" t="s">
        <v>213</v>
      </c>
      <c r="E55" s="22">
        <v>2</v>
      </c>
      <c r="F55" s="50">
        <v>47937.02</v>
      </c>
      <c r="G55" s="21">
        <f t="shared" si="4"/>
        <v>95874.04</v>
      </c>
      <c r="H55" s="21"/>
      <c r="I55" s="21">
        <f t="shared" si="5"/>
        <v>0</v>
      </c>
      <c r="J55" s="21">
        <f t="shared" si="3"/>
        <v>95874.04</v>
      </c>
    </row>
    <row r="56" spans="1:10" s="17" customFormat="1" ht="20.399999999999999" x14ac:dyDescent="0.3">
      <c r="A56" s="19" t="s">
        <v>991</v>
      </c>
      <c r="B56" s="9" t="s">
        <v>1644</v>
      </c>
      <c r="C56" s="10" t="s">
        <v>776</v>
      </c>
      <c r="D56" s="8" t="s">
        <v>213</v>
      </c>
      <c r="E56" s="22">
        <v>13</v>
      </c>
      <c r="F56" s="50">
        <v>25233.13</v>
      </c>
      <c r="G56" s="21">
        <f t="shared" si="4"/>
        <v>328030.69</v>
      </c>
      <c r="H56" s="21"/>
      <c r="I56" s="21">
        <f t="shared" si="5"/>
        <v>0</v>
      </c>
      <c r="J56" s="21">
        <f t="shared" si="3"/>
        <v>328030.69</v>
      </c>
    </row>
    <row r="57" spans="1:10" s="32" customFormat="1" ht="20.399999999999999" x14ac:dyDescent="0.3">
      <c r="A57" s="41" t="s">
        <v>146</v>
      </c>
      <c r="B57" s="37" t="s">
        <v>208</v>
      </c>
      <c r="C57" s="38" t="s">
        <v>209</v>
      </c>
      <c r="D57" s="36" t="s">
        <v>38</v>
      </c>
      <c r="E57" s="43">
        <v>162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40.799999999999997" x14ac:dyDescent="0.3">
      <c r="A58" s="19" t="s">
        <v>149</v>
      </c>
      <c r="B58" s="9" t="s">
        <v>764</v>
      </c>
      <c r="C58" s="10" t="s">
        <v>1002</v>
      </c>
      <c r="D58" s="8" t="s">
        <v>213</v>
      </c>
      <c r="E58" s="22">
        <v>162</v>
      </c>
      <c r="F58" s="50">
        <v>31497.7</v>
      </c>
      <c r="G58" s="21">
        <f t="shared" si="4"/>
        <v>5102627.4000000004</v>
      </c>
      <c r="H58" s="21"/>
      <c r="I58" s="21">
        <f t="shared" si="5"/>
        <v>0</v>
      </c>
      <c r="J58" s="21">
        <f t="shared" si="3"/>
        <v>5102627.4000000004</v>
      </c>
    </row>
    <row r="59" spans="1:10" s="32" customFormat="1" ht="14.4" x14ac:dyDescent="0.3">
      <c r="A59" s="41" t="s">
        <v>151</v>
      </c>
      <c r="B59" s="37" t="s">
        <v>313</v>
      </c>
      <c r="C59" s="38" t="s">
        <v>314</v>
      </c>
      <c r="D59" s="36" t="s">
        <v>38</v>
      </c>
      <c r="E59" s="43">
        <v>1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20.399999999999999" x14ac:dyDescent="0.3">
      <c r="A60" s="19" t="s">
        <v>995</v>
      </c>
      <c r="B60" s="9" t="s">
        <v>994</v>
      </c>
      <c r="C60" s="10" t="s">
        <v>752</v>
      </c>
      <c r="D60" s="8" t="s">
        <v>213</v>
      </c>
      <c r="E60" s="22">
        <v>1</v>
      </c>
      <c r="F60" s="50">
        <v>12142.46</v>
      </c>
      <c r="G60" s="21">
        <f t="shared" si="4"/>
        <v>12142.46</v>
      </c>
      <c r="H60" s="21"/>
      <c r="I60" s="21">
        <f t="shared" si="5"/>
        <v>0</v>
      </c>
      <c r="J60" s="21">
        <f t="shared" si="3"/>
        <v>12142.46</v>
      </c>
    </row>
    <row r="61" spans="1:10" s="17" customFormat="1" ht="14.4" x14ac:dyDescent="0.3">
      <c r="A61" s="14" t="s">
        <v>1778</v>
      </c>
      <c r="B61" s="16"/>
      <c r="C61" s="16"/>
      <c r="D61" s="16"/>
      <c r="E61" s="15"/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32" customFormat="1" ht="20.399999999999999" x14ac:dyDescent="0.3">
      <c r="A62" s="41" t="s">
        <v>162</v>
      </c>
      <c r="B62" s="37" t="s">
        <v>928</v>
      </c>
      <c r="C62" s="38" t="s">
        <v>929</v>
      </c>
      <c r="D62" s="36" t="s">
        <v>930</v>
      </c>
      <c r="E62" s="46">
        <v>0.45250000000000001</v>
      </c>
      <c r="F62" s="26"/>
      <c r="G62" s="26">
        <f t="shared" si="4"/>
        <v>0</v>
      </c>
      <c r="H62" s="26"/>
      <c r="I62" s="26">
        <f t="shared" si="5"/>
        <v>0</v>
      </c>
      <c r="J62" s="26">
        <f t="shared" si="3"/>
        <v>0</v>
      </c>
    </row>
    <row r="63" spans="1:10" s="32" customFormat="1" ht="20.399999999999999" x14ac:dyDescent="0.3">
      <c r="A63" s="41" t="s">
        <v>166</v>
      </c>
      <c r="B63" s="37" t="s">
        <v>931</v>
      </c>
      <c r="C63" s="38" t="s">
        <v>932</v>
      </c>
      <c r="D63" s="36" t="s">
        <v>930</v>
      </c>
      <c r="E63" s="46">
        <v>0.45250000000000001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32" customFormat="1" ht="20.399999999999999" x14ac:dyDescent="0.3">
      <c r="A64" s="41" t="s">
        <v>169</v>
      </c>
      <c r="B64" s="37" t="s">
        <v>550</v>
      </c>
      <c r="C64" s="38" t="s">
        <v>934</v>
      </c>
      <c r="D64" s="36" t="s">
        <v>109</v>
      </c>
      <c r="E64" s="44">
        <v>1.81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32" customFormat="1" ht="20.399999999999999" x14ac:dyDescent="0.3">
      <c r="A65" s="41" t="s">
        <v>171</v>
      </c>
      <c r="B65" s="37" t="s">
        <v>464</v>
      </c>
      <c r="C65" s="38" t="s">
        <v>465</v>
      </c>
      <c r="D65" s="36" t="s">
        <v>109</v>
      </c>
      <c r="E65" s="44">
        <v>5.19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17" customFormat="1" ht="40.799999999999997" x14ac:dyDescent="0.3">
      <c r="A66" s="19" t="s">
        <v>173</v>
      </c>
      <c r="B66" s="9" t="s">
        <v>935</v>
      </c>
      <c r="C66" s="10" t="s">
        <v>468</v>
      </c>
      <c r="D66" s="8" t="s">
        <v>116</v>
      </c>
      <c r="E66" s="22">
        <v>700</v>
      </c>
      <c r="F66" s="21">
        <v>340.49</v>
      </c>
      <c r="G66" s="21">
        <f t="shared" si="4"/>
        <v>238343</v>
      </c>
      <c r="H66" s="21"/>
      <c r="I66" s="21">
        <f t="shared" si="5"/>
        <v>0</v>
      </c>
      <c r="J66" s="21">
        <f t="shared" si="3"/>
        <v>238343</v>
      </c>
    </row>
    <row r="67" spans="1:10" s="17" customFormat="1" ht="40.799999999999997" x14ac:dyDescent="0.3">
      <c r="A67" s="19" t="s">
        <v>176</v>
      </c>
      <c r="B67" s="9" t="s">
        <v>936</v>
      </c>
      <c r="C67" s="10" t="s">
        <v>470</v>
      </c>
      <c r="D67" s="8" t="s">
        <v>213</v>
      </c>
      <c r="E67" s="22">
        <v>2100</v>
      </c>
      <c r="F67" s="21">
        <v>463.56</v>
      </c>
      <c r="G67" s="21">
        <f t="shared" ref="G67:G98" si="6">E67*F67</f>
        <v>973476</v>
      </c>
      <c r="H67" s="21"/>
      <c r="I67" s="21">
        <f t="shared" ref="I67:I98" si="7">E67*H67</f>
        <v>0</v>
      </c>
      <c r="J67" s="21">
        <f t="shared" si="3"/>
        <v>973476</v>
      </c>
    </row>
    <row r="68" spans="1:10" s="17" customFormat="1" ht="40.799999999999997" x14ac:dyDescent="0.3">
      <c r="A68" s="19" t="s">
        <v>178</v>
      </c>
      <c r="B68" s="9" t="s">
        <v>951</v>
      </c>
      <c r="C68" s="10" t="s">
        <v>952</v>
      </c>
      <c r="D68" s="8" t="s">
        <v>213</v>
      </c>
      <c r="E68" s="22">
        <v>20</v>
      </c>
      <c r="F68" s="50">
        <v>4474.03</v>
      </c>
      <c r="G68" s="21">
        <f t="shared" si="6"/>
        <v>89480.599999999991</v>
      </c>
      <c r="H68" s="21"/>
      <c r="I68" s="21">
        <f t="shared" si="7"/>
        <v>0</v>
      </c>
      <c r="J68" s="21">
        <f t="shared" ref="J68:J131" si="8">G68+I68</f>
        <v>89480.599999999991</v>
      </c>
    </row>
    <row r="69" spans="1:10" s="17" customFormat="1" ht="14.4" x14ac:dyDescent="0.3">
      <c r="A69" s="14" t="s">
        <v>1282</v>
      </c>
      <c r="B69" s="16"/>
      <c r="C69" s="16"/>
      <c r="D69" s="16"/>
      <c r="E69" s="15"/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32" customFormat="1" ht="20.399999999999999" x14ac:dyDescent="0.3">
      <c r="A70" s="41" t="s">
        <v>180</v>
      </c>
      <c r="B70" s="37" t="s">
        <v>413</v>
      </c>
      <c r="C70" s="38" t="s">
        <v>414</v>
      </c>
      <c r="D70" s="36" t="s">
        <v>415</v>
      </c>
      <c r="E70" s="42">
        <v>1.7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0.799999999999997" x14ac:dyDescent="0.3">
      <c r="A71" s="19" t="s">
        <v>182</v>
      </c>
      <c r="B71" s="9" t="s">
        <v>1373</v>
      </c>
      <c r="C71" s="10" t="s">
        <v>1079</v>
      </c>
      <c r="D71" s="8" t="s">
        <v>116</v>
      </c>
      <c r="E71" s="22">
        <v>612</v>
      </c>
      <c r="F71" s="50">
        <v>283.32</v>
      </c>
      <c r="G71" s="21">
        <f t="shared" si="6"/>
        <v>173391.84</v>
      </c>
      <c r="H71" s="21"/>
      <c r="I71" s="21">
        <f t="shared" si="7"/>
        <v>0</v>
      </c>
      <c r="J71" s="21">
        <f t="shared" si="8"/>
        <v>173391.84</v>
      </c>
    </row>
    <row r="72" spans="1:10" s="17" customFormat="1" ht="40.799999999999997" x14ac:dyDescent="0.3">
      <c r="A72" s="19" t="s">
        <v>184</v>
      </c>
      <c r="B72" s="9" t="s">
        <v>1098</v>
      </c>
      <c r="C72" s="10" t="s">
        <v>1103</v>
      </c>
      <c r="D72" s="8" t="s">
        <v>213</v>
      </c>
      <c r="E72" s="22">
        <v>8</v>
      </c>
      <c r="F72" s="50">
        <v>41197.72</v>
      </c>
      <c r="G72" s="21">
        <f t="shared" si="6"/>
        <v>329581.76</v>
      </c>
      <c r="H72" s="21"/>
      <c r="I72" s="21">
        <f t="shared" si="7"/>
        <v>0</v>
      </c>
      <c r="J72" s="21">
        <f t="shared" si="8"/>
        <v>329581.76</v>
      </c>
    </row>
    <row r="73" spans="1:10" s="17" customFormat="1" ht="40.799999999999997" x14ac:dyDescent="0.3">
      <c r="A73" s="19" t="s">
        <v>186</v>
      </c>
      <c r="B73" s="9" t="s">
        <v>1098</v>
      </c>
      <c r="C73" s="10" t="s">
        <v>1109</v>
      </c>
      <c r="D73" s="8" t="s">
        <v>213</v>
      </c>
      <c r="E73" s="22">
        <v>13</v>
      </c>
      <c r="F73" s="50">
        <v>209.52</v>
      </c>
      <c r="G73" s="21">
        <f t="shared" si="6"/>
        <v>2723.76</v>
      </c>
      <c r="H73" s="21"/>
      <c r="I73" s="21">
        <f t="shared" si="7"/>
        <v>0</v>
      </c>
      <c r="J73" s="21">
        <f t="shared" si="8"/>
        <v>2723.76</v>
      </c>
    </row>
    <row r="74" spans="1:10" s="17" customFormat="1" ht="40.799999999999997" x14ac:dyDescent="0.3">
      <c r="A74" s="19" t="s">
        <v>188</v>
      </c>
      <c r="B74" s="9" t="s">
        <v>1098</v>
      </c>
      <c r="C74" s="10" t="s">
        <v>1111</v>
      </c>
      <c r="D74" s="8" t="s">
        <v>213</v>
      </c>
      <c r="E74" s="22">
        <v>13</v>
      </c>
      <c r="F74" s="50">
        <v>830.33</v>
      </c>
      <c r="G74" s="21">
        <f t="shared" si="6"/>
        <v>10794.29</v>
      </c>
      <c r="H74" s="21"/>
      <c r="I74" s="21">
        <f t="shared" si="7"/>
        <v>0</v>
      </c>
      <c r="J74" s="21">
        <f t="shared" si="8"/>
        <v>10794.29</v>
      </c>
    </row>
    <row r="75" spans="1:10" s="32" customFormat="1" ht="20.399999999999999" x14ac:dyDescent="0.3">
      <c r="A75" s="41" t="s">
        <v>190</v>
      </c>
      <c r="B75" s="37" t="s">
        <v>1161</v>
      </c>
      <c r="C75" s="38" t="s">
        <v>1162</v>
      </c>
      <c r="D75" s="36" t="s">
        <v>415</v>
      </c>
      <c r="E75" s="42">
        <v>4.3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0.799999999999997" x14ac:dyDescent="0.3">
      <c r="A76" s="19" t="s">
        <v>192</v>
      </c>
      <c r="B76" s="9" t="s">
        <v>1164</v>
      </c>
      <c r="C76" s="10" t="s">
        <v>1375</v>
      </c>
      <c r="D76" s="8" t="s">
        <v>116</v>
      </c>
      <c r="E76" s="20">
        <v>442.9</v>
      </c>
      <c r="F76" s="50">
        <v>29.02</v>
      </c>
      <c r="G76" s="21">
        <f t="shared" si="6"/>
        <v>12852.957999999999</v>
      </c>
      <c r="H76" s="21"/>
      <c r="I76" s="21">
        <f t="shared" si="7"/>
        <v>0</v>
      </c>
      <c r="J76" s="21">
        <f t="shared" si="8"/>
        <v>12852.957999999999</v>
      </c>
    </row>
    <row r="77" spans="1:10" s="17" customFormat="1" ht="40.799999999999997" x14ac:dyDescent="0.3">
      <c r="A77" s="19" t="s">
        <v>194</v>
      </c>
      <c r="B77" s="9" t="s">
        <v>1167</v>
      </c>
      <c r="C77" s="10" t="s">
        <v>1168</v>
      </c>
      <c r="D77" s="8" t="s">
        <v>213</v>
      </c>
      <c r="E77" s="22">
        <v>22</v>
      </c>
      <c r="F77" s="50">
        <v>5.03</v>
      </c>
      <c r="G77" s="21">
        <f t="shared" si="6"/>
        <v>110.66000000000001</v>
      </c>
      <c r="H77" s="21"/>
      <c r="I77" s="21">
        <f t="shared" si="7"/>
        <v>0</v>
      </c>
      <c r="J77" s="21">
        <f t="shared" si="8"/>
        <v>110.66000000000001</v>
      </c>
    </row>
    <row r="78" spans="1:10" s="17" customFormat="1" ht="40.799999999999997" x14ac:dyDescent="0.3">
      <c r="A78" s="19" t="s">
        <v>196</v>
      </c>
      <c r="B78" s="9" t="s">
        <v>1167</v>
      </c>
      <c r="C78" s="10" t="s">
        <v>1170</v>
      </c>
      <c r="D78" s="8" t="s">
        <v>213</v>
      </c>
      <c r="E78" s="22">
        <v>22</v>
      </c>
      <c r="F78" s="50">
        <v>10.84</v>
      </c>
      <c r="G78" s="21">
        <f t="shared" si="6"/>
        <v>238.48</v>
      </c>
      <c r="H78" s="21"/>
      <c r="I78" s="21">
        <f t="shared" si="7"/>
        <v>0</v>
      </c>
      <c r="J78" s="21">
        <f t="shared" si="8"/>
        <v>238.48</v>
      </c>
    </row>
    <row r="79" spans="1:10" s="17" customFormat="1" ht="40.799999999999997" x14ac:dyDescent="0.3">
      <c r="A79" s="19" t="s">
        <v>198</v>
      </c>
      <c r="B79" s="9" t="s">
        <v>1141</v>
      </c>
      <c r="C79" s="10" t="s">
        <v>1142</v>
      </c>
      <c r="D79" s="8" t="s">
        <v>213</v>
      </c>
      <c r="E79" s="22">
        <v>860</v>
      </c>
      <c r="F79" s="50">
        <v>33.69</v>
      </c>
      <c r="G79" s="21">
        <f t="shared" si="6"/>
        <v>28973.399999999998</v>
      </c>
      <c r="H79" s="21"/>
      <c r="I79" s="21">
        <f t="shared" si="7"/>
        <v>0</v>
      </c>
      <c r="J79" s="21">
        <f t="shared" si="8"/>
        <v>28973.399999999998</v>
      </c>
    </row>
    <row r="80" spans="1:10" s="17" customFormat="1" ht="40.799999999999997" x14ac:dyDescent="0.3">
      <c r="A80" s="19" t="s">
        <v>200</v>
      </c>
      <c r="B80" s="9" t="s">
        <v>1141</v>
      </c>
      <c r="C80" s="10" t="s">
        <v>1144</v>
      </c>
      <c r="D80" s="8" t="s">
        <v>213</v>
      </c>
      <c r="E80" s="22">
        <v>22</v>
      </c>
      <c r="F80" s="50">
        <v>41.92</v>
      </c>
      <c r="G80" s="21">
        <f t="shared" si="6"/>
        <v>922.24</v>
      </c>
      <c r="H80" s="21"/>
      <c r="I80" s="21">
        <f t="shared" si="7"/>
        <v>0</v>
      </c>
      <c r="J80" s="21">
        <f t="shared" si="8"/>
        <v>922.24</v>
      </c>
    </row>
    <row r="81" spans="1:10" s="17" customFormat="1" ht="40.799999999999997" x14ac:dyDescent="0.3">
      <c r="A81" s="19" t="s">
        <v>202</v>
      </c>
      <c r="B81" s="9" t="s">
        <v>1154</v>
      </c>
      <c r="C81" s="10" t="s">
        <v>1155</v>
      </c>
      <c r="D81" s="8" t="s">
        <v>116</v>
      </c>
      <c r="E81" s="22">
        <v>400</v>
      </c>
      <c r="F81" s="50">
        <v>313.82</v>
      </c>
      <c r="G81" s="21">
        <f t="shared" si="6"/>
        <v>125528</v>
      </c>
      <c r="H81" s="21"/>
      <c r="I81" s="21">
        <f t="shared" si="7"/>
        <v>0</v>
      </c>
      <c r="J81" s="21">
        <f t="shared" si="8"/>
        <v>125528</v>
      </c>
    </row>
    <row r="82" spans="1:10" s="17" customFormat="1" ht="40.799999999999997" x14ac:dyDescent="0.3">
      <c r="A82" s="19" t="s">
        <v>205</v>
      </c>
      <c r="B82" s="9" t="s">
        <v>1151</v>
      </c>
      <c r="C82" s="10" t="s">
        <v>1152</v>
      </c>
      <c r="D82" s="8" t="s">
        <v>213</v>
      </c>
      <c r="E82" s="22">
        <v>1640</v>
      </c>
      <c r="F82" s="50">
        <v>200.19</v>
      </c>
      <c r="G82" s="21">
        <f t="shared" si="6"/>
        <v>328311.59999999998</v>
      </c>
      <c r="H82" s="21"/>
      <c r="I82" s="21">
        <f t="shared" si="7"/>
        <v>0</v>
      </c>
      <c r="J82" s="21">
        <f t="shared" si="8"/>
        <v>328311.59999999998</v>
      </c>
    </row>
    <row r="83" spans="1:10" s="32" customFormat="1" ht="20.399999999999999" x14ac:dyDescent="0.3">
      <c r="A83" s="41" t="s">
        <v>207</v>
      </c>
      <c r="B83" s="37" t="s">
        <v>128</v>
      </c>
      <c r="C83" s="38" t="s">
        <v>129</v>
      </c>
      <c r="D83" s="36" t="s">
        <v>130</v>
      </c>
      <c r="E83" s="43">
        <v>5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0.799999999999997" x14ac:dyDescent="0.3">
      <c r="A84" s="19" t="s">
        <v>210</v>
      </c>
      <c r="B84" s="9" t="s">
        <v>1284</v>
      </c>
      <c r="C84" s="10" t="s">
        <v>1285</v>
      </c>
      <c r="D84" s="8" t="s">
        <v>213</v>
      </c>
      <c r="E84" s="22">
        <v>5</v>
      </c>
      <c r="F84" s="50">
        <v>695.87</v>
      </c>
      <c r="G84" s="21">
        <f t="shared" si="6"/>
        <v>3479.35</v>
      </c>
      <c r="H84" s="21"/>
      <c r="I84" s="21">
        <f t="shared" si="7"/>
        <v>0</v>
      </c>
      <c r="J84" s="21">
        <f t="shared" si="8"/>
        <v>3479.35</v>
      </c>
    </row>
    <row r="85" spans="1:10" s="32" customFormat="1" ht="20.399999999999999" x14ac:dyDescent="0.3">
      <c r="A85" s="41" t="s">
        <v>214</v>
      </c>
      <c r="B85" s="37" t="s">
        <v>825</v>
      </c>
      <c r="C85" s="38" t="s">
        <v>826</v>
      </c>
      <c r="D85" s="36" t="s">
        <v>109</v>
      </c>
      <c r="E85" s="42">
        <v>4.5</v>
      </c>
      <c r="F85" s="26"/>
      <c r="G85" s="26">
        <f t="shared" si="6"/>
        <v>0</v>
      </c>
      <c r="H85" s="26"/>
      <c r="I85" s="26">
        <f t="shared" si="7"/>
        <v>0</v>
      </c>
      <c r="J85" s="26">
        <f t="shared" si="8"/>
        <v>0</v>
      </c>
    </row>
    <row r="86" spans="1:10" s="17" customFormat="1" ht="40.799999999999997" x14ac:dyDescent="0.3">
      <c r="A86" s="19" t="s">
        <v>698</v>
      </c>
      <c r="B86" s="9" t="s">
        <v>1066</v>
      </c>
      <c r="C86" s="10" t="s">
        <v>1382</v>
      </c>
      <c r="D86" s="8" t="s">
        <v>116</v>
      </c>
      <c r="E86" s="20">
        <v>463.5</v>
      </c>
      <c r="F86" s="50">
        <v>520.16</v>
      </c>
      <c r="G86" s="21">
        <f t="shared" si="6"/>
        <v>241094.15999999997</v>
      </c>
      <c r="H86" s="21"/>
      <c r="I86" s="21">
        <f t="shared" si="7"/>
        <v>0</v>
      </c>
      <c r="J86" s="21">
        <f t="shared" si="8"/>
        <v>241094.15999999997</v>
      </c>
    </row>
    <row r="87" spans="1:10" s="17" customFormat="1" ht="14.4" x14ac:dyDescent="0.3">
      <c r="A87" s="14" t="s">
        <v>1287</v>
      </c>
      <c r="B87" s="16"/>
      <c r="C87" s="16"/>
      <c r="D87" s="16"/>
      <c r="E87" s="15"/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32" customFormat="1" ht="30.6" x14ac:dyDescent="0.3">
      <c r="A88" s="41" t="s">
        <v>220</v>
      </c>
      <c r="B88" s="37" t="s">
        <v>163</v>
      </c>
      <c r="C88" s="38" t="s">
        <v>164</v>
      </c>
      <c r="D88" s="36" t="s">
        <v>165</v>
      </c>
      <c r="E88" s="47">
        <v>0.36744700000000002</v>
      </c>
      <c r="F88" s="26"/>
      <c r="G88" s="26">
        <f t="shared" si="6"/>
        <v>0</v>
      </c>
      <c r="H88" s="26"/>
      <c r="I88" s="26">
        <f t="shared" si="7"/>
        <v>0</v>
      </c>
      <c r="J88" s="26">
        <f t="shared" si="8"/>
        <v>0</v>
      </c>
    </row>
    <row r="89" spans="1:10" s="17" customFormat="1" ht="40.799999999999997" x14ac:dyDescent="0.3">
      <c r="A89" s="19" t="s">
        <v>798</v>
      </c>
      <c r="B89" s="9" t="s">
        <v>793</v>
      </c>
      <c r="C89" s="10" t="s">
        <v>1649</v>
      </c>
      <c r="D89" s="8" t="s">
        <v>213</v>
      </c>
      <c r="E89" s="22">
        <v>110</v>
      </c>
      <c r="F89" s="21">
        <v>18192.38</v>
      </c>
      <c r="G89" s="21">
        <f t="shared" si="6"/>
        <v>2001161.8</v>
      </c>
      <c r="H89" s="21"/>
      <c r="I89" s="21">
        <f t="shared" si="7"/>
        <v>0</v>
      </c>
      <c r="J89" s="21">
        <f t="shared" si="8"/>
        <v>2001161.8</v>
      </c>
    </row>
    <row r="90" spans="1:10" s="17" customFormat="1" ht="40.799999999999997" x14ac:dyDescent="0.3">
      <c r="A90" s="19" t="s">
        <v>227</v>
      </c>
      <c r="B90" s="9" t="s">
        <v>793</v>
      </c>
      <c r="C90" s="10" t="s">
        <v>1694</v>
      </c>
      <c r="D90" s="8" t="s">
        <v>213</v>
      </c>
      <c r="E90" s="22">
        <v>3</v>
      </c>
      <c r="F90" s="21">
        <v>6207.72</v>
      </c>
      <c r="G90" s="21">
        <f t="shared" si="6"/>
        <v>18623.16</v>
      </c>
      <c r="H90" s="21"/>
      <c r="I90" s="21">
        <f t="shared" si="7"/>
        <v>0</v>
      </c>
      <c r="J90" s="21">
        <f t="shared" si="8"/>
        <v>18623.16</v>
      </c>
    </row>
    <row r="91" spans="1:10" s="17" customFormat="1" ht="40.799999999999997" x14ac:dyDescent="0.3">
      <c r="A91" s="19" t="s">
        <v>229</v>
      </c>
      <c r="B91" s="9" t="s">
        <v>793</v>
      </c>
      <c r="C91" s="10" t="s">
        <v>1734</v>
      </c>
      <c r="D91" s="8" t="s">
        <v>213</v>
      </c>
      <c r="E91" s="22">
        <v>6</v>
      </c>
      <c r="F91" s="71">
        <v>10352.24</v>
      </c>
      <c r="G91" s="21">
        <f t="shared" si="6"/>
        <v>62113.440000000002</v>
      </c>
      <c r="H91" s="21"/>
      <c r="I91" s="21">
        <f t="shared" si="7"/>
        <v>0</v>
      </c>
      <c r="J91" s="21">
        <f t="shared" si="8"/>
        <v>62113.440000000002</v>
      </c>
    </row>
    <row r="92" spans="1:10" s="17" customFormat="1" ht="40.799999999999997" x14ac:dyDescent="0.3">
      <c r="A92" s="19" t="s">
        <v>231</v>
      </c>
      <c r="B92" s="9" t="s">
        <v>793</v>
      </c>
      <c r="C92" s="10" t="s">
        <v>1779</v>
      </c>
      <c r="D92" s="8" t="s">
        <v>213</v>
      </c>
      <c r="E92" s="22">
        <v>250</v>
      </c>
      <c r="F92" s="21">
        <v>241.32</v>
      </c>
      <c r="G92" s="21">
        <f t="shared" si="6"/>
        <v>60330</v>
      </c>
      <c r="H92" s="21"/>
      <c r="I92" s="21">
        <f t="shared" si="7"/>
        <v>0</v>
      </c>
      <c r="J92" s="21">
        <f t="shared" si="8"/>
        <v>60330</v>
      </c>
    </row>
    <row r="93" spans="1:10" s="17" customFormat="1" ht="40.799999999999997" x14ac:dyDescent="0.3">
      <c r="A93" s="19" t="s">
        <v>234</v>
      </c>
      <c r="B93" s="9" t="s">
        <v>793</v>
      </c>
      <c r="C93" s="10" t="s">
        <v>1294</v>
      </c>
      <c r="D93" s="8" t="s">
        <v>213</v>
      </c>
      <c r="E93" s="22">
        <v>15</v>
      </c>
      <c r="F93" s="21">
        <v>3507.84</v>
      </c>
      <c r="G93" s="21">
        <f t="shared" si="6"/>
        <v>52617.600000000006</v>
      </c>
      <c r="H93" s="21"/>
      <c r="I93" s="21">
        <f t="shared" si="7"/>
        <v>0</v>
      </c>
      <c r="J93" s="21">
        <f t="shared" si="8"/>
        <v>52617.600000000006</v>
      </c>
    </row>
    <row r="94" spans="1:10" s="17" customFormat="1" ht="40.799999999999997" x14ac:dyDescent="0.3">
      <c r="A94" s="19" t="s">
        <v>237</v>
      </c>
      <c r="B94" s="9" t="s">
        <v>793</v>
      </c>
      <c r="C94" s="10" t="s">
        <v>1735</v>
      </c>
      <c r="D94" s="8" t="s">
        <v>213</v>
      </c>
      <c r="E94" s="22">
        <v>15</v>
      </c>
      <c r="F94" s="21">
        <v>212.89</v>
      </c>
      <c r="G94" s="21">
        <f t="shared" si="6"/>
        <v>3193.35</v>
      </c>
      <c r="H94" s="21"/>
      <c r="I94" s="21">
        <f t="shared" si="7"/>
        <v>0</v>
      </c>
      <c r="J94" s="21">
        <f t="shared" si="8"/>
        <v>3193.35</v>
      </c>
    </row>
    <row r="95" spans="1:10" s="32" customFormat="1" ht="20.399999999999999" x14ac:dyDescent="0.3">
      <c r="A95" s="41" t="s">
        <v>239</v>
      </c>
      <c r="B95" s="37" t="s">
        <v>806</v>
      </c>
      <c r="C95" s="38" t="s">
        <v>807</v>
      </c>
      <c r="D95" s="36" t="s">
        <v>69</v>
      </c>
      <c r="E95" s="42">
        <v>0.6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0.799999999999997" x14ac:dyDescent="0.3">
      <c r="A96" s="19" t="s">
        <v>241</v>
      </c>
      <c r="B96" s="9" t="s">
        <v>1318</v>
      </c>
      <c r="C96" s="10" t="s">
        <v>810</v>
      </c>
      <c r="D96" s="8" t="s">
        <v>213</v>
      </c>
      <c r="E96" s="22">
        <v>60</v>
      </c>
      <c r="F96" s="50">
        <v>1884.15</v>
      </c>
      <c r="G96" s="21">
        <f t="shared" si="6"/>
        <v>113049</v>
      </c>
      <c r="H96" s="21"/>
      <c r="I96" s="21">
        <f t="shared" si="7"/>
        <v>0</v>
      </c>
      <c r="J96" s="21">
        <f t="shared" si="8"/>
        <v>113049</v>
      </c>
    </row>
    <row r="97" spans="1:10" s="17" customFormat="1" ht="40.799999999999997" x14ac:dyDescent="0.3">
      <c r="A97" s="19" t="s">
        <v>243</v>
      </c>
      <c r="B97" s="9" t="s">
        <v>1780</v>
      </c>
      <c r="C97" s="10" t="s">
        <v>1295</v>
      </c>
      <c r="D97" s="8" t="s">
        <v>213</v>
      </c>
      <c r="E97" s="22">
        <v>420</v>
      </c>
      <c r="F97" s="21">
        <v>1530.14</v>
      </c>
      <c r="G97" s="21">
        <f t="shared" si="6"/>
        <v>642658.80000000005</v>
      </c>
      <c r="H97" s="21"/>
      <c r="I97" s="21">
        <f t="shared" si="7"/>
        <v>0</v>
      </c>
      <c r="J97" s="21">
        <f t="shared" si="8"/>
        <v>642658.80000000005</v>
      </c>
    </row>
    <row r="98" spans="1:10" s="17" customFormat="1" ht="40.799999999999997" x14ac:dyDescent="0.3">
      <c r="A98" s="19" t="s">
        <v>245</v>
      </c>
      <c r="B98" s="9" t="s">
        <v>1781</v>
      </c>
      <c r="C98" s="10" t="s">
        <v>1296</v>
      </c>
      <c r="D98" s="8" t="s">
        <v>213</v>
      </c>
      <c r="E98" s="22">
        <v>160</v>
      </c>
      <c r="F98" s="21">
        <v>2196.4</v>
      </c>
      <c r="G98" s="21">
        <f t="shared" si="6"/>
        <v>351424</v>
      </c>
      <c r="H98" s="21"/>
      <c r="I98" s="21">
        <f t="shared" si="7"/>
        <v>0</v>
      </c>
      <c r="J98" s="21">
        <f t="shared" si="8"/>
        <v>351424</v>
      </c>
    </row>
    <row r="99" spans="1:10" s="17" customFormat="1" ht="40.799999999999997" x14ac:dyDescent="0.3">
      <c r="A99" s="19" t="s">
        <v>246</v>
      </c>
      <c r="B99" s="9" t="s">
        <v>1517</v>
      </c>
      <c r="C99" s="10" t="s">
        <v>905</v>
      </c>
      <c r="D99" s="8" t="s">
        <v>213</v>
      </c>
      <c r="E99" s="22">
        <v>320</v>
      </c>
      <c r="F99" s="21">
        <v>49.5</v>
      </c>
      <c r="G99" s="21">
        <f t="shared" ref="G99:G130" si="9">E99*F99</f>
        <v>15840</v>
      </c>
      <c r="H99" s="21"/>
      <c r="I99" s="21">
        <f t="shared" ref="I99:I130" si="10">E99*H99</f>
        <v>0</v>
      </c>
      <c r="J99" s="21">
        <f t="shared" si="8"/>
        <v>15840</v>
      </c>
    </row>
    <row r="100" spans="1:10" s="17" customFormat="1" ht="20.399999999999999" x14ac:dyDescent="0.3">
      <c r="A100" s="19" t="s">
        <v>247</v>
      </c>
      <c r="B100" s="9" t="s">
        <v>1782</v>
      </c>
      <c r="C100" s="10" t="s">
        <v>871</v>
      </c>
      <c r="D100" s="8" t="s">
        <v>213</v>
      </c>
      <c r="E100" s="22">
        <v>7</v>
      </c>
      <c r="F100" s="21">
        <v>2609.4120531248286</v>
      </c>
      <c r="G100" s="21">
        <f t="shared" si="9"/>
        <v>18265.884371873799</v>
      </c>
      <c r="H100" s="21"/>
      <c r="I100" s="21">
        <f t="shared" si="10"/>
        <v>0</v>
      </c>
      <c r="J100" s="21">
        <f t="shared" si="8"/>
        <v>18265.884371873799</v>
      </c>
    </row>
    <row r="101" spans="1:10" s="17" customFormat="1" ht="40.799999999999997" x14ac:dyDescent="0.3">
      <c r="A101" s="19" t="s">
        <v>249</v>
      </c>
      <c r="B101" s="9" t="s">
        <v>1518</v>
      </c>
      <c r="C101" s="10" t="s">
        <v>873</v>
      </c>
      <c r="D101" s="8" t="s">
        <v>213</v>
      </c>
      <c r="E101" s="22">
        <v>120</v>
      </c>
      <c r="F101" s="21">
        <v>1078.3499999999999</v>
      </c>
      <c r="G101" s="21">
        <f t="shared" si="9"/>
        <v>129401.99999999999</v>
      </c>
      <c r="H101" s="21"/>
      <c r="I101" s="21">
        <f t="shared" si="10"/>
        <v>0</v>
      </c>
      <c r="J101" s="21">
        <f t="shared" si="8"/>
        <v>129401.99999999999</v>
      </c>
    </row>
    <row r="102" spans="1:10" s="17" customFormat="1" ht="40.799999999999997" x14ac:dyDescent="0.3">
      <c r="A102" s="19" t="s">
        <v>251</v>
      </c>
      <c r="B102" s="9" t="s">
        <v>1518</v>
      </c>
      <c r="C102" s="10" t="s">
        <v>1322</v>
      </c>
      <c r="D102" s="8" t="s">
        <v>213</v>
      </c>
      <c r="E102" s="22">
        <v>30</v>
      </c>
      <c r="F102" s="50">
        <v>1531.2313135651034</v>
      </c>
      <c r="G102" s="21">
        <f t="shared" si="9"/>
        <v>45936.939406953104</v>
      </c>
      <c r="H102" s="21"/>
      <c r="I102" s="21">
        <f t="shared" si="10"/>
        <v>0</v>
      </c>
      <c r="J102" s="21">
        <f t="shared" si="8"/>
        <v>45936.939406953104</v>
      </c>
    </row>
    <row r="103" spans="1:10" s="32" customFormat="1" ht="20.399999999999999" x14ac:dyDescent="0.3">
      <c r="A103" s="41" t="s">
        <v>252</v>
      </c>
      <c r="B103" s="37" t="s">
        <v>806</v>
      </c>
      <c r="C103" s="38" t="s">
        <v>807</v>
      </c>
      <c r="D103" s="36" t="s">
        <v>69</v>
      </c>
      <c r="E103" s="42">
        <v>1.6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0.799999999999997" x14ac:dyDescent="0.3">
      <c r="A104" s="19" t="s">
        <v>253</v>
      </c>
      <c r="B104" s="9" t="s">
        <v>1318</v>
      </c>
      <c r="C104" s="10" t="s">
        <v>1754</v>
      </c>
      <c r="D104" s="8" t="s">
        <v>213</v>
      </c>
      <c r="E104" s="22">
        <v>160</v>
      </c>
      <c r="F104" s="21">
        <v>3377.2</v>
      </c>
      <c r="G104" s="21">
        <f t="shared" si="9"/>
        <v>540352</v>
      </c>
      <c r="H104" s="21"/>
      <c r="I104" s="21">
        <f t="shared" si="10"/>
        <v>0</v>
      </c>
      <c r="J104" s="21">
        <f t="shared" si="8"/>
        <v>540352</v>
      </c>
    </row>
    <row r="105" spans="1:10" s="17" customFormat="1" ht="40.799999999999997" x14ac:dyDescent="0.3">
      <c r="A105" s="19" t="s">
        <v>254</v>
      </c>
      <c r="B105" s="9" t="s">
        <v>831</v>
      </c>
      <c r="C105" s="10" t="s">
        <v>1457</v>
      </c>
      <c r="D105" s="8" t="s">
        <v>213</v>
      </c>
      <c r="E105" s="22">
        <v>320</v>
      </c>
      <c r="F105" s="21">
        <v>407.64</v>
      </c>
      <c r="G105" s="21">
        <f t="shared" si="9"/>
        <v>130444.79999999999</v>
      </c>
      <c r="H105" s="21"/>
      <c r="I105" s="21">
        <f t="shared" si="10"/>
        <v>0</v>
      </c>
      <c r="J105" s="21">
        <f t="shared" si="8"/>
        <v>130444.79999999999</v>
      </c>
    </row>
    <row r="106" spans="1:10" s="17" customFormat="1" ht="40.799999999999997" x14ac:dyDescent="0.3">
      <c r="A106" s="19" t="s">
        <v>255</v>
      </c>
      <c r="B106" s="9" t="s">
        <v>840</v>
      </c>
      <c r="C106" s="10" t="s">
        <v>1458</v>
      </c>
      <c r="D106" s="8" t="s">
        <v>213</v>
      </c>
      <c r="E106" s="22">
        <v>320</v>
      </c>
      <c r="F106" s="21">
        <v>1123.3499999999999</v>
      </c>
      <c r="G106" s="21">
        <f t="shared" si="9"/>
        <v>359472</v>
      </c>
      <c r="H106" s="21"/>
      <c r="I106" s="21">
        <f t="shared" si="10"/>
        <v>0</v>
      </c>
      <c r="J106" s="21">
        <f t="shared" si="8"/>
        <v>359472</v>
      </c>
    </row>
    <row r="107" spans="1:10" s="17" customFormat="1" ht="40.799999999999997" x14ac:dyDescent="0.3">
      <c r="A107" s="19" t="s">
        <v>257</v>
      </c>
      <c r="B107" s="9" t="s">
        <v>859</v>
      </c>
      <c r="C107" s="10" t="s">
        <v>1459</v>
      </c>
      <c r="D107" s="8" t="s">
        <v>213</v>
      </c>
      <c r="E107" s="22">
        <v>320</v>
      </c>
      <c r="F107" s="21">
        <v>396.14</v>
      </c>
      <c r="G107" s="21">
        <f t="shared" si="9"/>
        <v>126764.79999999999</v>
      </c>
      <c r="H107" s="21"/>
      <c r="I107" s="21">
        <f t="shared" si="10"/>
        <v>0</v>
      </c>
      <c r="J107" s="21">
        <f t="shared" si="8"/>
        <v>126764.79999999999</v>
      </c>
    </row>
    <row r="108" spans="1:10" s="17" customFormat="1" ht="40.799999999999997" x14ac:dyDescent="0.3">
      <c r="A108" s="19" t="s">
        <v>259</v>
      </c>
      <c r="B108" s="9" t="s">
        <v>840</v>
      </c>
      <c r="C108" s="10" t="s">
        <v>876</v>
      </c>
      <c r="D108" s="8" t="s">
        <v>213</v>
      </c>
      <c r="E108" s="22">
        <v>320</v>
      </c>
      <c r="F108" s="21">
        <v>65.92</v>
      </c>
      <c r="G108" s="21">
        <f t="shared" si="9"/>
        <v>21094.400000000001</v>
      </c>
      <c r="H108" s="21"/>
      <c r="I108" s="21">
        <f t="shared" si="10"/>
        <v>0</v>
      </c>
      <c r="J108" s="21">
        <f t="shared" si="8"/>
        <v>21094.400000000001</v>
      </c>
    </row>
    <row r="109" spans="1:10" s="17" customFormat="1" ht="40.799999999999997" x14ac:dyDescent="0.3">
      <c r="A109" s="19" t="s">
        <v>261</v>
      </c>
      <c r="B109" s="9" t="s">
        <v>949</v>
      </c>
      <c r="C109" s="10" t="s">
        <v>832</v>
      </c>
      <c r="D109" s="8" t="s">
        <v>213</v>
      </c>
      <c r="E109" s="22">
        <v>50</v>
      </c>
      <c r="F109" s="21">
        <v>410.05</v>
      </c>
      <c r="G109" s="21">
        <f t="shared" si="9"/>
        <v>20502.5</v>
      </c>
      <c r="H109" s="21"/>
      <c r="I109" s="21">
        <f t="shared" si="10"/>
        <v>0</v>
      </c>
      <c r="J109" s="21">
        <f t="shared" si="8"/>
        <v>20502.5</v>
      </c>
    </row>
    <row r="110" spans="1:10" s="17" customFormat="1" ht="40.799999999999997" x14ac:dyDescent="0.3">
      <c r="A110" s="19" t="s">
        <v>263</v>
      </c>
      <c r="B110" s="9" t="s">
        <v>829</v>
      </c>
      <c r="C110" s="10" t="s">
        <v>830</v>
      </c>
      <c r="D110" s="8" t="s">
        <v>213</v>
      </c>
      <c r="E110" s="22">
        <v>50</v>
      </c>
      <c r="F110" s="21">
        <v>7004.58</v>
      </c>
      <c r="G110" s="21">
        <f t="shared" si="9"/>
        <v>350229</v>
      </c>
      <c r="H110" s="21"/>
      <c r="I110" s="21">
        <f t="shared" si="10"/>
        <v>0</v>
      </c>
      <c r="J110" s="21">
        <f t="shared" si="8"/>
        <v>350229</v>
      </c>
    </row>
    <row r="111" spans="1:10" s="32" customFormat="1" ht="20.399999999999999" x14ac:dyDescent="0.3">
      <c r="A111" s="41" t="s">
        <v>265</v>
      </c>
      <c r="B111" s="37" t="s">
        <v>825</v>
      </c>
      <c r="C111" s="38" t="s">
        <v>826</v>
      </c>
      <c r="D111" s="36" t="s">
        <v>109</v>
      </c>
      <c r="E111" s="42">
        <v>7.1</v>
      </c>
      <c r="F111" s="26"/>
      <c r="G111" s="26">
        <f t="shared" si="9"/>
        <v>0</v>
      </c>
      <c r="H111" s="26"/>
      <c r="I111" s="26">
        <f t="shared" si="10"/>
        <v>0</v>
      </c>
      <c r="J111" s="26">
        <f t="shared" si="8"/>
        <v>0</v>
      </c>
    </row>
    <row r="112" spans="1:10" s="17" customFormat="1" ht="40.799999999999997" x14ac:dyDescent="0.3">
      <c r="A112" s="19" t="s">
        <v>267</v>
      </c>
      <c r="B112" s="9" t="s">
        <v>827</v>
      </c>
      <c r="C112" s="10" t="s">
        <v>1524</v>
      </c>
      <c r="D112" s="8" t="s">
        <v>116</v>
      </c>
      <c r="E112" s="20">
        <v>731.3</v>
      </c>
      <c r="F112" s="21">
        <v>319.17</v>
      </c>
      <c r="G112" s="21">
        <f t="shared" si="9"/>
        <v>233409.02100000001</v>
      </c>
      <c r="H112" s="21"/>
      <c r="I112" s="21">
        <f t="shared" si="10"/>
        <v>0</v>
      </c>
      <c r="J112" s="21">
        <f t="shared" si="8"/>
        <v>233409.02100000001</v>
      </c>
    </row>
    <row r="113" spans="1:10" s="17" customFormat="1" ht="40.799999999999997" x14ac:dyDescent="0.3">
      <c r="A113" s="19" t="s">
        <v>269</v>
      </c>
      <c r="B113" s="9" t="s">
        <v>835</v>
      </c>
      <c r="C113" s="10" t="s">
        <v>836</v>
      </c>
      <c r="D113" s="8" t="s">
        <v>213</v>
      </c>
      <c r="E113" s="22">
        <v>15</v>
      </c>
      <c r="F113" s="21">
        <v>2100</v>
      </c>
      <c r="G113" s="21">
        <f t="shared" si="9"/>
        <v>31500</v>
      </c>
      <c r="H113" s="21"/>
      <c r="I113" s="21">
        <f t="shared" si="10"/>
        <v>0</v>
      </c>
      <c r="J113" s="21">
        <f t="shared" si="8"/>
        <v>31500</v>
      </c>
    </row>
    <row r="114" spans="1:10" s="17" customFormat="1" ht="40.799999999999997" x14ac:dyDescent="0.3">
      <c r="A114" s="19" t="s">
        <v>270</v>
      </c>
      <c r="B114" s="9" t="s">
        <v>924</v>
      </c>
      <c r="C114" s="10" t="s">
        <v>1308</v>
      </c>
      <c r="D114" s="8" t="s">
        <v>213</v>
      </c>
      <c r="E114" s="22">
        <v>400</v>
      </c>
      <c r="F114" s="21">
        <v>16.32</v>
      </c>
      <c r="G114" s="21">
        <f t="shared" si="9"/>
        <v>6528</v>
      </c>
      <c r="H114" s="21"/>
      <c r="I114" s="21">
        <f t="shared" si="10"/>
        <v>0</v>
      </c>
      <c r="J114" s="21">
        <f t="shared" si="8"/>
        <v>6528</v>
      </c>
    </row>
    <row r="115" spans="1:10" s="17" customFormat="1" ht="40.799999999999997" x14ac:dyDescent="0.3">
      <c r="A115" s="19" t="s">
        <v>273</v>
      </c>
      <c r="B115" s="9" t="s">
        <v>1783</v>
      </c>
      <c r="C115" s="10" t="s">
        <v>1325</v>
      </c>
      <c r="D115" s="8" t="s">
        <v>213</v>
      </c>
      <c r="E115" s="22">
        <v>20</v>
      </c>
      <c r="F115" s="50">
        <v>240.55</v>
      </c>
      <c r="G115" s="21">
        <f t="shared" si="9"/>
        <v>4811</v>
      </c>
      <c r="H115" s="21"/>
      <c r="I115" s="21">
        <f t="shared" si="10"/>
        <v>0</v>
      </c>
      <c r="J115" s="21">
        <f t="shared" si="8"/>
        <v>4811</v>
      </c>
    </row>
    <row r="116" spans="1:10" s="17" customFormat="1" ht="40.799999999999997" x14ac:dyDescent="0.3">
      <c r="A116" s="19" t="s">
        <v>275</v>
      </c>
      <c r="B116" s="9" t="s">
        <v>1331</v>
      </c>
      <c r="C116" s="10" t="s">
        <v>1332</v>
      </c>
      <c r="D116" s="8" t="s">
        <v>213</v>
      </c>
      <c r="E116" s="22">
        <v>240</v>
      </c>
      <c r="F116" s="21">
        <v>637.71</v>
      </c>
      <c r="G116" s="21">
        <f t="shared" si="9"/>
        <v>153050.40000000002</v>
      </c>
      <c r="H116" s="21"/>
      <c r="I116" s="21">
        <f t="shared" si="10"/>
        <v>0</v>
      </c>
      <c r="J116" s="21">
        <f t="shared" si="8"/>
        <v>153050.40000000002</v>
      </c>
    </row>
    <row r="117" spans="1:10" s="17" customFormat="1" ht="40.799999999999997" x14ac:dyDescent="0.3">
      <c r="A117" s="19" t="s">
        <v>279</v>
      </c>
      <c r="B117" s="9" t="s">
        <v>1331</v>
      </c>
      <c r="C117" s="10" t="s">
        <v>1467</v>
      </c>
      <c r="D117" s="8" t="s">
        <v>213</v>
      </c>
      <c r="E117" s="22">
        <v>420</v>
      </c>
      <c r="F117" s="21">
        <v>637.71</v>
      </c>
      <c r="G117" s="21">
        <f t="shared" si="9"/>
        <v>267838.2</v>
      </c>
      <c r="H117" s="21"/>
      <c r="I117" s="21">
        <f t="shared" si="10"/>
        <v>0</v>
      </c>
      <c r="J117" s="21">
        <f t="shared" si="8"/>
        <v>267838.2</v>
      </c>
    </row>
    <row r="118" spans="1:10" s="17" customFormat="1" ht="40.799999999999997" x14ac:dyDescent="0.3">
      <c r="A118" s="19" t="s">
        <v>847</v>
      </c>
      <c r="B118" s="9" t="s">
        <v>1331</v>
      </c>
      <c r="C118" s="10" t="s">
        <v>1468</v>
      </c>
      <c r="D118" s="8" t="s">
        <v>213</v>
      </c>
      <c r="E118" s="22">
        <v>420</v>
      </c>
      <c r="F118" s="21">
        <v>103.68</v>
      </c>
      <c r="G118" s="21">
        <f t="shared" si="9"/>
        <v>43545.600000000006</v>
      </c>
      <c r="H118" s="21"/>
      <c r="I118" s="21">
        <f t="shared" si="10"/>
        <v>0</v>
      </c>
      <c r="J118" s="21">
        <f t="shared" si="8"/>
        <v>43545.600000000006</v>
      </c>
    </row>
    <row r="119" spans="1:10" s="17" customFormat="1" ht="40.799999999999997" x14ac:dyDescent="0.3">
      <c r="A119" s="19" t="s">
        <v>282</v>
      </c>
      <c r="B119" s="9" t="s">
        <v>1521</v>
      </c>
      <c r="C119" s="10" t="s">
        <v>912</v>
      </c>
      <c r="D119" s="8" t="s">
        <v>213</v>
      </c>
      <c r="E119" s="22">
        <v>420</v>
      </c>
      <c r="F119" s="21">
        <v>15.12</v>
      </c>
      <c r="G119" s="21">
        <f t="shared" si="9"/>
        <v>6350.4</v>
      </c>
      <c r="H119" s="21"/>
      <c r="I119" s="21">
        <f t="shared" si="10"/>
        <v>0</v>
      </c>
      <c r="J119" s="21">
        <f t="shared" si="8"/>
        <v>6350.4</v>
      </c>
    </row>
    <row r="120" spans="1:10" s="32" customFormat="1" ht="30.6" x14ac:dyDescent="0.3">
      <c r="A120" s="41" t="s">
        <v>284</v>
      </c>
      <c r="B120" s="37" t="s">
        <v>498</v>
      </c>
      <c r="C120" s="38" t="s">
        <v>499</v>
      </c>
      <c r="D120" s="36" t="s">
        <v>109</v>
      </c>
      <c r="E120" s="42">
        <v>0.7</v>
      </c>
      <c r="F120" s="26"/>
      <c r="G120" s="26">
        <f t="shared" si="9"/>
        <v>0</v>
      </c>
      <c r="H120" s="26"/>
      <c r="I120" s="26">
        <f t="shared" si="10"/>
        <v>0</v>
      </c>
      <c r="J120" s="26">
        <f t="shared" si="8"/>
        <v>0</v>
      </c>
    </row>
    <row r="121" spans="1:10" s="17" customFormat="1" ht="40.799999999999997" x14ac:dyDescent="0.3">
      <c r="A121" s="19" t="s">
        <v>286</v>
      </c>
      <c r="B121" s="9" t="s">
        <v>1033</v>
      </c>
      <c r="C121" s="10" t="s">
        <v>1525</v>
      </c>
      <c r="D121" s="8" t="s">
        <v>116</v>
      </c>
      <c r="E121" s="20">
        <v>72.099999999999994</v>
      </c>
      <c r="F121" s="50">
        <v>1717.14</v>
      </c>
      <c r="G121" s="21">
        <f t="shared" si="9"/>
        <v>123805.79399999999</v>
      </c>
      <c r="H121" s="21"/>
      <c r="I121" s="21">
        <f t="shared" si="10"/>
        <v>0</v>
      </c>
      <c r="J121" s="21">
        <f t="shared" si="8"/>
        <v>123805.79399999999</v>
      </c>
    </row>
    <row r="122" spans="1:10" s="17" customFormat="1" ht="14.4" x14ac:dyDescent="0.3">
      <c r="A122" s="14" t="s">
        <v>1310</v>
      </c>
      <c r="B122" s="16"/>
      <c r="C122" s="16"/>
      <c r="D122" s="16"/>
      <c r="E122" s="15"/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32" customFormat="1" ht="30.6" x14ac:dyDescent="0.3">
      <c r="A123" s="41" t="s">
        <v>289</v>
      </c>
      <c r="B123" s="37" t="s">
        <v>803</v>
      </c>
      <c r="C123" s="38" t="s">
        <v>804</v>
      </c>
      <c r="D123" s="36" t="s">
        <v>165</v>
      </c>
      <c r="E123" s="47">
        <v>5.0738019999999997</v>
      </c>
      <c r="F123" s="26"/>
      <c r="G123" s="26">
        <f t="shared" si="9"/>
        <v>0</v>
      </c>
      <c r="H123" s="26"/>
      <c r="I123" s="26">
        <f t="shared" si="10"/>
        <v>0</v>
      </c>
      <c r="J123" s="26">
        <f t="shared" si="8"/>
        <v>0</v>
      </c>
    </row>
    <row r="124" spans="1:10" s="17" customFormat="1" ht="40.799999999999997" x14ac:dyDescent="0.3">
      <c r="A124" s="19" t="s">
        <v>291</v>
      </c>
      <c r="B124" s="9" t="s">
        <v>793</v>
      </c>
      <c r="C124" s="10" t="s">
        <v>1772</v>
      </c>
      <c r="D124" s="8" t="s">
        <v>213</v>
      </c>
      <c r="E124" s="22">
        <v>90</v>
      </c>
      <c r="F124" s="21">
        <v>12148</v>
      </c>
      <c r="G124" s="21">
        <f t="shared" si="9"/>
        <v>1093320</v>
      </c>
      <c r="H124" s="21"/>
      <c r="I124" s="21">
        <f t="shared" si="10"/>
        <v>0</v>
      </c>
      <c r="J124" s="21">
        <f t="shared" si="8"/>
        <v>1093320</v>
      </c>
    </row>
    <row r="125" spans="1:10" s="17" customFormat="1" ht="40.799999999999997" x14ac:dyDescent="0.3">
      <c r="A125" s="19" t="s">
        <v>293</v>
      </c>
      <c r="B125" s="9" t="s">
        <v>793</v>
      </c>
      <c r="C125" s="10" t="s">
        <v>1649</v>
      </c>
      <c r="D125" s="8" t="s">
        <v>213</v>
      </c>
      <c r="E125" s="22">
        <v>37</v>
      </c>
      <c r="F125" s="21">
        <v>18192.38</v>
      </c>
      <c r="G125" s="21">
        <f t="shared" si="9"/>
        <v>673118.06</v>
      </c>
      <c r="H125" s="21"/>
      <c r="I125" s="21">
        <f t="shared" si="10"/>
        <v>0</v>
      </c>
      <c r="J125" s="21">
        <f t="shared" si="8"/>
        <v>673118.06</v>
      </c>
    </row>
    <row r="126" spans="1:10" s="17" customFormat="1" ht="40.799999999999997" x14ac:dyDescent="0.3">
      <c r="A126" s="19" t="s">
        <v>296</v>
      </c>
      <c r="B126" s="9" t="s">
        <v>880</v>
      </c>
      <c r="C126" s="10" t="s">
        <v>1472</v>
      </c>
      <c r="D126" s="8" t="s">
        <v>213</v>
      </c>
      <c r="E126" s="22">
        <v>5</v>
      </c>
      <c r="F126" s="21">
        <v>7185.02</v>
      </c>
      <c r="G126" s="21">
        <f t="shared" si="9"/>
        <v>35925.100000000006</v>
      </c>
      <c r="H126" s="21"/>
      <c r="I126" s="21">
        <f t="shared" si="10"/>
        <v>0</v>
      </c>
      <c r="J126" s="21">
        <f t="shared" si="8"/>
        <v>35925.100000000006</v>
      </c>
    </row>
    <row r="127" spans="1:10" s="17" customFormat="1" ht="40.799999999999997" x14ac:dyDescent="0.3">
      <c r="A127" s="19" t="s">
        <v>298</v>
      </c>
      <c r="B127" s="9" t="s">
        <v>880</v>
      </c>
      <c r="C127" s="10" t="s">
        <v>1694</v>
      </c>
      <c r="D127" s="8" t="s">
        <v>213</v>
      </c>
      <c r="E127" s="22">
        <v>2</v>
      </c>
      <c r="F127" s="21">
        <v>6207.72</v>
      </c>
      <c r="G127" s="21">
        <f t="shared" si="9"/>
        <v>12415.44</v>
      </c>
      <c r="H127" s="21"/>
      <c r="I127" s="21">
        <f t="shared" si="10"/>
        <v>0</v>
      </c>
      <c r="J127" s="21">
        <f t="shared" si="8"/>
        <v>12415.44</v>
      </c>
    </row>
    <row r="128" spans="1:10" s="17" customFormat="1" ht="40.799999999999997" x14ac:dyDescent="0.3">
      <c r="A128" s="19" t="s">
        <v>300</v>
      </c>
      <c r="B128" s="9" t="s">
        <v>793</v>
      </c>
      <c r="C128" s="10" t="s">
        <v>1747</v>
      </c>
      <c r="D128" s="8" t="s">
        <v>213</v>
      </c>
      <c r="E128" s="22">
        <v>3</v>
      </c>
      <c r="F128" s="21">
        <v>12333.57</v>
      </c>
      <c r="G128" s="21">
        <f t="shared" si="9"/>
        <v>37000.71</v>
      </c>
      <c r="H128" s="21"/>
      <c r="I128" s="21">
        <f t="shared" si="10"/>
        <v>0</v>
      </c>
      <c r="J128" s="21">
        <f t="shared" si="8"/>
        <v>37000.71</v>
      </c>
    </row>
    <row r="129" spans="1:10" s="17" customFormat="1" ht="40.799999999999997" x14ac:dyDescent="0.3">
      <c r="A129" s="19" t="s">
        <v>303</v>
      </c>
      <c r="B129" s="9" t="s">
        <v>793</v>
      </c>
      <c r="C129" s="10" t="s">
        <v>1660</v>
      </c>
      <c r="D129" s="8" t="s">
        <v>213</v>
      </c>
      <c r="E129" s="22">
        <v>280</v>
      </c>
      <c r="F129" s="21">
        <v>241.32</v>
      </c>
      <c r="G129" s="21">
        <f t="shared" si="9"/>
        <v>67569.599999999991</v>
      </c>
      <c r="H129" s="21"/>
      <c r="I129" s="21">
        <f t="shared" si="10"/>
        <v>0</v>
      </c>
      <c r="J129" s="21">
        <f t="shared" si="8"/>
        <v>67569.599999999991</v>
      </c>
    </row>
    <row r="130" spans="1:10" s="17" customFormat="1" ht="40.799999999999997" x14ac:dyDescent="0.3">
      <c r="A130" s="19" t="s">
        <v>305</v>
      </c>
      <c r="B130" s="9" t="s">
        <v>793</v>
      </c>
      <c r="C130" s="10" t="s">
        <v>1443</v>
      </c>
      <c r="D130" s="8" t="s">
        <v>213</v>
      </c>
      <c r="E130" s="22">
        <v>15</v>
      </c>
      <c r="F130" s="21">
        <v>963.44</v>
      </c>
      <c r="G130" s="21">
        <f t="shared" si="9"/>
        <v>14451.6</v>
      </c>
      <c r="H130" s="21"/>
      <c r="I130" s="21">
        <f t="shared" si="10"/>
        <v>0</v>
      </c>
      <c r="J130" s="21">
        <f t="shared" si="8"/>
        <v>14451.6</v>
      </c>
    </row>
    <row r="131" spans="1:10" s="17" customFormat="1" ht="40.799999999999997" x14ac:dyDescent="0.3">
      <c r="A131" s="19" t="s">
        <v>862</v>
      </c>
      <c r="B131" s="9" t="s">
        <v>793</v>
      </c>
      <c r="C131" s="10" t="s">
        <v>1652</v>
      </c>
      <c r="D131" s="8" t="s">
        <v>213</v>
      </c>
      <c r="E131" s="22">
        <v>15</v>
      </c>
      <c r="F131" s="21">
        <v>212.89</v>
      </c>
      <c r="G131" s="21">
        <f t="shared" ref="G131:G162" si="11">E131*F131</f>
        <v>3193.35</v>
      </c>
      <c r="H131" s="21"/>
      <c r="I131" s="21">
        <f t="shared" ref="I131:I162" si="12">E131*H131</f>
        <v>0</v>
      </c>
      <c r="J131" s="21">
        <f t="shared" si="8"/>
        <v>3193.35</v>
      </c>
    </row>
    <row r="132" spans="1:10" s="17" customFormat="1" ht="40.799999999999997" x14ac:dyDescent="0.3">
      <c r="A132" s="19" t="s">
        <v>312</v>
      </c>
      <c r="B132" s="9" t="s">
        <v>801</v>
      </c>
      <c r="C132" s="10" t="s">
        <v>1661</v>
      </c>
      <c r="D132" s="8" t="s">
        <v>213</v>
      </c>
      <c r="E132" s="22">
        <v>154</v>
      </c>
      <c r="F132" s="21">
        <v>2196.4</v>
      </c>
      <c r="G132" s="21">
        <f t="shared" si="11"/>
        <v>338245.60000000003</v>
      </c>
      <c r="H132" s="21"/>
      <c r="I132" s="21">
        <f t="shared" si="12"/>
        <v>0</v>
      </c>
      <c r="J132" s="21">
        <f t="shared" ref="J132:J176" si="13">G132+I132</f>
        <v>338245.60000000003</v>
      </c>
    </row>
    <row r="133" spans="1:10" s="17" customFormat="1" ht="40.799999999999997" x14ac:dyDescent="0.3">
      <c r="A133" s="19" t="s">
        <v>866</v>
      </c>
      <c r="B133" s="9" t="s">
        <v>801</v>
      </c>
      <c r="C133" s="10" t="s">
        <v>1737</v>
      </c>
      <c r="D133" s="8" t="s">
        <v>213</v>
      </c>
      <c r="E133" s="22">
        <v>80</v>
      </c>
      <c r="F133" s="21">
        <v>2196.4</v>
      </c>
      <c r="G133" s="21">
        <f t="shared" si="11"/>
        <v>175712</v>
      </c>
      <c r="H133" s="21"/>
      <c r="I133" s="21">
        <f t="shared" si="12"/>
        <v>0</v>
      </c>
      <c r="J133" s="21">
        <f t="shared" si="13"/>
        <v>175712</v>
      </c>
    </row>
    <row r="134" spans="1:10" s="17" customFormat="1" ht="40.799999999999997" x14ac:dyDescent="0.3">
      <c r="A134" s="19" t="s">
        <v>318</v>
      </c>
      <c r="B134" s="9" t="s">
        <v>853</v>
      </c>
      <c r="C134" s="10" t="s">
        <v>1478</v>
      </c>
      <c r="D134" s="8" t="s">
        <v>213</v>
      </c>
      <c r="E134" s="22">
        <v>468</v>
      </c>
      <c r="F134" s="21">
        <v>49.5</v>
      </c>
      <c r="G134" s="21">
        <f t="shared" si="11"/>
        <v>23166</v>
      </c>
      <c r="H134" s="21"/>
      <c r="I134" s="21">
        <f t="shared" si="12"/>
        <v>0</v>
      </c>
      <c r="J134" s="21">
        <f t="shared" si="13"/>
        <v>23166</v>
      </c>
    </row>
    <row r="135" spans="1:10" s="17" customFormat="1" ht="40.799999999999997" x14ac:dyDescent="0.3">
      <c r="A135" s="19" t="s">
        <v>869</v>
      </c>
      <c r="B135" s="9" t="s">
        <v>838</v>
      </c>
      <c r="C135" s="10" t="s">
        <v>1447</v>
      </c>
      <c r="D135" s="8" t="s">
        <v>213</v>
      </c>
      <c r="E135" s="22">
        <v>3600</v>
      </c>
      <c r="F135" s="21">
        <v>97.98</v>
      </c>
      <c r="G135" s="21">
        <f t="shared" si="11"/>
        <v>352728</v>
      </c>
      <c r="H135" s="21"/>
      <c r="I135" s="21">
        <f t="shared" si="12"/>
        <v>0</v>
      </c>
      <c r="J135" s="21">
        <f t="shared" si="13"/>
        <v>352728</v>
      </c>
    </row>
    <row r="136" spans="1:10" s="17" customFormat="1" ht="40.799999999999997" x14ac:dyDescent="0.3">
      <c r="A136" s="19" t="s">
        <v>324</v>
      </c>
      <c r="B136" s="9" t="s">
        <v>840</v>
      </c>
      <c r="C136" s="10" t="s">
        <v>1479</v>
      </c>
      <c r="D136" s="8" t="s">
        <v>213</v>
      </c>
      <c r="E136" s="22">
        <v>3600</v>
      </c>
      <c r="F136" s="21">
        <v>15.12</v>
      </c>
      <c r="G136" s="21">
        <f t="shared" si="11"/>
        <v>54432</v>
      </c>
      <c r="H136" s="21"/>
      <c r="I136" s="21">
        <f t="shared" si="12"/>
        <v>0</v>
      </c>
      <c r="J136" s="21">
        <f t="shared" si="13"/>
        <v>54432</v>
      </c>
    </row>
    <row r="137" spans="1:10" s="17" customFormat="1" ht="40.799999999999997" x14ac:dyDescent="0.3">
      <c r="A137" s="19" t="s">
        <v>874</v>
      </c>
      <c r="B137" s="9" t="s">
        <v>842</v>
      </c>
      <c r="C137" s="10" t="s">
        <v>1449</v>
      </c>
      <c r="D137" s="8" t="s">
        <v>213</v>
      </c>
      <c r="E137" s="22">
        <v>3600</v>
      </c>
      <c r="F137" s="21">
        <v>12.69</v>
      </c>
      <c r="G137" s="21">
        <f t="shared" si="11"/>
        <v>45684</v>
      </c>
      <c r="H137" s="21"/>
      <c r="I137" s="21">
        <f t="shared" si="12"/>
        <v>0</v>
      </c>
      <c r="J137" s="21">
        <f t="shared" si="13"/>
        <v>45684</v>
      </c>
    </row>
    <row r="138" spans="1:10" s="32" customFormat="1" ht="20.399999999999999" x14ac:dyDescent="0.3">
      <c r="A138" s="41" t="s">
        <v>330</v>
      </c>
      <c r="B138" s="37" t="s">
        <v>806</v>
      </c>
      <c r="C138" s="38" t="s">
        <v>807</v>
      </c>
      <c r="D138" s="36" t="s">
        <v>69</v>
      </c>
      <c r="E138" s="44">
        <v>1.54</v>
      </c>
      <c r="F138" s="26"/>
      <c r="G138" s="26">
        <f t="shared" si="11"/>
        <v>0</v>
      </c>
      <c r="H138" s="26"/>
      <c r="I138" s="26">
        <f t="shared" si="12"/>
        <v>0</v>
      </c>
      <c r="J138" s="26">
        <f t="shared" si="13"/>
        <v>0</v>
      </c>
    </row>
    <row r="139" spans="1:10" s="17" customFormat="1" ht="40.799999999999997" x14ac:dyDescent="0.3">
      <c r="A139" s="19" t="s">
        <v>333</v>
      </c>
      <c r="B139" s="9" t="s">
        <v>808</v>
      </c>
      <c r="C139" s="10" t="s">
        <v>1399</v>
      </c>
      <c r="D139" s="8" t="s">
        <v>213</v>
      </c>
      <c r="E139" s="22">
        <v>154</v>
      </c>
      <c r="F139" s="21">
        <v>8348.0499999999993</v>
      </c>
      <c r="G139" s="21">
        <f t="shared" si="11"/>
        <v>1285599.7</v>
      </c>
      <c r="H139" s="21"/>
      <c r="I139" s="21">
        <f t="shared" si="12"/>
        <v>0</v>
      </c>
      <c r="J139" s="21">
        <f t="shared" si="13"/>
        <v>1285599.7</v>
      </c>
    </row>
    <row r="140" spans="1:10" s="17" customFormat="1" ht="40.799999999999997" x14ac:dyDescent="0.3">
      <c r="A140" s="19" t="s">
        <v>336</v>
      </c>
      <c r="B140" s="9" t="s">
        <v>870</v>
      </c>
      <c r="C140" s="10" t="s">
        <v>1486</v>
      </c>
      <c r="D140" s="8" t="s">
        <v>213</v>
      </c>
      <c r="E140" s="22">
        <v>308</v>
      </c>
      <c r="F140" s="21">
        <v>919.89</v>
      </c>
      <c r="G140" s="21">
        <f t="shared" si="11"/>
        <v>283326.12</v>
      </c>
      <c r="H140" s="21"/>
      <c r="I140" s="21">
        <f t="shared" si="12"/>
        <v>0</v>
      </c>
      <c r="J140" s="21">
        <f t="shared" si="13"/>
        <v>283326.12</v>
      </c>
    </row>
    <row r="141" spans="1:10" s="17" customFormat="1" ht="40.799999999999997" x14ac:dyDescent="0.3">
      <c r="A141" s="19" t="s">
        <v>339</v>
      </c>
      <c r="B141" s="9" t="s">
        <v>838</v>
      </c>
      <c r="C141" s="10" t="s">
        <v>914</v>
      </c>
      <c r="D141" s="8" t="s">
        <v>213</v>
      </c>
      <c r="E141" s="22">
        <v>362</v>
      </c>
      <c r="F141" s="21">
        <v>3902.77</v>
      </c>
      <c r="G141" s="21">
        <f t="shared" si="11"/>
        <v>1412802.74</v>
      </c>
      <c r="H141" s="21"/>
      <c r="I141" s="21">
        <f t="shared" si="12"/>
        <v>0</v>
      </c>
      <c r="J141" s="21">
        <f t="shared" si="13"/>
        <v>1412802.74</v>
      </c>
    </row>
    <row r="142" spans="1:10" s="17" customFormat="1" ht="40.799999999999997" x14ac:dyDescent="0.3">
      <c r="A142" s="19" t="s">
        <v>341</v>
      </c>
      <c r="B142" s="9" t="s">
        <v>859</v>
      </c>
      <c r="C142" s="10" t="s">
        <v>1487</v>
      </c>
      <c r="D142" s="8" t="s">
        <v>213</v>
      </c>
      <c r="E142" s="22">
        <v>616</v>
      </c>
      <c r="F142" s="21">
        <v>330.82</v>
      </c>
      <c r="G142" s="21">
        <f t="shared" si="11"/>
        <v>203785.12</v>
      </c>
      <c r="H142" s="21"/>
      <c r="I142" s="21">
        <f t="shared" si="12"/>
        <v>0</v>
      </c>
      <c r="J142" s="21">
        <f t="shared" si="13"/>
        <v>203785.12</v>
      </c>
    </row>
    <row r="143" spans="1:10" s="17" customFormat="1" ht="40.799999999999997" x14ac:dyDescent="0.3">
      <c r="A143" s="19" t="s">
        <v>344</v>
      </c>
      <c r="B143" s="9" t="s">
        <v>840</v>
      </c>
      <c r="C143" s="10" t="s">
        <v>876</v>
      </c>
      <c r="D143" s="8" t="s">
        <v>213</v>
      </c>
      <c r="E143" s="22">
        <v>978</v>
      </c>
      <c r="F143" s="21">
        <v>65.92</v>
      </c>
      <c r="G143" s="21">
        <f t="shared" si="11"/>
        <v>64469.760000000002</v>
      </c>
      <c r="H143" s="21"/>
      <c r="I143" s="21">
        <f t="shared" si="12"/>
        <v>0</v>
      </c>
      <c r="J143" s="21">
        <f t="shared" si="13"/>
        <v>64469.760000000002</v>
      </c>
    </row>
    <row r="144" spans="1:10" s="17" customFormat="1" ht="40.799999999999997" x14ac:dyDescent="0.3">
      <c r="A144" s="19" t="s">
        <v>347</v>
      </c>
      <c r="B144" s="9" t="s">
        <v>842</v>
      </c>
      <c r="C144" s="10" t="s">
        <v>1401</v>
      </c>
      <c r="D144" s="8" t="s">
        <v>213</v>
      </c>
      <c r="E144" s="22">
        <v>616</v>
      </c>
      <c r="F144" s="21">
        <v>15.72</v>
      </c>
      <c r="G144" s="21">
        <f t="shared" si="11"/>
        <v>9683.52</v>
      </c>
      <c r="H144" s="21"/>
      <c r="I144" s="21">
        <f t="shared" si="12"/>
        <v>0</v>
      </c>
      <c r="J144" s="21">
        <f t="shared" si="13"/>
        <v>9683.52</v>
      </c>
    </row>
    <row r="145" spans="1:10" s="17" customFormat="1" ht="20.399999999999999" x14ac:dyDescent="0.3">
      <c r="A145" s="19" t="s">
        <v>348</v>
      </c>
      <c r="B145" s="9" t="s">
        <v>1558</v>
      </c>
      <c r="C145" s="10" t="s">
        <v>1752</v>
      </c>
      <c r="D145" s="8" t="s">
        <v>213</v>
      </c>
      <c r="E145" s="22">
        <v>28</v>
      </c>
      <c r="F145" s="21">
        <v>2254.09</v>
      </c>
      <c r="G145" s="21">
        <f t="shared" si="11"/>
        <v>63114.520000000004</v>
      </c>
      <c r="H145" s="21"/>
      <c r="I145" s="21">
        <f t="shared" si="12"/>
        <v>0</v>
      </c>
      <c r="J145" s="21">
        <f t="shared" si="13"/>
        <v>63114.520000000004</v>
      </c>
    </row>
    <row r="146" spans="1:10" s="17" customFormat="1" ht="40.799999999999997" x14ac:dyDescent="0.3">
      <c r="A146" s="19" t="s">
        <v>351</v>
      </c>
      <c r="B146" s="9" t="s">
        <v>811</v>
      </c>
      <c r="C146" s="10" t="s">
        <v>1481</v>
      </c>
      <c r="D146" s="8" t="s">
        <v>213</v>
      </c>
      <c r="E146" s="22">
        <v>28</v>
      </c>
      <c r="F146" s="21">
        <v>1275.1199999999999</v>
      </c>
      <c r="G146" s="21">
        <f t="shared" si="11"/>
        <v>35703.360000000001</v>
      </c>
      <c r="H146" s="21"/>
      <c r="I146" s="21">
        <f t="shared" si="12"/>
        <v>0</v>
      </c>
      <c r="J146" s="21">
        <f t="shared" si="13"/>
        <v>35703.360000000001</v>
      </c>
    </row>
    <row r="147" spans="1:10" s="17" customFormat="1" ht="40.799999999999997" x14ac:dyDescent="0.3">
      <c r="A147" s="19" t="s">
        <v>354</v>
      </c>
      <c r="B147" s="9" t="s">
        <v>817</v>
      </c>
      <c r="C147" s="10" t="s">
        <v>1330</v>
      </c>
      <c r="D147" s="8" t="s">
        <v>213</v>
      </c>
      <c r="E147" s="22">
        <v>28</v>
      </c>
      <c r="F147" s="21">
        <v>210.46</v>
      </c>
      <c r="G147" s="21">
        <f t="shared" si="11"/>
        <v>5892.88</v>
      </c>
      <c r="H147" s="21"/>
      <c r="I147" s="21">
        <f t="shared" si="12"/>
        <v>0</v>
      </c>
      <c r="J147" s="21">
        <f t="shared" si="13"/>
        <v>5892.88</v>
      </c>
    </row>
    <row r="148" spans="1:10" s="17" customFormat="1" ht="40.799999999999997" x14ac:dyDescent="0.3">
      <c r="A148" s="19" t="s">
        <v>358</v>
      </c>
      <c r="B148" s="9" t="s">
        <v>840</v>
      </c>
      <c r="C148" s="10" t="s">
        <v>1483</v>
      </c>
      <c r="D148" s="8" t="s">
        <v>213</v>
      </c>
      <c r="E148" s="22">
        <v>168</v>
      </c>
      <c r="F148" s="21">
        <v>7.86</v>
      </c>
      <c r="G148" s="21">
        <f t="shared" si="11"/>
        <v>1320.48</v>
      </c>
      <c r="H148" s="21"/>
      <c r="I148" s="21">
        <f t="shared" si="12"/>
        <v>0</v>
      </c>
      <c r="J148" s="21">
        <f t="shared" si="13"/>
        <v>1320.48</v>
      </c>
    </row>
    <row r="149" spans="1:10" s="17" customFormat="1" ht="40.799999999999997" x14ac:dyDescent="0.3">
      <c r="A149" s="19" t="s">
        <v>361</v>
      </c>
      <c r="B149" s="9" t="s">
        <v>842</v>
      </c>
      <c r="C149" s="10" t="s">
        <v>1484</v>
      </c>
      <c r="D149" s="8" t="s">
        <v>213</v>
      </c>
      <c r="E149" s="22">
        <v>112</v>
      </c>
      <c r="F149" s="21">
        <v>51.4</v>
      </c>
      <c r="G149" s="21">
        <f t="shared" si="11"/>
        <v>5756.8</v>
      </c>
      <c r="H149" s="21"/>
      <c r="I149" s="21">
        <f t="shared" si="12"/>
        <v>0</v>
      </c>
      <c r="J149" s="21">
        <f t="shared" si="13"/>
        <v>5756.8</v>
      </c>
    </row>
    <row r="150" spans="1:10" s="32" customFormat="1" ht="20.399999999999999" x14ac:dyDescent="0.3">
      <c r="A150" s="41" t="s">
        <v>363</v>
      </c>
      <c r="B150" s="37" t="s">
        <v>806</v>
      </c>
      <c r="C150" s="38" t="s">
        <v>807</v>
      </c>
      <c r="D150" s="36" t="s">
        <v>69</v>
      </c>
      <c r="E150" s="42">
        <v>0.2</v>
      </c>
      <c r="F150" s="26"/>
      <c r="G150" s="26">
        <f t="shared" si="11"/>
        <v>0</v>
      </c>
      <c r="H150" s="26"/>
      <c r="I150" s="26">
        <f t="shared" si="12"/>
        <v>0</v>
      </c>
      <c r="J150" s="26">
        <f t="shared" si="13"/>
        <v>0</v>
      </c>
    </row>
    <row r="151" spans="1:10" s="17" customFormat="1" ht="40.799999999999997" x14ac:dyDescent="0.3">
      <c r="A151" s="19" t="s">
        <v>367</v>
      </c>
      <c r="B151" s="9" t="s">
        <v>808</v>
      </c>
      <c r="C151" s="10" t="s">
        <v>1480</v>
      </c>
      <c r="D151" s="8" t="s">
        <v>213</v>
      </c>
      <c r="E151" s="22">
        <v>20</v>
      </c>
      <c r="F151" s="21">
        <v>3302.2</v>
      </c>
      <c r="G151" s="21">
        <f t="shared" si="11"/>
        <v>66044</v>
      </c>
      <c r="H151" s="21"/>
      <c r="I151" s="21">
        <f t="shared" si="12"/>
        <v>0</v>
      </c>
      <c r="J151" s="21">
        <f t="shared" si="13"/>
        <v>66044</v>
      </c>
    </row>
    <row r="152" spans="1:10" s="17" customFormat="1" ht="40.799999999999997" x14ac:dyDescent="0.3">
      <c r="A152" s="19" t="s">
        <v>369</v>
      </c>
      <c r="B152" s="9" t="s">
        <v>870</v>
      </c>
      <c r="C152" s="10" t="s">
        <v>1486</v>
      </c>
      <c r="D152" s="8" t="s">
        <v>213</v>
      </c>
      <c r="E152" s="22">
        <v>40</v>
      </c>
      <c r="F152" s="21">
        <v>919.89</v>
      </c>
      <c r="G152" s="21">
        <f t="shared" si="11"/>
        <v>36795.599999999999</v>
      </c>
      <c r="H152" s="21"/>
      <c r="I152" s="21">
        <f t="shared" si="12"/>
        <v>0</v>
      </c>
      <c r="J152" s="21">
        <f t="shared" si="13"/>
        <v>36795.599999999999</v>
      </c>
    </row>
    <row r="153" spans="1:10" s="17" customFormat="1" ht="40.799999999999997" x14ac:dyDescent="0.3">
      <c r="A153" s="19" t="s">
        <v>371</v>
      </c>
      <c r="B153" s="9" t="s">
        <v>859</v>
      </c>
      <c r="C153" s="10" t="s">
        <v>1487</v>
      </c>
      <c r="D153" s="8" t="s">
        <v>213</v>
      </c>
      <c r="E153" s="22">
        <v>80</v>
      </c>
      <c r="F153" s="21">
        <v>330.82</v>
      </c>
      <c r="G153" s="21">
        <f t="shared" si="11"/>
        <v>26465.599999999999</v>
      </c>
      <c r="H153" s="21"/>
      <c r="I153" s="21">
        <f t="shared" si="12"/>
        <v>0</v>
      </c>
      <c r="J153" s="21">
        <f t="shared" si="13"/>
        <v>26465.599999999999</v>
      </c>
    </row>
    <row r="154" spans="1:10" s="17" customFormat="1" ht="40.799999999999997" x14ac:dyDescent="0.3">
      <c r="A154" s="19" t="s">
        <v>374</v>
      </c>
      <c r="B154" s="9" t="s">
        <v>840</v>
      </c>
      <c r="C154" s="10" t="s">
        <v>876</v>
      </c>
      <c r="D154" s="8" t="s">
        <v>213</v>
      </c>
      <c r="E154" s="22">
        <v>80</v>
      </c>
      <c r="F154" s="21">
        <v>65.92</v>
      </c>
      <c r="G154" s="21">
        <f t="shared" si="11"/>
        <v>5273.6</v>
      </c>
      <c r="H154" s="21"/>
      <c r="I154" s="21">
        <f t="shared" si="12"/>
        <v>0</v>
      </c>
      <c r="J154" s="21">
        <f t="shared" si="13"/>
        <v>5273.6</v>
      </c>
    </row>
    <row r="155" spans="1:10" s="17" customFormat="1" ht="40.799999999999997" x14ac:dyDescent="0.3">
      <c r="A155" s="19" t="s">
        <v>376</v>
      </c>
      <c r="B155" s="9" t="s">
        <v>842</v>
      </c>
      <c r="C155" s="10" t="s">
        <v>1401</v>
      </c>
      <c r="D155" s="8" t="s">
        <v>213</v>
      </c>
      <c r="E155" s="22">
        <v>80</v>
      </c>
      <c r="F155" s="21">
        <v>15.72</v>
      </c>
      <c r="G155" s="21">
        <f t="shared" si="11"/>
        <v>1257.6000000000001</v>
      </c>
      <c r="H155" s="21"/>
      <c r="I155" s="21">
        <f t="shared" si="12"/>
        <v>0</v>
      </c>
      <c r="J155" s="21">
        <f t="shared" si="13"/>
        <v>1257.6000000000001</v>
      </c>
    </row>
    <row r="156" spans="1:10" s="32" customFormat="1" ht="20.399999999999999" x14ac:dyDescent="0.3">
      <c r="A156" s="41" t="s">
        <v>379</v>
      </c>
      <c r="B156" s="37" t="s">
        <v>806</v>
      </c>
      <c r="C156" s="38" t="s">
        <v>807</v>
      </c>
      <c r="D156" s="36" t="s">
        <v>69</v>
      </c>
      <c r="E156" s="44">
        <v>0.85</v>
      </c>
      <c r="F156" s="26"/>
      <c r="G156" s="26">
        <f t="shared" si="11"/>
        <v>0</v>
      </c>
      <c r="H156" s="26"/>
      <c r="I156" s="26">
        <f t="shared" si="12"/>
        <v>0</v>
      </c>
      <c r="J156" s="26">
        <f t="shared" si="13"/>
        <v>0</v>
      </c>
    </row>
    <row r="157" spans="1:10" s="17" customFormat="1" ht="40.799999999999997" x14ac:dyDescent="0.3">
      <c r="A157" s="19" t="s">
        <v>380</v>
      </c>
      <c r="B157" s="9" t="s">
        <v>808</v>
      </c>
      <c r="C157" s="10" t="s">
        <v>1455</v>
      </c>
      <c r="D157" s="8" t="s">
        <v>213</v>
      </c>
      <c r="E157" s="22">
        <v>85</v>
      </c>
      <c r="F157" s="21">
        <v>3377.2</v>
      </c>
      <c r="G157" s="21">
        <f t="shared" si="11"/>
        <v>287062</v>
      </c>
      <c r="H157" s="21"/>
      <c r="I157" s="21">
        <f t="shared" si="12"/>
        <v>0</v>
      </c>
      <c r="J157" s="21">
        <f t="shared" si="13"/>
        <v>287062</v>
      </c>
    </row>
    <row r="158" spans="1:10" s="17" customFormat="1" ht="40.799999999999997" x14ac:dyDescent="0.3">
      <c r="A158" s="19" t="s">
        <v>381</v>
      </c>
      <c r="B158" s="9" t="s">
        <v>831</v>
      </c>
      <c r="C158" s="10" t="s">
        <v>1457</v>
      </c>
      <c r="D158" s="8" t="s">
        <v>213</v>
      </c>
      <c r="E158" s="22">
        <v>170</v>
      </c>
      <c r="F158" s="21">
        <v>407.64</v>
      </c>
      <c r="G158" s="21">
        <f t="shared" si="11"/>
        <v>69298.8</v>
      </c>
      <c r="H158" s="21"/>
      <c r="I158" s="21">
        <f t="shared" si="12"/>
        <v>0</v>
      </c>
      <c r="J158" s="21">
        <f t="shared" si="13"/>
        <v>69298.8</v>
      </c>
    </row>
    <row r="159" spans="1:10" s="17" customFormat="1" ht="40.799999999999997" x14ac:dyDescent="0.3">
      <c r="A159" s="19" t="s">
        <v>384</v>
      </c>
      <c r="B159" s="9" t="s">
        <v>840</v>
      </c>
      <c r="C159" s="10" t="s">
        <v>1458</v>
      </c>
      <c r="D159" s="8" t="s">
        <v>213</v>
      </c>
      <c r="E159" s="22">
        <v>170</v>
      </c>
      <c r="F159" s="21">
        <v>1123.3499999999999</v>
      </c>
      <c r="G159" s="21">
        <f t="shared" si="11"/>
        <v>190969.49999999997</v>
      </c>
      <c r="H159" s="21"/>
      <c r="I159" s="21">
        <f t="shared" si="12"/>
        <v>0</v>
      </c>
      <c r="J159" s="21">
        <f t="shared" si="13"/>
        <v>190969.49999999997</v>
      </c>
    </row>
    <row r="160" spans="1:10" s="17" customFormat="1" ht="40.799999999999997" x14ac:dyDescent="0.3">
      <c r="A160" s="19" t="s">
        <v>386</v>
      </c>
      <c r="B160" s="9" t="s">
        <v>859</v>
      </c>
      <c r="C160" s="10" t="s">
        <v>1459</v>
      </c>
      <c r="D160" s="8" t="s">
        <v>213</v>
      </c>
      <c r="E160" s="22">
        <v>170</v>
      </c>
      <c r="F160" s="21">
        <v>396.14</v>
      </c>
      <c r="G160" s="21">
        <f t="shared" si="11"/>
        <v>67343.8</v>
      </c>
      <c r="H160" s="21"/>
      <c r="I160" s="21">
        <f t="shared" si="12"/>
        <v>0</v>
      </c>
      <c r="J160" s="21">
        <f t="shared" si="13"/>
        <v>67343.8</v>
      </c>
    </row>
    <row r="161" spans="1:15" s="17" customFormat="1" ht="40.799999999999997" x14ac:dyDescent="0.3">
      <c r="A161" s="19" t="s">
        <v>388</v>
      </c>
      <c r="B161" s="9" t="s">
        <v>840</v>
      </c>
      <c r="C161" s="10" t="s">
        <v>876</v>
      </c>
      <c r="D161" s="8" t="s">
        <v>213</v>
      </c>
      <c r="E161" s="22">
        <v>170</v>
      </c>
      <c r="F161" s="21">
        <v>65.92</v>
      </c>
      <c r="G161" s="21">
        <f t="shared" si="11"/>
        <v>11206.4</v>
      </c>
      <c r="H161" s="21"/>
      <c r="I161" s="21">
        <f t="shared" si="12"/>
        <v>0</v>
      </c>
      <c r="J161" s="21">
        <f t="shared" si="13"/>
        <v>11206.4</v>
      </c>
    </row>
    <row r="162" spans="1:15" s="32" customFormat="1" ht="20.399999999999999" x14ac:dyDescent="0.3">
      <c r="A162" s="41" t="s">
        <v>390</v>
      </c>
      <c r="B162" s="37" t="s">
        <v>825</v>
      </c>
      <c r="C162" s="38" t="s">
        <v>826</v>
      </c>
      <c r="D162" s="36" t="s">
        <v>109</v>
      </c>
      <c r="E162" s="43">
        <v>10</v>
      </c>
      <c r="F162" s="26"/>
      <c r="G162" s="26">
        <f t="shared" si="11"/>
        <v>0</v>
      </c>
      <c r="H162" s="26"/>
      <c r="I162" s="26">
        <f t="shared" si="12"/>
        <v>0</v>
      </c>
      <c r="J162" s="26">
        <f t="shared" si="13"/>
        <v>0</v>
      </c>
    </row>
    <row r="163" spans="1:15" s="17" customFormat="1" ht="40.799999999999997" x14ac:dyDescent="0.3">
      <c r="A163" s="19" t="s">
        <v>392</v>
      </c>
      <c r="B163" s="9" t="s">
        <v>1066</v>
      </c>
      <c r="C163" s="10" t="s">
        <v>1664</v>
      </c>
      <c r="D163" s="8" t="s">
        <v>116</v>
      </c>
      <c r="E163" s="22">
        <v>1030</v>
      </c>
      <c r="F163" s="21">
        <v>4801.72</v>
      </c>
      <c r="G163" s="21">
        <f t="shared" ref="G163:G176" si="14">E163*F163</f>
        <v>4945771.6000000006</v>
      </c>
      <c r="H163" s="21"/>
      <c r="I163" s="21">
        <f t="shared" ref="I163:I176" si="15">E163*H163</f>
        <v>0</v>
      </c>
      <c r="J163" s="21">
        <f t="shared" si="13"/>
        <v>4945771.6000000006</v>
      </c>
    </row>
    <row r="164" spans="1:15" s="32" customFormat="1" ht="20.399999999999999" x14ac:dyDescent="0.3">
      <c r="A164" s="41" t="s">
        <v>395</v>
      </c>
      <c r="B164" s="37" t="s">
        <v>1327</v>
      </c>
      <c r="C164" s="38" t="s">
        <v>1328</v>
      </c>
      <c r="D164" s="36" t="s">
        <v>109</v>
      </c>
      <c r="E164" s="42">
        <v>0.5</v>
      </c>
      <c r="F164" s="26"/>
      <c r="G164" s="26">
        <f t="shared" si="14"/>
        <v>0</v>
      </c>
      <c r="H164" s="26"/>
      <c r="I164" s="26">
        <f t="shared" si="15"/>
        <v>0</v>
      </c>
      <c r="J164" s="26">
        <f t="shared" si="13"/>
        <v>0</v>
      </c>
    </row>
    <row r="165" spans="1:15" s="17" customFormat="1" ht="40.799999999999997" x14ac:dyDescent="0.3">
      <c r="A165" s="19" t="s">
        <v>398</v>
      </c>
      <c r="B165" s="9" t="s">
        <v>1066</v>
      </c>
      <c r="C165" s="10" t="s">
        <v>1402</v>
      </c>
      <c r="D165" s="8" t="s">
        <v>116</v>
      </c>
      <c r="E165" s="20">
        <v>51.5</v>
      </c>
      <c r="F165" s="21">
        <v>5502.46</v>
      </c>
      <c r="G165" s="21">
        <f t="shared" si="14"/>
        <v>283376.69</v>
      </c>
      <c r="H165" s="21"/>
      <c r="I165" s="21">
        <f t="shared" si="15"/>
        <v>0</v>
      </c>
      <c r="J165" s="21">
        <f t="shared" si="13"/>
        <v>283376.69</v>
      </c>
    </row>
    <row r="166" spans="1:15" s="17" customFormat="1" ht="40.799999999999997" x14ac:dyDescent="0.3">
      <c r="A166" s="19" t="s">
        <v>900</v>
      </c>
      <c r="B166" s="9" t="s">
        <v>1070</v>
      </c>
      <c r="C166" s="10" t="s">
        <v>836</v>
      </c>
      <c r="D166" s="8" t="s">
        <v>213</v>
      </c>
      <c r="E166" s="22">
        <v>20</v>
      </c>
      <c r="F166" s="21">
        <v>2100</v>
      </c>
      <c r="G166" s="21">
        <f t="shared" si="14"/>
        <v>42000</v>
      </c>
      <c r="H166" s="21"/>
      <c r="I166" s="21">
        <f t="shared" si="15"/>
        <v>0</v>
      </c>
      <c r="J166" s="21">
        <f t="shared" si="13"/>
        <v>42000</v>
      </c>
    </row>
    <row r="167" spans="1:15" s="17" customFormat="1" ht="40.799999999999997" x14ac:dyDescent="0.3">
      <c r="A167" s="19" t="s">
        <v>404</v>
      </c>
      <c r="B167" s="9" t="s">
        <v>833</v>
      </c>
      <c r="C167" s="10" t="s">
        <v>1308</v>
      </c>
      <c r="D167" s="8" t="s">
        <v>213</v>
      </c>
      <c r="E167" s="22">
        <v>500</v>
      </c>
      <c r="F167" s="21">
        <v>16.32</v>
      </c>
      <c r="G167" s="21">
        <f t="shared" si="14"/>
        <v>8160</v>
      </c>
      <c r="H167" s="21"/>
      <c r="I167" s="21">
        <f t="shared" si="15"/>
        <v>0</v>
      </c>
      <c r="J167" s="21">
        <f t="shared" si="13"/>
        <v>8160</v>
      </c>
    </row>
    <row r="168" spans="1:15" s="17" customFormat="1" ht="40.799999999999997" x14ac:dyDescent="0.3">
      <c r="A168" s="19" t="s">
        <v>902</v>
      </c>
      <c r="B168" s="9" t="s">
        <v>815</v>
      </c>
      <c r="C168" s="10" t="s">
        <v>846</v>
      </c>
      <c r="D168" s="8" t="s">
        <v>213</v>
      </c>
      <c r="E168" s="22">
        <v>640</v>
      </c>
      <c r="F168" s="21">
        <v>150</v>
      </c>
      <c r="G168" s="21">
        <f t="shared" si="14"/>
        <v>96000</v>
      </c>
      <c r="H168" s="21"/>
      <c r="I168" s="21">
        <f t="shared" si="15"/>
        <v>0</v>
      </c>
      <c r="J168" s="21">
        <f t="shared" si="13"/>
        <v>96000</v>
      </c>
    </row>
    <row r="169" spans="1:15" s="17" customFormat="1" ht="40.799999999999997" x14ac:dyDescent="0.3">
      <c r="A169" s="19" t="s">
        <v>903</v>
      </c>
      <c r="B169" s="9" t="s">
        <v>817</v>
      </c>
      <c r="C169" s="10" t="s">
        <v>1464</v>
      </c>
      <c r="D169" s="8" t="s">
        <v>213</v>
      </c>
      <c r="E169" s="22">
        <v>1000</v>
      </c>
      <c r="F169" s="21">
        <v>908.41</v>
      </c>
      <c r="G169" s="21">
        <f t="shared" si="14"/>
        <v>908410</v>
      </c>
      <c r="H169" s="21"/>
      <c r="I169" s="21">
        <f t="shared" si="15"/>
        <v>0</v>
      </c>
      <c r="J169" s="21">
        <f t="shared" si="13"/>
        <v>908410</v>
      </c>
    </row>
    <row r="170" spans="1:15" s="17" customFormat="1" ht="40.799999999999997" x14ac:dyDescent="0.3">
      <c r="A170" s="19" t="s">
        <v>412</v>
      </c>
      <c r="B170" s="9" t="s">
        <v>811</v>
      </c>
      <c r="C170" s="10" t="s">
        <v>1465</v>
      </c>
      <c r="D170" s="8" t="s">
        <v>213</v>
      </c>
      <c r="E170" s="22">
        <v>1000</v>
      </c>
      <c r="F170" s="21">
        <v>2143.41</v>
      </c>
      <c r="G170" s="21">
        <f t="shared" si="14"/>
        <v>2143410</v>
      </c>
      <c r="H170" s="21"/>
      <c r="I170" s="21">
        <f t="shared" si="15"/>
        <v>0</v>
      </c>
      <c r="J170" s="21">
        <f t="shared" si="13"/>
        <v>2143410</v>
      </c>
    </row>
    <row r="171" spans="1:15" s="17" customFormat="1" ht="40.799999999999997" x14ac:dyDescent="0.3">
      <c r="A171" s="19" t="s">
        <v>416</v>
      </c>
      <c r="B171" s="9" t="s">
        <v>1665</v>
      </c>
      <c r="C171" s="10" t="s">
        <v>1332</v>
      </c>
      <c r="D171" s="8" t="s">
        <v>213</v>
      </c>
      <c r="E171" s="22">
        <v>1000</v>
      </c>
      <c r="F171" s="21">
        <v>637.71</v>
      </c>
      <c r="G171" s="21">
        <f t="shared" si="14"/>
        <v>637710</v>
      </c>
      <c r="H171" s="21"/>
      <c r="I171" s="21">
        <f t="shared" si="15"/>
        <v>0</v>
      </c>
      <c r="J171" s="21">
        <f t="shared" si="13"/>
        <v>637710</v>
      </c>
      <c r="K171" s="17" t="s">
        <v>2036</v>
      </c>
    </row>
    <row r="172" spans="1:15" s="17" customFormat="1" ht="40.799999999999997" x14ac:dyDescent="0.3">
      <c r="A172" s="19" t="s">
        <v>906</v>
      </c>
      <c r="B172" s="9" t="s">
        <v>1331</v>
      </c>
      <c r="C172" s="10" t="s">
        <v>1467</v>
      </c>
      <c r="D172" s="8" t="s">
        <v>213</v>
      </c>
      <c r="E172" s="22">
        <v>2000</v>
      </c>
      <c r="F172" s="21">
        <v>637.71</v>
      </c>
      <c r="G172" s="21">
        <f t="shared" si="14"/>
        <v>1275420</v>
      </c>
      <c r="H172" s="21"/>
      <c r="I172" s="21">
        <f t="shared" si="15"/>
        <v>0</v>
      </c>
      <c r="J172" s="21">
        <f t="shared" si="13"/>
        <v>1275420</v>
      </c>
    </row>
    <row r="173" spans="1:15" s="17" customFormat="1" ht="40.799999999999997" x14ac:dyDescent="0.3">
      <c r="A173" s="19" t="s">
        <v>422</v>
      </c>
      <c r="B173" s="9" t="s">
        <v>1331</v>
      </c>
      <c r="C173" s="10" t="s">
        <v>1468</v>
      </c>
      <c r="D173" s="8" t="s">
        <v>213</v>
      </c>
      <c r="E173" s="22">
        <v>2000</v>
      </c>
      <c r="F173" s="21">
        <v>103.68</v>
      </c>
      <c r="G173" s="21">
        <f t="shared" si="14"/>
        <v>207360</v>
      </c>
      <c r="H173" s="21"/>
      <c r="I173" s="21">
        <f t="shared" si="15"/>
        <v>0</v>
      </c>
      <c r="J173" s="21">
        <f t="shared" si="13"/>
        <v>207360</v>
      </c>
    </row>
    <row r="174" spans="1:15" s="17" customFormat="1" ht="40.799999999999997" x14ac:dyDescent="0.3">
      <c r="A174" s="19" t="s">
        <v>424</v>
      </c>
      <c r="B174" s="9" t="s">
        <v>840</v>
      </c>
      <c r="C174" s="10" t="s">
        <v>912</v>
      </c>
      <c r="D174" s="8" t="s">
        <v>213</v>
      </c>
      <c r="E174" s="22">
        <v>2000</v>
      </c>
      <c r="F174" s="21">
        <v>15.12</v>
      </c>
      <c r="G174" s="21">
        <f t="shared" si="14"/>
        <v>30240</v>
      </c>
      <c r="H174" s="21"/>
      <c r="I174" s="21">
        <f t="shared" si="15"/>
        <v>0</v>
      </c>
      <c r="J174" s="21">
        <f t="shared" si="13"/>
        <v>30240</v>
      </c>
    </row>
    <row r="175" spans="1:15" s="32" customFormat="1" ht="30.6" x14ac:dyDescent="0.3">
      <c r="A175" s="41" t="s">
        <v>427</v>
      </c>
      <c r="B175" s="37" t="s">
        <v>498</v>
      </c>
      <c r="C175" s="38" t="s">
        <v>499</v>
      </c>
      <c r="D175" s="36" t="s">
        <v>109</v>
      </c>
      <c r="E175" s="42">
        <v>0.9</v>
      </c>
      <c r="F175" s="26"/>
      <c r="G175" s="26">
        <f t="shared" si="14"/>
        <v>0</v>
      </c>
      <c r="H175" s="26"/>
      <c r="I175" s="26">
        <f t="shared" si="15"/>
        <v>0</v>
      </c>
      <c r="J175" s="26">
        <f t="shared" si="13"/>
        <v>0</v>
      </c>
      <c r="N175" s="18"/>
      <c r="O175" s="18"/>
    </row>
    <row r="176" spans="1:15" s="17" customFormat="1" ht="40.799999999999997" x14ac:dyDescent="0.3">
      <c r="A176" s="19" t="s">
        <v>908</v>
      </c>
      <c r="B176" s="9" t="s">
        <v>823</v>
      </c>
      <c r="C176" s="10" t="s">
        <v>1525</v>
      </c>
      <c r="D176" s="8" t="s">
        <v>116</v>
      </c>
      <c r="E176" s="20">
        <v>92.7</v>
      </c>
      <c r="F176" s="50">
        <v>1717.15</v>
      </c>
      <c r="G176" s="21">
        <f t="shared" si="14"/>
        <v>159179.80500000002</v>
      </c>
      <c r="H176" s="21"/>
      <c r="I176" s="21">
        <f t="shared" si="15"/>
        <v>0</v>
      </c>
      <c r="J176" s="21">
        <f t="shared" si="13"/>
        <v>159179.80500000002</v>
      </c>
      <c r="N176" s="18"/>
      <c r="O176" s="18"/>
    </row>
    <row r="177" spans="7:10" x14ac:dyDescent="0.3">
      <c r="G177" s="26">
        <f t="shared" ref="G177:I177" si="16">SUM(G3:G176)</f>
        <v>46715954.343178838</v>
      </c>
      <c r="H177" s="26"/>
      <c r="I177" s="26">
        <f t="shared" si="16"/>
        <v>0</v>
      </c>
      <c r="J177" s="26">
        <f>SUM(J3:J176)</f>
        <v>46715954.343178838</v>
      </c>
    </row>
  </sheetData>
  <autoFilter ref="A1:K177" xr:uid="{00000000-0001-0000-1400-000000000000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3">
    <tabColor theme="5"/>
    <pageSetUpPr fitToPage="1"/>
  </sheetPr>
  <dimension ref="A1:Q115"/>
  <sheetViews>
    <sheetView workbookViewId="0">
      <pane ySplit="1" topLeftCell="A39" activePane="bottomLeft" state="frozen"/>
      <selection activeCell="V30" sqref="V30"/>
      <selection pane="bottomLeft" activeCell="L1" sqref="L1:Q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7" s="4" customFormat="1" ht="24" customHeight="1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2021</v>
      </c>
      <c r="G1" s="2" t="s">
        <v>2022</v>
      </c>
      <c r="H1" s="2" t="s">
        <v>2019</v>
      </c>
      <c r="I1" s="2" t="s">
        <v>2020</v>
      </c>
      <c r="J1" s="2" t="s">
        <v>2023</v>
      </c>
      <c r="L1" s="162" t="s">
        <v>2058</v>
      </c>
      <c r="M1" s="162"/>
      <c r="N1" s="162"/>
      <c r="O1" s="162"/>
      <c r="P1" s="162"/>
      <c r="Q1" s="162"/>
    </row>
    <row r="2" spans="1:17" s="17" customFormat="1" ht="14.4" x14ac:dyDescent="0.3">
      <c r="A2" s="14" t="s">
        <v>1639</v>
      </c>
      <c r="B2" s="16"/>
      <c r="C2" s="16"/>
      <c r="D2" s="16"/>
      <c r="E2" s="15"/>
    </row>
    <row r="3" spans="1:17" s="32" customFormat="1" ht="30.6" x14ac:dyDescent="0.3">
      <c r="A3" s="41" t="s">
        <v>7</v>
      </c>
      <c r="B3" s="37" t="s">
        <v>86</v>
      </c>
      <c r="C3" s="38" t="s">
        <v>87</v>
      </c>
      <c r="D3" s="36" t="s">
        <v>69</v>
      </c>
      <c r="E3" s="44">
        <v>0.62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7" s="17" customFormat="1" ht="40.799999999999997" x14ac:dyDescent="0.3">
      <c r="A4" s="19" t="s">
        <v>539</v>
      </c>
      <c r="B4" s="9" t="s">
        <v>1784</v>
      </c>
      <c r="C4" s="10" t="s">
        <v>1344</v>
      </c>
      <c r="D4" s="8" t="s">
        <v>213</v>
      </c>
      <c r="E4" s="22">
        <v>53</v>
      </c>
      <c r="F4" s="21">
        <v>27733</v>
      </c>
      <c r="G4" s="21">
        <f t="shared" si="0"/>
        <v>1469849</v>
      </c>
      <c r="H4" s="21"/>
      <c r="I4" s="21">
        <f t="shared" si="1"/>
        <v>0</v>
      </c>
      <c r="J4" s="21">
        <f t="shared" ref="J4:J67" si="3">G4+I4</f>
        <v>1469849</v>
      </c>
    </row>
    <row r="5" spans="1:17" s="17" customFormat="1" ht="40.799999999999997" x14ac:dyDescent="0.3">
      <c r="A5" s="19" t="s">
        <v>15</v>
      </c>
      <c r="B5" s="9" t="s">
        <v>1784</v>
      </c>
      <c r="C5" s="10" t="s">
        <v>1494</v>
      </c>
      <c r="D5" s="8" t="s">
        <v>213</v>
      </c>
      <c r="E5" s="22">
        <v>9</v>
      </c>
      <c r="F5" s="21">
        <v>26164</v>
      </c>
      <c r="G5" s="21">
        <f t="shared" si="0"/>
        <v>235476</v>
      </c>
      <c r="H5" s="21"/>
      <c r="I5" s="21">
        <f t="shared" si="1"/>
        <v>0</v>
      </c>
      <c r="J5" s="21">
        <f t="shared" si="3"/>
        <v>235476</v>
      </c>
    </row>
    <row r="6" spans="1:17" s="17" customFormat="1" ht="30.6" x14ac:dyDescent="0.3">
      <c r="A6" s="19" t="s">
        <v>19</v>
      </c>
      <c r="B6" s="9" t="s">
        <v>1248</v>
      </c>
      <c r="C6" s="10" t="s">
        <v>1249</v>
      </c>
      <c r="D6" s="8" t="s">
        <v>69</v>
      </c>
      <c r="E6" s="23">
        <v>0.25</v>
      </c>
      <c r="F6" s="50">
        <v>32426.07</v>
      </c>
      <c r="G6" s="21">
        <f t="shared" si="0"/>
        <v>8106.5174999999999</v>
      </c>
      <c r="H6" s="21"/>
      <c r="I6" s="21">
        <f t="shared" si="1"/>
        <v>0</v>
      </c>
      <c r="J6" s="21">
        <f t="shared" si="3"/>
        <v>8106.5174999999999</v>
      </c>
    </row>
    <row r="7" spans="1:17" s="32" customFormat="1" ht="40.799999999999997" x14ac:dyDescent="0.3">
      <c r="A7" s="41" t="s">
        <v>25</v>
      </c>
      <c r="B7" s="37" t="s">
        <v>114</v>
      </c>
      <c r="C7" s="38" t="s">
        <v>115</v>
      </c>
      <c r="D7" s="36" t="s">
        <v>109</v>
      </c>
      <c r="E7" s="47">
        <v>12.706372999999999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7" s="32" customFormat="1" ht="40.799999999999997" x14ac:dyDescent="0.3">
      <c r="A8" s="41" t="s">
        <v>28</v>
      </c>
      <c r="B8" s="37" t="s">
        <v>111</v>
      </c>
      <c r="C8" s="38" t="s">
        <v>112</v>
      </c>
      <c r="D8" s="36" t="s">
        <v>109</v>
      </c>
      <c r="E8" s="42">
        <v>7.5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7" s="17" customFormat="1" ht="51" x14ac:dyDescent="0.3">
      <c r="A9" s="19" t="s">
        <v>552</v>
      </c>
      <c r="B9" s="9" t="s">
        <v>1667</v>
      </c>
      <c r="C9" s="10" t="s">
        <v>1251</v>
      </c>
      <c r="D9" s="8" t="s">
        <v>116</v>
      </c>
      <c r="E9" s="20">
        <v>933.3</v>
      </c>
      <c r="F9" s="21">
        <v>1579.11</v>
      </c>
      <c r="G9" s="21">
        <f t="shared" si="0"/>
        <v>1473783.3629999999</v>
      </c>
      <c r="H9" s="21"/>
      <c r="I9" s="21">
        <f t="shared" si="1"/>
        <v>0</v>
      </c>
      <c r="J9" s="21">
        <f t="shared" si="3"/>
        <v>1473783.3629999999</v>
      </c>
    </row>
    <row r="10" spans="1:17" s="17" customFormat="1" ht="51" x14ac:dyDescent="0.3">
      <c r="A10" s="19" t="s">
        <v>34</v>
      </c>
      <c r="B10" s="9" t="s">
        <v>1668</v>
      </c>
      <c r="C10" s="10" t="s">
        <v>1253</v>
      </c>
      <c r="D10" s="8" t="s">
        <v>116</v>
      </c>
      <c r="E10" s="20">
        <v>173.4</v>
      </c>
      <c r="F10" s="21">
        <v>1155.51</v>
      </c>
      <c r="G10" s="21">
        <f t="shared" si="0"/>
        <v>200365.43400000001</v>
      </c>
      <c r="H10" s="21"/>
      <c r="I10" s="21">
        <f t="shared" si="1"/>
        <v>0</v>
      </c>
      <c r="J10" s="21">
        <f t="shared" si="3"/>
        <v>200365.43400000001</v>
      </c>
    </row>
    <row r="11" spans="1:17" s="17" customFormat="1" ht="51" x14ac:dyDescent="0.3">
      <c r="A11" s="19" t="s">
        <v>35</v>
      </c>
      <c r="B11" s="9" t="s">
        <v>1785</v>
      </c>
      <c r="C11" s="10" t="s">
        <v>1254</v>
      </c>
      <c r="D11" s="8" t="s">
        <v>116</v>
      </c>
      <c r="E11" s="20">
        <v>71.400000000000006</v>
      </c>
      <c r="F11" s="21">
        <v>760.35</v>
      </c>
      <c r="G11" s="21">
        <f t="shared" si="0"/>
        <v>54288.990000000005</v>
      </c>
      <c r="H11" s="21"/>
      <c r="I11" s="21">
        <f t="shared" si="1"/>
        <v>0</v>
      </c>
      <c r="J11" s="21">
        <f t="shared" si="3"/>
        <v>54288.990000000005</v>
      </c>
    </row>
    <row r="12" spans="1:17" s="17" customFormat="1" ht="51" x14ac:dyDescent="0.3">
      <c r="A12" s="19" t="s">
        <v>556</v>
      </c>
      <c r="B12" s="9" t="s">
        <v>1669</v>
      </c>
      <c r="C12" s="10" t="s">
        <v>1256</v>
      </c>
      <c r="D12" s="8" t="s">
        <v>116</v>
      </c>
      <c r="E12" s="22">
        <v>102</v>
      </c>
      <c r="F12" s="21">
        <v>495.42</v>
      </c>
      <c r="G12" s="21">
        <f t="shared" si="0"/>
        <v>50532.840000000004</v>
      </c>
      <c r="H12" s="21"/>
      <c r="I12" s="21">
        <f t="shared" si="1"/>
        <v>0</v>
      </c>
      <c r="J12" s="21">
        <f t="shared" si="3"/>
        <v>50532.840000000004</v>
      </c>
    </row>
    <row r="13" spans="1:17" s="17" customFormat="1" ht="51" x14ac:dyDescent="0.3">
      <c r="A13" s="19" t="s">
        <v>42</v>
      </c>
      <c r="B13" s="9" t="s">
        <v>1353</v>
      </c>
      <c r="C13" s="10" t="s">
        <v>1257</v>
      </c>
      <c r="D13" s="8" t="s">
        <v>116</v>
      </c>
      <c r="E13" s="20">
        <v>346.8</v>
      </c>
      <c r="F13" s="21">
        <v>380.34</v>
      </c>
      <c r="G13" s="21">
        <f t="shared" si="0"/>
        <v>131901.91199999998</v>
      </c>
      <c r="H13" s="21"/>
      <c r="I13" s="21">
        <f t="shared" si="1"/>
        <v>0</v>
      </c>
      <c r="J13" s="21">
        <f t="shared" si="3"/>
        <v>131901.91199999998</v>
      </c>
    </row>
    <row r="14" spans="1:17" s="17" customFormat="1" ht="51" x14ac:dyDescent="0.3">
      <c r="A14" s="19" t="s">
        <v>558</v>
      </c>
      <c r="B14" s="9" t="s">
        <v>1667</v>
      </c>
      <c r="C14" s="10" t="s">
        <v>1786</v>
      </c>
      <c r="D14" s="8" t="s">
        <v>116</v>
      </c>
      <c r="E14" s="20">
        <v>168.3</v>
      </c>
      <c r="F14" s="21">
        <v>1664.59</v>
      </c>
      <c r="G14" s="21">
        <f t="shared" si="0"/>
        <v>280150.49700000003</v>
      </c>
      <c r="H14" s="21"/>
      <c r="I14" s="21">
        <f t="shared" si="1"/>
        <v>0</v>
      </c>
      <c r="J14" s="21">
        <f t="shared" si="3"/>
        <v>280150.49700000003</v>
      </c>
    </row>
    <row r="15" spans="1:17" s="17" customFormat="1" ht="51" x14ac:dyDescent="0.3">
      <c r="A15" s="19" t="s">
        <v>45</v>
      </c>
      <c r="B15" s="9" t="s">
        <v>1787</v>
      </c>
      <c r="C15" s="10" t="s">
        <v>1788</v>
      </c>
      <c r="D15" s="8" t="s">
        <v>116</v>
      </c>
      <c r="E15" s="20">
        <v>173.4</v>
      </c>
      <c r="F15" s="21">
        <v>790.22</v>
      </c>
      <c r="G15" s="21">
        <f t="shared" si="0"/>
        <v>137024.14800000002</v>
      </c>
      <c r="H15" s="21"/>
      <c r="I15" s="21">
        <f t="shared" si="1"/>
        <v>0</v>
      </c>
      <c r="J15" s="21">
        <f t="shared" si="3"/>
        <v>137024.14800000002</v>
      </c>
    </row>
    <row r="16" spans="1:17" s="17" customFormat="1" ht="51" x14ac:dyDescent="0.3">
      <c r="A16" s="19" t="s">
        <v>46</v>
      </c>
      <c r="B16" s="9" t="s">
        <v>1353</v>
      </c>
      <c r="C16" s="10" t="s">
        <v>1671</v>
      </c>
      <c r="D16" s="8" t="s">
        <v>116</v>
      </c>
      <c r="E16" s="20">
        <v>25.5</v>
      </c>
      <c r="F16" s="21">
        <v>466.17</v>
      </c>
      <c r="G16" s="21">
        <f t="shared" si="0"/>
        <v>11887.335000000001</v>
      </c>
      <c r="H16" s="21"/>
      <c r="I16" s="21">
        <f t="shared" si="1"/>
        <v>0</v>
      </c>
      <c r="J16" s="21">
        <f t="shared" si="3"/>
        <v>11887.335000000001</v>
      </c>
    </row>
    <row r="17" spans="1:10" s="17" customFormat="1" ht="40.799999999999997" x14ac:dyDescent="0.3">
      <c r="A17" s="19" t="s">
        <v>563</v>
      </c>
      <c r="B17" s="9" t="s">
        <v>1710</v>
      </c>
      <c r="C17" s="10" t="s">
        <v>1711</v>
      </c>
      <c r="D17" s="8" t="s">
        <v>116</v>
      </c>
      <c r="E17" s="23">
        <v>66.95</v>
      </c>
      <c r="F17" s="50">
        <v>211.27</v>
      </c>
      <c r="G17" s="21">
        <f t="shared" si="0"/>
        <v>14144.526500000002</v>
      </c>
      <c r="H17" s="21"/>
      <c r="I17" s="21">
        <f t="shared" si="1"/>
        <v>0</v>
      </c>
      <c r="J17" s="21">
        <f t="shared" si="3"/>
        <v>14144.526500000002</v>
      </c>
    </row>
    <row r="18" spans="1:10" s="32" customFormat="1" ht="30.6" x14ac:dyDescent="0.3">
      <c r="A18" s="41" t="s">
        <v>51</v>
      </c>
      <c r="B18" s="37" t="s">
        <v>124</v>
      </c>
      <c r="C18" s="38" t="s">
        <v>125</v>
      </c>
      <c r="D18" s="36" t="s">
        <v>109</v>
      </c>
      <c r="E18" s="42">
        <v>0.4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17" customFormat="1" ht="40.799999999999997" x14ac:dyDescent="0.3">
      <c r="A19" s="19" t="s">
        <v>565</v>
      </c>
      <c r="B19" s="9" t="s">
        <v>1361</v>
      </c>
      <c r="C19" s="10" t="s">
        <v>744</v>
      </c>
      <c r="D19" s="8" t="s">
        <v>116</v>
      </c>
      <c r="E19" s="20">
        <v>10.3</v>
      </c>
      <c r="F19" s="50">
        <v>471.28</v>
      </c>
      <c r="G19" s="21">
        <f t="shared" si="0"/>
        <v>4854.1840000000002</v>
      </c>
      <c r="H19" s="21"/>
      <c r="I19" s="21">
        <f t="shared" si="1"/>
        <v>0</v>
      </c>
      <c r="J19" s="21">
        <f t="shared" si="3"/>
        <v>4854.1840000000002</v>
      </c>
    </row>
    <row r="20" spans="1:10" s="17" customFormat="1" ht="40.799999999999997" x14ac:dyDescent="0.3">
      <c r="A20" s="19" t="s">
        <v>567</v>
      </c>
      <c r="B20" s="9" t="s">
        <v>1362</v>
      </c>
      <c r="C20" s="10" t="s">
        <v>746</v>
      </c>
      <c r="D20" s="8" t="s">
        <v>116</v>
      </c>
      <c r="E20" s="20">
        <v>30.6</v>
      </c>
      <c r="F20" s="50">
        <v>133.05000000000001</v>
      </c>
      <c r="G20" s="21">
        <f t="shared" si="0"/>
        <v>4071.3300000000004</v>
      </c>
      <c r="H20" s="21"/>
      <c r="I20" s="21">
        <f t="shared" si="1"/>
        <v>0</v>
      </c>
      <c r="J20" s="21">
        <f t="shared" si="3"/>
        <v>4071.3300000000004</v>
      </c>
    </row>
    <row r="21" spans="1:10" s="32" customFormat="1" ht="30.6" x14ac:dyDescent="0.3">
      <c r="A21" s="41" t="s">
        <v>56</v>
      </c>
      <c r="B21" s="37" t="s">
        <v>758</v>
      </c>
      <c r="C21" s="38" t="s">
        <v>759</v>
      </c>
      <c r="D21" s="36" t="s">
        <v>38</v>
      </c>
      <c r="E21" s="43">
        <v>16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17" customFormat="1" ht="40.799999999999997" x14ac:dyDescent="0.3">
      <c r="A22" s="19" t="s">
        <v>1682</v>
      </c>
      <c r="B22" s="9" t="s">
        <v>1789</v>
      </c>
      <c r="C22" s="10" t="s">
        <v>760</v>
      </c>
      <c r="D22" s="8" t="s">
        <v>213</v>
      </c>
      <c r="E22" s="22">
        <v>16</v>
      </c>
      <c r="F22" s="50">
        <v>17651.080000000002</v>
      </c>
      <c r="G22" s="21">
        <f t="shared" si="0"/>
        <v>282417.28000000003</v>
      </c>
      <c r="H22" s="21"/>
      <c r="I22" s="21">
        <f t="shared" si="1"/>
        <v>0</v>
      </c>
      <c r="J22" s="21">
        <f t="shared" si="3"/>
        <v>282417.28000000003</v>
      </c>
    </row>
    <row r="23" spans="1:10" s="32" customFormat="1" ht="20.399999999999999" x14ac:dyDescent="0.3">
      <c r="A23" s="41" t="s">
        <v>576</v>
      </c>
      <c r="B23" s="37" t="s">
        <v>47</v>
      </c>
      <c r="C23" s="38" t="s">
        <v>48</v>
      </c>
      <c r="D23" s="36" t="s">
        <v>38</v>
      </c>
      <c r="E23" s="43">
        <v>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40.799999999999997" x14ac:dyDescent="0.3">
      <c r="A24" s="19" t="s">
        <v>63</v>
      </c>
      <c r="B24" s="9" t="s">
        <v>1790</v>
      </c>
      <c r="C24" s="10" t="s">
        <v>1791</v>
      </c>
      <c r="D24" s="8" t="s">
        <v>213</v>
      </c>
      <c r="E24" s="22">
        <v>6</v>
      </c>
      <c r="F24" s="50">
        <v>24625.03</v>
      </c>
      <c r="G24" s="21">
        <f t="shared" si="0"/>
        <v>147750.18</v>
      </c>
      <c r="H24" s="21"/>
      <c r="I24" s="21">
        <f t="shared" si="1"/>
        <v>0</v>
      </c>
      <c r="J24" s="21">
        <f t="shared" si="3"/>
        <v>147750.18</v>
      </c>
    </row>
    <row r="25" spans="1:10" s="32" customFormat="1" ht="20.399999999999999" x14ac:dyDescent="0.3">
      <c r="A25" s="41" t="s">
        <v>66</v>
      </c>
      <c r="B25" s="37" t="s">
        <v>208</v>
      </c>
      <c r="C25" s="38" t="s">
        <v>209</v>
      </c>
      <c r="D25" s="36" t="s">
        <v>38</v>
      </c>
      <c r="E25" s="43">
        <v>25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0.799999999999997" x14ac:dyDescent="0.3">
      <c r="A26" s="19" t="s">
        <v>70</v>
      </c>
      <c r="B26" s="9" t="s">
        <v>1683</v>
      </c>
      <c r="C26" s="10" t="s">
        <v>1792</v>
      </c>
      <c r="D26" s="8" t="s">
        <v>213</v>
      </c>
      <c r="E26" s="22">
        <v>25</v>
      </c>
      <c r="F26" s="21">
        <v>7004.58</v>
      </c>
      <c r="G26" s="21">
        <f t="shared" si="0"/>
        <v>175114.5</v>
      </c>
      <c r="H26" s="21"/>
      <c r="I26" s="21">
        <f t="shared" si="1"/>
        <v>0</v>
      </c>
      <c r="J26" s="21">
        <f t="shared" si="3"/>
        <v>175114.5</v>
      </c>
    </row>
    <row r="27" spans="1:10" s="32" customFormat="1" ht="20.399999999999999" x14ac:dyDescent="0.3">
      <c r="A27" s="41" t="s">
        <v>76</v>
      </c>
      <c r="B27" s="37" t="s">
        <v>928</v>
      </c>
      <c r="C27" s="38" t="s">
        <v>929</v>
      </c>
      <c r="D27" s="36" t="s">
        <v>930</v>
      </c>
      <c r="E27" s="45">
        <v>0.48499999999999999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32" customFormat="1" ht="20.399999999999999" x14ac:dyDescent="0.3">
      <c r="A28" s="41" t="s">
        <v>79</v>
      </c>
      <c r="B28" s="37" t="s">
        <v>931</v>
      </c>
      <c r="C28" s="38" t="s">
        <v>932</v>
      </c>
      <c r="D28" s="36" t="s">
        <v>930</v>
      </c>
      <c r="E28" s="45">
        <v>0.48499999999999999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32" customFormat="1" ht="20.399999999999999" x14ac:dyDescent="0.3">
      <c r="A29" s="41" t="s">
        <v>81</v>
      </c>
      <c r="B29" s="37" t="s">
        <v>550</v>
      </c>
      <c r="C29" s="38" t="s">
        <v>934</v>
      </c>
      <c r="D29" s="36" t="s">
        <v>109</v>
      </c>
      <c r="E29" s="44">
        <v>1.94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32" customFormat="1" ht="20.399999999999999" x14ac:dyDescent="0.3">
      <c r="A30" s="41" t="s">
        <v>83</v>
      </c>
      <c r="B30" s="37" t="s">
        <v>464</v>
      </c>
      <c r="C30" s="38" t="s">
        <v>465</v>
      </c>
      <c r="D30" s="36" t="s">
        <v>109</v>
      </c>
      <c r="E30" s="44">
        <v>2.2400000000000002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0.799999999999997" x14ac:dyDescent="0.3">
      <c r="A31" s="19" t="s">
        <v>85</v>
      </c>
      <c r="B31" s="9" t="s">
        <v>1368</v>
      </c>
      <c r="C31" s="10" t="s">
        <v>468</v>
      </c>
      <c r="D31" s="8" t="s">
        <v>116</v>
      </c>
      <c r="E31" s="22">
        <v>418</v>
      </c>
      <c r="F31" s="21">
        <v>340.49</v>
      </c>
      <c r="G31" s="21">
        <f t="shared" si="0"/>
        <v>142324.82</v>
      </c>
      <c r="H31" s="21"/>
      <c r="I31" s="21">
        <f t="shared" si="1"/>
        <v>0</v>
      </c>
      <c r="J31" s="21">
        <f t="shared" si="3"/>
        <v>142324.82</v>
      </c>
    </row>
    <row r="32" spans="1:10" s="32" customFormat="1" ht="20.399999999999999" x14ac:dyDescent="0.3">
      <c r="A32" s="41" t="s">
        <v>88</v>
      </c>
      <c r="B32" s="37" t="s">
        <v>485</v>
      </c>
      <c r="C32" s="38" t="s">
        <v>486</v>
      </c>
      <c r="D32" s="36" t="s">
        <v>278</v>
      </c>
      <c r="E32" s="42">
        <v>0.8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0.799999999999997" x14ac:dyDescent="0.3">
      <c r="A33" s="19" t="s">
        <v>90</v>
      </c>
      <c r="B33" s="9" t="s">
        <v>1370</v>
      </c>
      <c r="C33" s="10" t="s">
        <v>965</v>
      </c>
      <c r="D33" s="8" t="s">
        <v>213</v>
      </c>
      <c r="E33" s="22">
        <v>8</v>
      </c>
      <c r="F33" s="50">
        <v>1831.62</v>
      </c>
      <c r="G33" s="21">
        <f t="shared" si="0"/>
        <v>14652.96</v>
      </c>
      <c r="H33" s="21"/>
      <c r="I33" s="21">
        <f t="shared" si="1"/>
        <v>0</v>
      </c>
      <c r="J33" s="21">
        <f t="shared" si="3"/>
        <v>14652.96</v>
      </c>
    </row>
    <row r="34" spans="1:10" s="17" customFormat="1" ht="40.799999999999997" x14ac:dyDescent="0.3">
      <c r="A34" s="19" t="s">
        <v>92</v>
      </c>
      <c r="B34" s="9" t="s">
        <v>1369</v>
      </c>
      <c r="C34" s="10" t="s">
        <v>470</v>
      </c>
      <c r="D34" s="8" t="s">
        <v>213</v>
      </c>
      <c r="E34" s="22">
        <v>500</v>
      </c>
      <c r="F34" s="21">
        <v>463.56</v>
      </c>
      <c r="G34" s="21">
        <f t="shared" si="0"/>
        <v>231780</v>
      </c>
      <c r="H34" s="21"/>
      <c r="I34" s="21">
        <f t="shared" si="1"/>
        <v>0</v>
      </c>
      <c r="J34" s="21">
        <f t="shared" si="3"/>
        <v>231780</v>
      </c>
    </row>
    <row r="35" spans="1:10" s="17" customFormat="1" ht="40.799999999999997" x14ac:dyDescent="0.3">
      <c r="A35" s="19" t="s">
        <v>94</v>
      </c>
      <c r="B35" s="9" t="s">
        <v>1072</v>
      </c>
      <c r="C35" s="10" t="s">
        <v>952</v>
      </c>
      <c r="D35" s="8" t="s">
        <v>213</v>
      </c>
      <c r="E35" s="22">
        <v>1</v>
      </c>
      <c r="F35" s="50">
        <v>4788.0600000000004</v>
      </c>
      <c r="G35" s="21">
        <f t="shared" ref="G35:G66" si="4">E35*F35</f>
        <v>4788.0600000000004</v>
      </c>
      <c r="H35" s="21"/>
      <c r="I35" s="21">
        <f t="shared" ref="I35:I66" si="5">E35*H35</f>
        <v>0</v>
      </c>
      <c r="J35" s="21">
        <f t="shared" si="3"/>
        <v>4788.0600000000004</v>
      </c>
    </row>
    <row r="36" spans="1:10" s="17" customFormat="1" ht="40.799999999999997" x14ac:dyDescent="0.3">
      <c r="A36" s="19" t="s">
        <v>96</v>
      </c>
      <c r="B36" s="9" t="s">
        <v>1793</v>
      </c>
      <c r="C36" s="10" t="s">
        <v>849</v>
      </c>
      <c r="D36" s="8" t="s">
        <v>213</v>
      </c>
      <c r="E36" s="22">
        <v>500</v>
      </c>
      <c r="F36" s="50">
        <v>37.01</v>
      </c>
      <c r="G36" s="21">
        <f t="shared" si="4"/>
        <v>18505</v>
      </c>
      <c r="H36" s="21"/>
      <c r="I36" s="21">
        <f t="shared" si="5"/>
        <v>0</v>
      </c>
      <c r="J36" s="21">
        <f t="shared" si="3"/>
        <v>18505</v>
      </c>
    </row>
    <row r="37" spans="1:10" s="32" customFormat="1" ht="20.399999999999999" x14ac:dyDescent="0.3">
      <c r="A37" s="41" t="s">
        <v>98</v>
      </c>
      <c r="B37" s="37" t="s">
        <v>128</v>
      </c>
      <c r="C37" s="38" t="s">
        <v>129</v>
      </c>
      <c r="D37" s="36" t="s">
        <v>130</v>
      </c>
      <c r="E37" s="43">
        <v>10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17" customFormat="1" ht="40.799999999999997" x14ac:dyDescent="0.3">
      <c r="A38" s="19" t="s">
        <v>101</v>
      </c>
      <c r="B38" s="9" t="s">
        <v>1363</v>
      </c>
      <c r="C38" s="10" t="s">
        <v>783</v>
      </c>
      <c r="D38" s="8" t="s">
        <v>213</v>
      </c>
      <c r="E38" s="22">
        <v>1</v>
      </c>
      <c r="F38" s="50">
        <v>10012.84</v>
      </c>
      <c r="G38" s="21">
        <f t="shared" si="4"/>
        <v>10012.84</v>
      </c>
      <c r="H38" s="21"/>
      <c r="I38" s="21">
        <f t="shared" si="5"/>
        <v>0</v>
      </c>
      <c r="J38" s="21">
        <f t="shared" si="3"/>
        <v>10012.84</v>
      </c>
    </row>
    <row r="39" spans="1:10" s="17" customFormat="1" ht="40.799999999999997" x14ac:dyDescent="0.3">
      <c r="A39" s="19" t="s">
        <v>103</v>
      </c>
      <c r="B39" s="9" t="s">
        <v>1364</v>
      </c>
      <c r="C39" s="10" t="s">
        <v>785</v>
      </c>
      <c r="D39" s="8" t="s">
        <v>213</v>
      </c>
      <c r="E39" s="22">
        <v>1</v>
      </c>
      <c r="F39" s="50">
        <v>2233.85</v>
      </c>
      <c r="G39" s="21">
        <f t="shared" si="4"/>
        <v>2233.85</v>
      </c>
      <c r="H39" s="21"/>
      <c r="I39" s="21">
        <f t="shared" si="5"/>
        <v>0</v>
      </c>
      <c r="J39" s="21">
        <f t="shared" si="3"/>
        <v>2233.85</v>
      </c>
    </row>
    <row r="40" spans="1:10" s="17" customFormat="1" ht="40.799999999999997" x14ac:dyDescent="0.3">
      <c r="A40" s="19" t="s">
        <v>106</v>
      </c>
      <c r="B40" s="9" t="s">
        <v>1365</v>
      </c>
      <c r="C40" s="10" t="s">
        <v>787</v>
      </c>
      <c r="D40" s="8" t="s">
        <v>213</v>
      </c>
      <c r="E40" s="22">
        <v>1</v>
      </c>
      <c r="F40" s="50">
        <v>27232.9</v>
      </c>
      <c r="G40" s="21">
        <f t="shared" si="4"/>
        <v>27232.9</v>
      </c>
      <c r="H40" s="21"/>
      <c r="I40" s="21">
        <f t="shared" si="5"/>
        <v>0</v>
      </c>
      <c r="J40" s="21">
        <f t="shared" si="3"/>
        <v>27232.9</v>
      </c>
    </row>
    <row r="41" spans="1:10" s="32" customFormat="1" ht="20.399999999999999" x14ac:dyDescent="0.3">
      <c r="A41" s="41" t="s">
        <v>110</v>
      </c>
      <c r="B41" s="37" t="s">
        <v>413</v>
      </c>
      <c r="C41" s="38" t="s">
        <v>414</v>
      </c>
      <c r="D41" s="36" t="s">
        <v>415</v>
      </c>
      <c r="E41" s="42">
        <v>5.5</v>
      </c>
      <c r="F41" s="26"/>
      <c r="G41" s="26">
        <f t="shared" si="4"/>
        <v>0</v>
      </c>
      <c r="H41" s="26"/>
      <c r="I41" s="26">
        <f t="shared" si="5"/>
        <v>0</v>
      </c>
      <c r="J41" s="26">
        <f t="shared" si="3"/>
        <v>0</v>
      </c>
    </row>
    <row r="42" spans="1:10" s="17" customFormat="1" ht="40.799999999999997" x14ac:dyDescent="0.3">
      <c r="A42" s="19" t="s">
        <v>113</v>
      </c>
      <c r="B42" s="9" t="s">
        <v>1373</v>
      </c>
      <c r="C42" s="10" t="s">
        <v>1079</v>
      </c>
      <c r="D42" s="8" t="s">
        <v>116</v>
      </c>
      <c r="E42" s="22">
        <v>765</v>
      </c>
      <c r="F42" s="50">
        <v>283.32</v>
      </c>
      <c r="G42" s="21">
        <f t="shared" si="4"/>
        <v>216739.8</v>
      </c>
      <c r="H42" s="21"/>
      <c r="I42" s="21">
        <f t="shared" si="5"/>
        <v>0</v>
      </c>
      <c r="J42" s="21">
        <f t="shared" si="3"/>
        <v>216739.8</v>
      </c>
    </row>
    <row r="43" spans="1:10" s="17" customFormat="1" ht="20.399999999999999" x14ac:dyDescent="0.3">
      <c r="A43" s="19" t="s">
        <v>117</v>
      </c>
      <c r="B43" s="9" t="s">
        <v>1794</v>
      </c>
      <c r="C43" s="10" t="s">
        <v>1103</v>
      </c>
      <c r="D43" s="8" t="s">
        <v>213</v>
      </c>
      <c r="E43" s="22">
        <v>27</v>
      </c>
      <c r="F43" s="50">
        <v>41197.769999999997</v>
      </c>
      <c r="G43" s="21">
        <f t="shared" si="4"/>
        <v>1112339.7899999998</v>
      </c>
      <c r="H43" s="21"/>
      <c r="I43" s="21">
        <f t="shared" si="5"/>
        <v>0</v>
      </c>
      <c r="J43" s="21">
        <f t="shared" si="3"/>
        <v>1112339.7899999998</v>
      </c>
    </row>
    <row r="44" spans="1:10" s="17" customFormat="1" ht="20.399999999999999" x14ac:dyDescent="0.3">
      <c r="A44" s="19" t="s">
        <v>120</v>
      </c>
      <c r="B44" s="9" t="s">
        <v>1794</v>
      </c>
      <c r="C44" s="10" t="s">
        <v>1109</v>
      </c>
      <c r="D44" s="8" t="s">
        <v>213</v>
      </c>
      <c r="E44" s="22">
        <v>31</v>
      </c>
      <c r="F44" s="50">
        <v>209.55</v>
      </c>
      <c r="G44" s="21">
        <f t="shared" si="4"/>
        <v>6496.05</v>
      </c>
      <c r="H44" s="21"/>
      <c r="I44" s="21">
        <f t="shared" si="5"/>
        <v>0</v>
      </c>
      <c r="J44" s="21">
        <f t="shared" si="3"/>
        <v>6496.05</v>
      </c>
    </row>
    <row r="45" spans="1:10" s="17" customFormat="1" ht="20.399999999999999" x14ac:dyDescent="0.3">
      <c r="A45" s="19" t="s">
        <v>123</v>
      </c>
      <c r="B45" s="9" t="s">
        <v>1794</v>
      </c>
      <c r="C45" s="10" t="s">
        <v>1111</v>
      </c>
      <c r="D45" s="8" t="s">
        <v>213</v>
      </c>
      <c r="E45" s="22">
        <v>31</v>
      </c>
      <c r="F45" s="50">
        <v>830.29</v>
      </c>
      <c r="G45" s="21">
        <f t="shared" si="4"/>
        <v>25738.989999999998</v>
      </c>
      <c r="H45" s="21"/>
      <c r="I45" s="21">
        <f t="shared" si="5"/>
        <v>0</v>
      </c>
      <c r="J45" s="21">
        <f t="shared" si="3"/>
        <v>25738.989999999998</v>
      </c>
    </row>
    <row r="46" spans="1:10" s="32" customFormat="1" ht="20.399999999999999" x14ac:dyDescent="0.3">
      <c r="A46" s="41" t="s">
        <v>127</v>
      </c>
      <c r="B46" s="37" t="s">
        <v>1161</v>
      </c>
      <c r="C46" s="38" t="s">
        <v>1162</v>
      </c>
      <c r="D46" s="36" t="s">
        <v>415</v>
      </c>
      <c r="E46" s="43">
        <v>2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0.799999999999997" x14ac:dyDescent="0.3">
      <c r="A47" s="19" t="s">
        <v>131</v>
      </c>
      <c r="B47" s="9" t="s">
        <v>1374</v>
      </c>
      <c r="C47" s="10" t="s">
        <v>1375</v>
      </c>
      <c r="D47" s="8" t="s">
        <v>116</v>
      </c>
      <c r="E47" s="22">
        <v>206</v>
      </c>
      <c r="F47" s="50">
        <v>37.020000000000003</v>
      </c>
      <c r="G47" s="21">
        <f t="shared" si="4"/>
        <v>7626.1200000000008</v>
      </c>
      <c r="H47" s="21"/>
      <c r="I47" s="21">
        <f t="shared" si="5"/>
        <v>0</v>
      </c>
      <c r="J47" s="21">
        <f t="shared" si="3"/>
        <v>7626.1200000000008</v>
      </c>
    </row>
    <row r="48" spans="1:10" s="17" customFormat="1" ht="40.799999999999997" x14ac:dyDescent="0.3">
      <c r="A48" s="19" t="s">
        <v>135</v>
      </c>
      <c r="B48" s="9" t="s">
        <v>1376</v>
      </c>
      <c r="C48" s="10" t="s">
        <v>1168</v>
      </c>
      <c r="D48" s="8" t="s">
        <v>213</v>
      </c>
      <c r="E48" s="22">
        <v>16</v>
      </c>
      <c r="F48" s="50">
        <v>5.03</v>
      </c>
      <c r="G48" s="21">
        <f t="shared" si="4"/>
        <v>80.48</v>
      </c>
      <c r="H48" s="21"/>
      <c r="I48" s="21">
        <f t="shared" si="5"/>
        <v>0</v>
      </c>
      <c r="J48" s="21">
        <f t="shared" si="3"/>
        <v>80.48</v>
      </c>
    </row>
    <row r="49" spans="1:10" s="17" customFormat="1" ht="40.799999999999997" x14ac:dyDescent="0.3">
      <c r="A49" s="19" t="s">
        <v>139</v>
      </c>
      <c r="B49" s="9" t="s">
        <v>1376</v>
      </c>
      <c r="C49" s="10" t="s">
        <v>1170</v>
      </c>
      <c r="D49" s="8" t="s">
        <v>213</v>
      </c>
      <c r="E49" s="22">
        <v>16</v>
      </c>
      <c r="F49" s="50">
        <v>10.86</v>
      </c>
      <c r="G49" s="21">
        <f t="shared" si="4"/>
        <v>173.76</v>
      </c>
      <c r="H49" s="21"/>
      <c r="I49" s="21">
        <f t="shared" si="5"/>
        <v>0</v>
      </c>
      <c r="J49" s="21">
        <f t="shared" si="3"/>
        <v>173.76</v>
      </c>
    </row>
    <row r="50" spans="1:10" s="17" customFormat="1" ht="40.799999999999997" x14ac:dyDescent="0.3">
      <c r="A50" s="19" t="s">
        <v>142</v>
      </c>
      <c r="B50" s="9" t="s">
        <v>1377</v>
      </c>
      <c r="C50" s="10" t="s">
        <v>1142</v>
      </c>
      <c r="D50" s="8" t="s">
        <v>213</v>
      </c>
      <c r="E50" s="22">
        <v>500</v>
      </c>
      <c r="F50" s="50">
        <v>33.69</v>
      </c>
      <c r="G50" s="21">
        <f t="shared" si="4"/>
        <v>16845</v>
      </c>
      <c r="H50" s="21"/>
      <c r="I50" s="21">
        <f t="shared" si="5"/>
        <v>0</v>
      </c>
      <c r="J50" s="21">
        <f t="shared" si="3"/>
        <v>16845</v>
      </c>
    </row>
    <row r="51" spans="1:10" s="17" customFormat="1" ht="40.799999999999997" x14ac:dyDescent="0.3">
      <c r="A51" s="19" t="s">
        <v>146</v>
      </c>
      <c r="B51" s="9" t="s">
        <v>1377</v>
      </c>
      <c r="C51" s="10" t="s">
        <v>1144</v>
      </c>
      <c r="D51" s="8" t="s">
        <v>213</v>
      </c>
      <c r="E51" s="22">
        <v>60</v>
      </c>
      <c r="F51" s="50">
        <v>43.3</v>
      </c>
      <c r="G51" s="21">
        <f t="shared" si="4"/>
        <v>2598</v>
      </c>
      <c r="H51" s="21"/>
      <c r="I51" s="21">
        <f t="shared" si="5"/>
        <v>0</v>
      </c>
      <c r="J51" s="21">
        <f t="shared" si="3"/>
        <v>2598</v>
      </c>
    </row>
    <row r="52" spans="1:10" s="17" customFormat="1" ht="40.799999999999997" x14ac:dyDescent="0.3">
      <c r="A52" s="19" t="s">
        <v>149</v>
      </c>
      <c r="B52" s="9" t="s">
        <v>1378</v>
      </c>
      <c r="C52" s="10" t="s">
        <v>1155</v>
      </c>
      <c r="D52" s="8" t="s">
        <v>116</v>
      </c>
      <c r="E52" s="22">
        <v>360</v>
      </c>
      <c r="F52" s="50">
        <v>313.82</v>
      </c>
      <c r="G52" s="21">
        <f t="shared" si="4"/>
        <v>112975.2</v>
      </c>
      <c r="H52" s="21"/>
      <c r="I52" s="21">
        <f t="shared" si="5"/>
        <v>0</v>
      </c>
      <c r="J52" s="21">
        <f t="shared" si="3"/>
        <v>112975.2</v>
      </c>
    </row>
    <row r="53" spans="1:10" s="17" customFormat="1" ht="40.799999999999997" x14ac:dyDescent="0.3">
      <c r="A53" s="19" t="s">
        <v>151</v>
      </c>
      <c r="B53" s="9" t="s">
        <v>1379</v>
      </c>
      <c r="C53" s="10" t="s">
        <v>1152</v>
      </c>
      <c r="D53" s="8" t="s">
        <v>213</v>
      </c>
      <c r="E53" s="22">
        <v>500</v>
      </c>
      <c r="F53" s="50">
        <v>2.46</v>
      </c>
      <c r="G53" s="21">
        <f t="shared" si="4"/>
        <v>1230</v>
      </c>
      <c r="H53" s="21"/>
      <c r="I53" s="21">
        <f t="shared" si="5"/>
        <v>0</v>
      </c>
      <c r="J53" s="21">
        <f t="shared" si="3"/>
        <v>1230</v>
      </c>
    </row>
    <row r="54" spans="1:10" s="32" customFormat="1" ht="20.399999999999999" x14ac:dyDescent="0.3">
      <c r="A54" s="41" t="s">
        <v>155</v>
      </c>
      <c r="B54" s="37" t="s">
        <v>128</v>
      </c>
      <c r="C54" s="38" t="s">
        <v>129</v>
      </c>
      <c r="D54" s="36" t="s">
        <v>130</v>
      </c>
      <c r="E54" s="43">
        <v>5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40.799999999999997" x14ac:dyDescent="0.3">
      <c r="A55" s="19" t="s">
        <v>678</v>
      </c>
      <c r="B55" s="9" t="s">
        <v>1380</v>
      </c>
      <c r="C55" s="10" t="s">
        <v>1381</v>
      </c>
      <c r="D55" s="8" t="s">
        <v>213</v>
      </c>
      <c r="E55" s="22">
        <v>5</v>
      </c>
      <c r="F55" s="50">
        <v>1780.19</v>
      </c>
      <c r="G55" s="21">
        <f t="shared" si="4"/>
        <v>8900.9500000000007</v>
      </c>
      <c r="H55" s="21"/>
      <c r="I55" s="21">
        <f t="shared" si="5"/>
        <v>0</v>
      </c>
      <c r="J55" s="21">
        <f t="shared" si="3"/>
        <v>8900.9500000000007</v>
      </c>
    </row>
    <row r="56" spans="1:10" s="32" customFormat="1" ht="30.6" x14ac:dyDescent="0.3">
      <c r="A56" s="41" t="s">
        <v>162</v>
      </c>
      <c r="B56" s="37" t="s">
        <v>163</v>
      </c>
      <c r="C56" s="38" t="s">
        <v>164</v>
      </c>
      <c r="D56" s="36" t="s">
        <v>165</v>
      </c>
      <c r="E56" s="48">
        <v>0.33267999999999998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40.799999999999997" x14ac:dyDescent="0.3">
      <c r="A57" s="19" t="s">
        <v>166</v>
      </c>
      <c r="B57" s="9" t="s">
        <v>1383</v>
      </c>
      <c r="C57" s="10" t="s">
        <v>795</v>
      </c>
      <c r="D57" s="8" t="s">
        <v>213</v>
      </c>
      <c r="E57" s="22">
        <v>30</v>
      </c>
      <c r="F57" s="21">
        <v>18192.38</v>
      </c>
      <c r="G57" s="21">
        <f t="shared" si="4"/>
        <v>545771.4</v>
      </c>
      <c r="H57" s="21"/>
      <c r="I57" s="21">
        <f t="shared" si="5"/>
        <v>0</v>
      </c>
      <c r="J57" s="21">
        <f t="shared" si="3"/>
        <v>545771.4</v>
      </c>
    </row>
    <row r="58" spans="1:10" s="17" customFormat="1" ht="40.799999999999997" x14ac:dyDescent="0.3">
      <c r="A58" s="19" t="s">
        <v>169</v>
      </c>
      <c r="B58" s="9" t="s">
        <v>1383</v>
      </c>
      <c r="C58" s="10" t="s">
        <v>1686</v>
      </c>
      <c r="D58" s="8" t="s">
        <v>213</v>
      </c>
      <c r="E58" s="22">
        <v>60</v>
      </c>
      <c r="F58" s="21">
        <v>241.2</v>
      </c>
      <c r="G58" s="21">
        <f t="shared" si="4"/>
        <v>14472</v>
      </c>
      <c r="H58" s="21"/>
      <c r="I58" s="21">
        <f t="shared" si="5"/>
        <v>0</v>
      </c>
      <c r="J58" s="21">
        <f t="shared" si="3"/>
        <v>14472</v>
      </c>
    </row>
    <row r="59" spans="1:10" s="17" customFormat="1" ht="40.799999999999997" x14ac:dyDescent="0.3">
      <c r="A59" s="19" t="s">
        <v>171</v>
      </c>
      <c r="B59" s="9" t="s">
        <v>1383</v>
      </c>
      <c r="C59" s="10" t="s">
        <v>800</v>
      </c>
      <c r="D59" s="8" t="s">
        <v>213</v>
      </c>
      <c r="E59" s="22">
        <v>20</v>
      </c>
      <c r="F59" s="21">
        <v>3507.84</v>
      </c>
      <c r="G59" s="21">
        <f t="shared" si="4"/>
        <v>70156.800000000003</v>
      </c>
      <c r="H59" s="21"/>
      <c r="I59" s="21">
        <f t="shared" si="5"/>
        <v>0</v>
      </c>
      <c r="J59" s="21">
        <f t="shared" si="3"/>
        <v>70156.800000000003</v>
      </c>
    </row>
    <row r="60" spans="1:10" s="17" customFormat="1" ht="40.799999999999997" x14ac:dyDescent="0.3">
      <c r="A60" s="19" t="s">
        <v>173</v>
      </c>
      <c r="B60" s="9" t="s">
        <v>1795</v>
      </c>
      <c r="C60" s="10" t="s">
        <v>1796</v>
      </c>
      <c r="D60" s="8" t="s">
        <v>116</v>
      </c>
      <c r="E60" s="22">
        <v>120</v>
      </c>
      <c r="F60" s="21">
        <v>1530.14</v>
      </c>
      <c r="G60" s="21">
        <f t="shared" si="4"/>
        <v>183616.80000000002</v>
      </c>
      <c r="H60" s="21"/>
      <c r="I60" s="21">
        <f t="shared" si="5"/>
        <v>0</v>
      </c>
      <c r="J60" s="21">
        <f t="shared" si="3"/>
        <v>183616.80000000002</v>
      </c>
    </row>
    <row r="61" spans="1:10" s="17" customFormat="1" ht="20.399999999999999" x14ac:dyDescent="0.3">
      <c r="A61" s="19" t="s">
        <v>176</v>
      </c>
      <c r="B61" s="9" t="s">
        <v>1797</v>
      </c>
      <c r="C61" s="10" t="s">
        <v>814</v>
      </c>
      <c r="D61" s="8" t="s">
        <v>213</v>
      </c>
      <c r="E61" s="22">
        <v>154</v>
      </c>
      <c r="F61" s="21">
        <v>49.5</v>
      </c>
      <c r="G61" s="21">
        <f t="shared" si="4"/>
        <v>7623</v>
      </c>
      <c r="H61" s="21"/>
      <c r="I61" s="21">
        <f t="shared" si="5"/>
        <v>0</v>
      </c>
      <c r="J61" s="21">
        <f t="shared" si="3"/>
        <v>7623</v>
      </c>
    </row>
    <row r="62" spans="1:10" s="17" customFormat="1" ht="20.399999999999999" x14ac:dyDescent="0.3">
      <c r="A62" s="19" t="s">
        <v>178</v>
      </c>
      <c r="B62" s="9" t="s">
        <v>1797</v>
      </c>
      <c r="C62" s="10" t="s">
        <v>1798</v>
      </c>
      <c r="D62" s="8" t="s">
        <v>213</v>
      </c>
      <c r="E62" s="22">
        <v>120</v>
      </c>
      <c r="F62" s="21">
        <v>1078.3499999999999</v>
      </c>
      <c r="G62" s="21">
        <f t="shared" si="4"/>
        <v>129401.99999999999</v>
      </c>
      <c r="H62" s="21"/>
      <c r="I62" s="21">
        <f t="shared" si="5"/>
        <v>0</v>
      </c>
      <c r="J62" s="21">
        <f t="shared" si="3"/>
        <v>129401.99999999999</v>
      </c>
    </row>
    <row r="63" spans="1:10" s="17" customFormat="1" ht="20.399999999999999" x14ac:dyDescent="0.3">
      <c r="A63" s="19" t="s">
        <v>180</v>
      </c>
      <c r="B63" s="9" t="s">
        <v>1797</v>
      </c>
      <c r="C63" s="10" t="s">
        <v>1799</v>
      </c>
      <c r="D63" s="8" t="s">
        <v>213</v>
      </c>
      <c r="E63" s="22">
        <v>15</v>
      </c>
      <c r="F63" s="21">
        <v>410.05</v>
      </c>
      <c r="G63" s="21">
        <f t="shared" si="4"/>
        <v>6150.75</v>
      </c>
      <c r="H63" s="21"/>
      <c r="I63" s="21">
        <f t="shared" si="5"/>
        <v>0</v>
      </c>
      <c r="J63" s="21">
        <f t="shared" si="3"/>
        <v>6150.75</v>
      </c>
    </row>
    <row r="64" spans="1:10" s="32" customFormat="1" ht="20.399999999999999" x14ac:dyDescent="0.3">
      <c r="A64" s="41" t="s">
        <v>182</v>
      </c>
      <c r="B64" s="37" t="s">
        <v>806</v>
      </c>
      <c r="C64" s="38" t="s">
        <v>807</v>
      </c>
      <c r="D64" s="36" t="s">
        <v>69</v>
      </c>
      <c r="E64" s="44">
        <v>1.37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0.799999999999997" x14ac:dyDescent="0.3">
      <c r="A65" s="19" t="s">
        <v>184</v>
      </c>
      <c r="B65" s="9" t="s">
        <v>1397</v>
      </c>
      <c r="C65" s="10" t="s">
        <v>1684</v>
      </c>
      <c r="D65" s="8" t="s">
        <v>213</v>
      </c>
      <c r="E65" s="22">
        <v>120</v>
      </c>
      <c r="F65" s="21">
        <v>3001.62</v>
      </c>
      <c r="G65" s="21">
        <f t="shared" si="4"/>
        <v>360194.39999999997</v>
      </c>
      <c r="H65" s="21"/>
      <c r="I65" s="21">
        <f t="shared" si="5"/>
        <v>0</v>
      </c>
      <c r="J65" s="21">
        <f t="shared" si="3"/>
        <v>360194.39999999997</v>
      </c>
    </row>
    <row r="66" spans="1:10" s="17" customFormat="1" ht="40.799999999999997" x14ac:dyDescent="0.3">
      <c r="A66" s="19" t="s">
        <v>186</v>
      </c>
      <c r="B66" s="9" t="s">
        <v>1397</v>
      </c>
      <c r="C66" s="10" t="s">
        <v>1800</v>
      </c>
      <c r="D66" s="8" t="s">
        <v>213</v>
      </c>
      <c r="E66" s="22">
        <v>17</v>
      </c>
      <c r="F66" s="21">
        <v>1530</v>
      </c>
      <c r="G66" s="21">
        <f t="shared" si="4"/>
        <v>26010</v>
      </c>
      <c r="H66" s="21"/>
      <c r="I66" s="21">
        <f t="shared" si="5"/>
        <v>0</v>
      </c>
      <c r="J66" s="21">
        <f t="shared" si="3"/>
        <v>26010</v>
      </c>
    </row>
    <row r="67" spans="1:10" s="17" customFormat="1" ht="40.799999999999997" x14ac:dyDescent="0.3">
      <c r="A67" s="19" t="s">
        <v>188</v>
      </c>
      <c r="B67" s="9" t="s">
        <v>1801</v>
      </c>
      <c r="C67" s="10" t="s">
        <v>844</v>
      </c>
      <c r="D67" s="8" t="s">
        <v>73</v>
      </c>
      <c r="E67" s="22">
        <v>960</v>
      </c>
      <c r="F67" s="21">
        <v>23.59</v>
      </c>
      <c r="G67" s="21">
        <f t="shared" ref="G67:G98" si="6">E67*F67</f>
        <v>22646.400000000001</v>
      </c>
      <c r="H67" s="21"/>
      <c r="I67" s="21">
        <f t="shared" ref="I67:I98" si="7">E67*H67</f>
        <v>0</v>
      </c>
      <c r="J67" s="21">
        <f t="shared" si="3"/>
        <v>22646.400000000001</v>
      </c>
    </row>
    <row r="68" spans="1:10" s="17" customFormat="1" ht="40.799999999999997" x14ac:dyDescent="0.3">
      <c r="A68" s="19" t="s">
        <v>190</v>
      </c>
      <c r="B68" s="9" t="s">
        <v>1801</v>
      </c>
      <c r="C68" s="10" t="s">
        <v>845</v>
      </c>
      <c r="D68" s="8" t="s">
        <v>73</v>
      </c>
      <c r="E68" s="22">
        <v>960</v>
      </c>
      <c r="F68" s="21">
        <v>7.86</v>
      </c>
      <c r="G68" s="21">
        <f t="shared" si="6"/>
        <v>7545.6</v>
      </c>
      <c r="H68" s="21"/>
      <c r="I68" s="21">
        <f t="shared" si="7"/>
        <v>0</v>
      </c>
      <c r="J68" s="21">
        <f t="shared" ref="J68:J114" si="8">G68+I68</f>
        <v>7545.6</v>
      </c>
    </row>
    <row r="69" spans="1:10" s="17" customFormat="1" ht="40.799999999999997" x14ac:dyDescent="0.3">
      <c r="A69" s="19" t="s">
        <v>192</v>
      </c>
      <c r="B69" s="9" t="s">
        <v>1801</v>
      </c>
      <c r="C69" s="10" t="s">
        <v>1802</v>
      </c>
      <c r="D69" s="8" t="s">
        <v>73</v>
      </c>
      <c r="E69" s="22">
        <v>740</v>
      </c>
      <c r="F69" s="21">
        <v>97.98</v>
      </c>
      <c r="G69" s="21">
        <f t="shared" si="6"/>
        <v>72505.2</v>
      </c>
      <c r="H69" s="21"/>
      <c r="I69" s="21">
        <f t="shared" si="7"/>
        <v>0</v>
      </c>
      <c r="J69" s="21">
        <f t="shared" si="8"/>
        <v>72505.2</v>
      </c>
    </row>
    <row r="70" spans="1:10" s="17" customFormat="1" ht="40.799999999999997" x14ac:dyDescent="0.3">
      <c r="A70" s="19" t="s">
        <v>194</v>
      </c>
      <c r="B70" s="9" t="s">
        <v>1801</v>
      </c>
      <c r="C70" s="10" t="s">
        <v>1803</v>
      </c>
      <c r="D70" s="8" t="s">
        <v>73</v>
      </c>
      <c r="E70" s="22">
        <v>740</v>
      </c>
      <c r="F70" s="21">
        <v>15.12</v>
      </c>
      <c r="G70" s="21">
        <f t="shared" si="6"/>
        <v>11188.8</v>
      </c>
      <c r="H70" s="21"/>
      <c r="I70" s="21">
        <f t="shared" si="7"/>
        <v>0</v>
      </c>
      <c r="J70" s="21">
        <f t="shared" si="8"/>
        <v>11188.8</v>
      </c>
    </row>
    <row r="71" spans="1:10" s="17" customFormat="1" ht="40.799999999999997" x14ac:dyDescent="0.3">
      <c r="A71" s="19" t="s">
        <v>196</v>
      </c>
      <c r="B71" s="9" t="s">
        <v>1801</v>
      </c>
      <c r="C71" s="10" t="s">
        <v>1804</v>
      </c>
      <c r="D71" s="8" t="s">
        <v>73</v>
      </c>
      <c r="E71" s="22">
        <v>740</v>
      </c>
      <c r="F71" s="21">
        <v>12.69</v>
      </c>
      <c r="G71" s="21">
        <f t="shared" si="6"/>
        <v>9390.6</v>
      </c>
      <c r="H71" s="21"/>
      <c r="I71" s="21">
        <f t="shared" si="7"/>
        <v>0</v>
      </c>
      <c r="J71" s="21">
        <f t="shared" si="8"/>
        <v>9390.6</v>
      </c>
    </row>
    <row r="72" spans="1:10" s="17" customFormat="1" ht="40.799999999999997" x14ac:dyDescent="0.3">
      <c r="A72" s="19" t="s">
        <v>198</v>
      </c>
      <c r="B72" s="9" t="s">
        <v>1801</v>
      </c>
      <c r="C72" s="10" t="s">
        <v>1805</v>
      </c>
      <c r="D72" s="8" t="s">
        <v>73</v>
      </c>
      <c r="E72" s="22">
        <v>308</v>
      </c>
      <c r="F72" s="21">
        <v>97.98</v>
      </c>
      <c r="G72" s="21">
        <f t="shared" si="6"/>
        <v>30177.84</v>
      </c>
      <c r="H72" s="21"/>
      <c r="I72" s="21">
        <f t="shared" si="7"/>
        <v>0</v>
      </c>
      <c r="J72" s="21">
        <f t="shared" si="8"/>
        <v>30177.84</v>
      </c>
    </row>
    <row r="73" spans="1:10" s="17" customFormat="1" ht="40.799999999999997" x14ac:dyDescent="0.3">
      <c r="A73" s="19" t="s">
        <v>200</v>
      </c>
      <c r="B73" s="9" t="s">
        <v>1801</v>
      </c>
      <c r="C73" s="10" t="s">
        <v>1806</v>
      </c>
      <c r="D73" s="8" t="s">
        <v>73</v>
      </c>
      <c r="E73" s="22">
        <v>308</v>
      </c>
      <c r="F73" s="21">
        <v>27.81</v>
      </c>
      <c r="G73" s="21">
        <f t="shared" si="6"/>
        <v>8565.48</v>
      </c>
      <c r="H73" s="21"/>
      <c r="I73" s="21">
        <f t="shared" si="7"/>
        <v>0</v>
      </c>
      <c r="J73" s="21">
        <f t="shared" si="8"/>
        <v>8565.48</v>
      </c>
    </row>
    <row r="74" spans="1:10" s="17" customFormat="1" ht="30.6" x14ac:dyDescent="0.3">
      <c r="A74" s="19" t="s">
        <v>202</v>
      </c>
      <c r="B74" s="9" t="s">
        <v>1366</v>
      </c>
      <c r="C74" s="10" t="s">
        <v>1306</v>
      </c>
      <c r="D74" s="8" t="s">
        <v>213</v>
      </c>
      <c r="E74" s="22">
        <v>20</v>
      </c>
      <c r="F74" s="21">
        <v>7004.58</v>
      </c>
      <c r="G74" s="21">
        <f t="shared" si="6"/>
        <v>140091.6</v>
      </c>
      <c r="H74" s="21"/>
      <c r="I74" s="21">
        <f t="shared" si="7"/>
        <v>0</v>
      </c>
      <c r="J74" s="21">
        <f t="shared" si="8"/>
        <v>140091.6</v>
      </c>
    </row>
    <row r="75" spans="1:10" s="32" customFormat="1" ht="20.399999999999999" x14ac:dyDescent="0.3">
      <c r="A75" s="41" t="s">
        <v>205</v>
      </c>
      <c r="B75" s="37" t="s">
        <v>825</v>
      </c>
      <c r="C75" s="38" t="s">
        <v>826</v>
      </c>
      <c r="D75" s="36" t="s">
        <v>109</v>
      </c>
      <c r="E75" s="42">
        <v>2.5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30.6" x14ac:dyDescent="0.3">
      <c r="A76" s="19" t="s">
        <v>207</v>
      </c>
      <c r="B76" s="9" t="s">
        <v>1807</v>
      </c>
      <c r="C76" s="10" t="s">
        <v>1307</v>
      </c>
      <c r="D76" s="8" t="s">
        <v>116</v>
      </c>
      <c r="E76" s="20">
        <v>257.5</v>
      </c>
      <c r="F76" s="21">
        <v>319.17</v>
      </c>
      <c r="G76" s="21">
        <f t="shared" si="6"/>
        <v>82186.275000000009</v>
      </c>
      <c r="H76" s="21"/>
      <c r="I76" s="21">
        <f t="shared" si="7"/>
        <v>0</v>
      </c>
      <c r="J76" s="21">
        <f t="shared" si="8"/>
        <v>82186.275000000009</v>
      </c>
    </row>
    <row r="77" spans="1:10" s="17" customFormat="1" ht="20.399999999999999" x14ac:dyDescent="0.3">
      <c r="A77" s="19" t="s">
        <v>210</v>
      </c>
      <c r="B77" s="9" t="s">
        <v>1808</v>
      </c>
      <c r="C77" s="10" t="s">
        <v>836</v>
      </c>
      <c r="D77" s="8" t="s">
        <v>837</v>
      </c>
      <c r="E77" s="22">
        <v>6</v>
      </c>
      <c r="F77" s="21">
        <v>2100</v>
      </c>
      <c r="G77" s="21">
        <f t="shared" si="6"/>
        <v>12600</v>
      </c>
      <c r="H77" s="21"/>
      <c r="I77" s="21">
        <f t="shared" si="7"/>
        <v>0</v>
      </c>
      <c r="J77" s="21">
        <f t="shared" si="8"/>
        <v>12600</v>
      </c>
    </row>
    <row r="78" spans="1:10" s="17" customFormat="1" ht="20.399999999999999" x14ac:dyDescent="0.3">
      <c r="A78" s="19" t="s">
        <v>214</v>
      </c>
      <c r="B78" s="9" t="s">
        <v>1809</v>
      </c>
      <c r="C78" s="10" t="s">
        <v>1308</v>
      </c>
      <c r="D78" s="8" t="s">
        <v>213</v>
      </c>
      <c r="E78" s="22">
        <v>50</v>
      </c>
      <c r="F78" s="21">
        <v>16.32</v>
      </c>
      <c r="G78" s="21">
        <f t="shared" si="6"/>
        <v>816</v>
      </c>
      <c r="H78" s="21"/>
      <c r="I78" s="21">
        <f t="shared" si="7"/>
        <v>0</v>
      </c>
      <c r="J78" s="21">
        <f t="shared" si="8"/>
        <v>816</v>
      </c>
    </row>
    <row r="79" spans="1:10" s="17" customFormat="1" ht="20.399999999999999" x14ac:dyDescent="0.3">
      <c r="A79" s="19" t="s">
        <v>698</v>
      </c>
      <c r="B79" s="9" t="s">
        <v>1809</v>
      </c>
      <c r="C79" s="10" t="s">
        <v>846</v>
      </c>
      <c r="D79" s="8" t="s">
        <v>213</v>
      </c>
      <c r="E79" s="22">
        <v>50</v>
      </c>
      <c r="F79" s="21">
        <v>150</v>
      </c>
      <c r="G79" s="21">
        <f t="shared" si="6"/>
        <v>7500</v>
      </c>
      <c r="H79" s="21"/>
      <c r="I79" s="21">
        <f t="shared" si="7"/>
        <v>0</v>
      </c>
      <c r="J79" s="21">
        <f t="shared" si="8"/>
        <v>7500</v>
      </c>
    </row>
    <row r="80" spans="1:10" s="17" customFormat="1" ht="20.399999999999999" x14ac:dyDescent="0.3">
      <c r="A80" s="19" t="s">
        <v>220</v>
      </c>
      <c r="B80" s="9" t="s">
        <v>1809</v>
      </c>
      <c r="C80" s="10" t="s">
        <v>1464</v>
      </c>
      <c r="D80" s="8" t="s">
        <v>213</v>
      </c>
      <c r="E80" s="22">
        <v>100</v>
      </c>
      <c r="F80" s="21">
        <v>908.41</v>
      </c>
      <c r="G80" s="21">
        <f t="shared" si="6"/>
        <v>90841</v>
      </c>
      <c r="H80" s="21"/>
      <c r="I80" s="21">
        <f t="shared" si="7"/>
        <v>0</v>
      </c>
      <c r="J80" s="21">
        <f t="shared" si="8"/>
        <v>90841</v>
      </c>
    </row>
    <row r="81" spans="1:10" s="17" customFormat="1" ht="40.799999999999997" x14ac:dyDescent="0.3">
      <c r="A81" s="19" t="s">
        <v>798</v>
      </c>
      <c r="B81" s="9" t="s">
        <v>1810</v>
      </c>
      <c r="C81" s="10" t="s">
        <v>1811</v>
      </c>
      <c r="D81" s="8" t="s">
        <v>213</v>
      </c>
      <c r="E81" s="22">
        <v>100</v>
      </c>
      <c r="F81" s="21">
        <v>3112.29</v>
      </c>
      <c r="G81" s="21">
        <f t="shared" si="6"/>
        <v>311229</v>
      </c>
      <c r="H81" s="21"/>
      <c r="I81" s="21">
        <f t="shared" si="7"/>
        <v>0</v>
      </c>
      <c r="J81" s="21">
        <f t="shared" si="8"/>
        <v>311229</v>
      </c>
    </row>
    <row r="82" spans="1:10" s="17" customFormat="1" ht="20.399999999999999" x14ac:dyDescent="0.3">
      <c r="A82" s="19" t="s">
        <v>227</v>
      </c>
      <c r="B82" s="9" t="s">
        <v>1809</v>
      </c>
      <c r="C82" s="10" t="s">
        <v>1812</v>
      </c>
      <c r="D82" s="8" t="s">
        <v>73</v>
      </c>
      <c r="E82" s="22">
        <v>100</v>
      </c>
      <c r="F82" s="21">
        <v>2482.56</v>
      </c>
      <c r="G82" s="21">
        <f t="shared" si="6"/>
        <v>248256</v>
      </c>
      <c r="H82" s="21"/>
      <c r="I82" s="21">
        <f t="shared" si="7"/>
        <v>0</v>
      </c>
      <c r="J82" s="21">
        <f t="shared" si="8"/>
        <v>248256</v>
      </c>
    </row>
    <row r="83" spans="1:10" s="17" customFormat="1" ht="20.399999999999999" x14ac:dyDescent="0.3">
      <c r="A83" s="19" t="s">
        <v>229</v>
      </c>
      <c r="B83" s="9" t="s">
        <v>1809</v>
      </c>
      <c r="C83" s="10" t="s">
        <v>1404</v>
      </c>
      <c r="D83" s="8" t="s">
        <v>73</v>
      </c>
      <c r="E83" s="22">
        <v>25</v>
      </c>
      <c r="F83" s="21">
        <v>103.68</v>
      </c>
      <c r="G83" s="21">
        <f t="shared" si="6"/>
        <v>2592</v>
      </c>
      <c r="H83" s="21"/>
      <c r="I83" s="21">
        <f t="shared" si="7"/>
        <v>0</v>
      </c>
      <c r="J83" s="21">
        <f t="shared" si="8"/>
        <v>2592</v>
      </c>
    </row>
    <row r="84" spans="1:10" s="17" customFormat="1" ht="20.399999999999999" x14ac:dyDescent="0.3">
      <c r="A84" s="19" t="s">
        <v>231</v>
      </c>
      <c r="B84" s="9" t="s">
        <v>1809</v>
      </c>
      <c r="C84" s="10" t="s">
        <v>1405</v>
      </c>
      <c r="D84" s="8" t="s">
        <v>73</v>
      </c>
      <c r="E84" s="22">
        <v>25</v>
      </c>
      <c r="F84" s="21">
        <v>103.68</v>
      </c>
      <c r="G84" s="21">
        <f t="shared" si="6"/>
        <v>2592</v>
      </c>
      <c r="H84" s="21"/>
      <c r="I84" s="21">
        <f t="shared" si="7"/>
        <v>0</v>
      </c>
      <c r="J84" s="21">
        <f t="shared" si="8"/>
        <v>2592</v>
      </c>
    </row>
    <row r="85" spans="1:10" s="17" customFormat="1" ht="40.799999999999997" x14ac:dyDescent="0.3">
      <c r="A85" s="19" t="s">
        <v>234</v>
      </c>
      <c r="B85" s="9" t="s">
        <v>1801</v>
      </c>
      <c r="C85" s="10" t="s">
        <v>1803</v>
      </c>
      <c r="D85" s="8" t="s">
        <v>73</v>
      </c>
      <c r="E85" s="22">
        <v>125</v>
      </c>
      <c r="F85" s="21">
        <v>15.12</v>
      </c>
      <c r="G85" s="21">
        <f t="shared" si="6"/>
        <v>1890</v>
      </c>
      <c r="H85" s="21"/>
      <c r="I85" s="21">
        <f t="shared" si="7"/>
        <v>0</v>
      </c>
      <c r="J85" s="21">
        <f t="shared" si="8"/>
        <v>1890</v>
      </c>
    </row>
    <row r="86" spans="1:10" s="32" customFormat="1" ht="30.6" x14ac:dyDescent="0.3">
      <c r="A86" s="41" t="s">
        <v>237</v>
      </c>
      <c r="B86" s="37" t="s">
        <v>163</v>
      </c>
      <c r="C86" s="38" t="s">
        <v>164</v>
      </c>
      <c r="D86" s="36" t="s">
        <v>165</v>
      </c>
      <c r="E86" s="46">
        <v>0.4098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0" s="17" customFormat="1" ht="40.799999999999997" x14ac:dyDescent="0.3">
      <c r="A87" s="19" t="s">
        <v>239</v>
      </c>
      <c r="B87" s="9" t="s">
        <v>1383</v>
      </c>
      <c r="C87" s="10" t="s">
        <v>1604</v>
      </c>
      <c r="D87" s="8" t="s">
        <v>73</v>
      </c>
      <c r="E87" s="22">
        <v>30</v>
      </c>
      <c r="F87" s="21">
        <v>12148</v>
      </c>
      <c r="G87" s="21">
        <f t="shared" si="6"/>
        <v>364440</v>
      </c>
      <c r="H87" s="21"/>
      <c r="I87" s="21">
        <f t="shared" si="7"/>
        <v>0</v>
      </c>
      <c r="J87" s="21">
        <f t="shared" si="8"/>
        <v>364440</v>
      </c>
    </row>
    <row r="88" spans="1:10" s="17" customFormat="1" ht="20.399999999999999" x14ac:dyDescent="0.3">
      <c r="A88" s="19" t="s">
        <v>241</v>
      </c>
      <c r="B88" s="9" t="s">
        <v>1797</v>
      </c>
      <c r="C88" s="10" t="s">
        <v>1393</v>
      </c>
      <c r="D88" s="8" t="s">
        <v>73</v>
      </c>
      <c r="E88" s="22">
        <v>60</v>
      </c>
      <c r="F88" s="21">
        <v>241.32</v>
      </c>
      <c r="G88" s="21">
        <f t="shared" si="6"/>
        <v>14479.199999999999</v>
      </c>
      <c r="H88" s="21"/>
      <c r="I88" s="21">
        <f t="shared" si="7"/>
        <v>0</v>
      </c>
      <c r="J88" s="21">
        <f t="shared" si="8"/>
        <v>14479.199999999999</v>
      </c>
    </row>
    <row r="89" spans="1:10" s="17" customFormat="1" ht="20.399999999999999" x14ac:dyDescent="0.3">
      <c r="A89" s="19" t="s">
        <v>243</v>
      </c>
      <c r="B89" s="9" t="s">
        <v>1797</v>
      </c>
      <c r="C89" s="10" t="s">
        <v>1681</v>
      </c>
      <c r="D89" s="8" t="s">
        <v>73</v>
      </c>
      <c r="E89" s="22">
        <v>20</v>
      </c>
      <c r="F89" s="21">
        <v>963.44</v>
      </c>
      <c r="G89" s="21">
        <f t="shared" si="6"/>
        <v>19268.800000000003</v>
      </c>
      <c r="H89" s="21"/>
      <c r="I89" s="21">
        <f t="shared" si="7"/>
        <v>0</v>
      </c>
      <c r="J89" s="21">
        <f t="shared" si="8"/>
        <v>19268.800000000003</v>
      </c>
    </row>
    <row r="90" spans="1:10" s="17" customFormat="1" ht="40.799999999999997" x14ac:dyDescent="0.3">
      <c r="A90" s="19" t="s">
        <v>245</v>
      </c>
      <c r="B90" s="9" t="s">
        <v>1810</v>
      </c>
      <c r="C90" s="10" t="s">
        <v>1813</v>
      </c>
      <c r="D90" s="8" t="s">
        <v>73</v>
      </c>
      <c r="E90" s="22">
        <v>120</v>
      </c>
      <c r="F90" s="21">
        <v>1530.14</v>
      </c>
      <c r="G90" s="21">
        <f t="shared" si="6"/>
        <v>183616.80000000002</v>
      </c>
      <c r="H90" s="21"/>
      <c r="I90" s="21">
        <f t="shared" si="7"/>
        <v>0</v>
      </c>
      <c r="J90" s="21">
        <f t="shared" si="8"/>
        <v>183616.80000000002</v>
      </c>
    </row>
    <row r="91" spans="1:10" s="17" customFormat="1" ht="20.399999999999999" x14ac:dyDescent="0.3">
      <c r="A91" s="19" t="s">
        <v>246</v>
      </c>
      <c r="B91" s="9" t="s">
        <v>1797</v>
      </c>
      <c r="C91" s="10" t="s">
        <v>1814</v>
      </c>
      <c r="D91" s="8" t="s">
        <v>73</v>
      </c>
      <c r="E91" s="22">
        <v>120</v>
      </c>
      <c r="F91" s="21">
        <v>49.59</v>
      </c>
      <c r="G91" s="21">
        <f t="shared" si="6"/>
        <v>5950.8</v>
      </c>
      <c r="H91" s="21"/>
      <c r="I91" s="21">
        <f t="shared" si="7"/>
        <v>0</v>
      </c>
      <c r="J91" s="21">
        <f t="shared" si="8"/>
        <v>5950.8</v>
      </c>
    </row>
    <row r="92" spans="1:10" s="17" customFormat="1" ht="20.399999999999999" x14ac:dyDescent="0.3">
      <c r="A92" s="19" t="s">
        <v>247</v>
      </c>
      <c r="B92" s="9" t="s">
        <v>1797</v>
      </c>
      <c r="C92" s="10" t="s">
        <v>1815</v>
      </c>
      <c r="D92" s="8" t="s">
        <v>73</v>
      </c>
      <c r="E92" s="22">
        <v>276</v>
      </c>
      <c r="F92" s="21">
        <v>1078.3499999999999</v>
      </c>
      <c r="G92" s="21">
        <f t="shared" si="6"/>
        <v>297624.59999999998</v>
      </c>
      <c r="H92" s="21"/>
      <c r="I92" s="21">
        <f t="shared" si="7"/>
        <v>0</v>
      </c>
      <c r="J92" s="21">
        <f t="shared" si="8"/>
        <v>297624.59999999998</v>
      </c>
    </row>
    <row r="93" spans="1:10" s="17" customFormat="1" ht="20.399999999999999" x14ac:dyDescent="0.3">
      <c r="A93" s="19" t="s">
        <v>249</v>
      </c>
      <c r="B93" s="9" t="s">
        <v>1797</v>
      </c>
      <c r="C93" s="10" t="s">
        <v>1816</v>
      </c>
      <c r="D93" s="8" t="s">
        <v>73</v>
      </c>
      <c r="E93" s="22">
        <v>25</v>
      </c>
      <c r="F93" s="21">
        <v>410.05</v>
      </c>
      <c r="G93" s="21">
        <f t="shared" si="6"/>
        <v>10251.25</v>
      </c>
      <c r="H93" s="21"/>
      <c r="I93" s="21">
        <f t="shared" si="7"/>
        <v>0</v>
      </c>
      <c r="J93" s="21">
        <f t="shared" si="8"/>
        <v>10251.25</v>
      </c>
    </row>
    <row r="94" spans="1:10" s="32" customFormat="1" ht="20.399999999999999" x14ac:dyDescent="0.3">
      <c r="A94" s="41" t="s">
        <v>251</v>
      </c>
      <c r="B94" s="37" t="s">
        <v>806</v>
      </c>
      <c r="C94" s="38" t="s">
        <v>807</v>
      </c>
      <c r="D94" s="36" t="s">
        <v>69</v>
      </c>
      <c r="E94" s="42">
        <v>2.4</v>
      </c>
      <c r="F94" s="26"/>
      <c r="G94" s="26">
        <f t="shared" si="6"/>
        <v>0</v>
      </c>
      <c r="H94" s="26"/>
      <c r="I94" s="26">
        <f t="shared" si="7"/>
        <v>0</v>
      </c>
      <c r="J94" s="26">
        <f t="shared" si="8"/>
        <v>0</v>
      </c>
    </row>
    <row r="95" spans="1:10" s="17" customFormat="1" ht="40.799999999999997" x14ac:dyDescent="0.3">
      <c r="A95" s="19" t="s">
        <v>252</v>
      </c>
      <c r="B95" s="9" t="s">
        <v>1397</v>
      </c>
      <c r="C95" s="10" t="s">
        <v>1817</v>
      </c>
      <c r="D95" s="8" t="s">
        <v>73</v>
      </c>
      <c r="E95" s="22">
        <v>120</v>
      </c>
      <c r="F95" s="21">
        <v>3001.62</v>
      </c>
      <c r="G95" s="21">
        <f t="shared" si="6"/>
        <v>360194.39999999997</v>
      </c>
      <c r="H95" s="21"/>
      <c r="I95" s="21">
        <f t="shared" si="7"/>
        <v>0</v>
      </c>
      <c r="J95" s="21">
        <f t="shared" si="8"/>
        <v>360194.39999999997</v>
      </c>
    </row>
    <row r="96" spans="1:10" s="17" customFormat="1" ht="40.799999999999997" x14ac:dyDescent="0.3">
      <c r="A96" s="19" t="s">
        <v>253</v>
      </c>
      <c r="B96" s="9" t="s">
        <v>1397</v>
      </c>
      <c r="C96" s="10" t="s">
        <v>1818</v>
      </c>
      <c r="D96" s="8" t="s">
        <v>73</v>
      </c>
      <c r="E96" s="22">
        <v>36</v>
      </c>
      <c r="F96" s="21">
        <v>1530.14</v>
      </c>
      <c r="G96" s="21">
        <f t="shared" si="6"/>
        <v>55085.04</v>
      </c>
      <c r="H96" s="21"/>
      <c r="I96" s="21">
        <f t="shared" si="7"/>
        <v>0</v>
      </c>
      <c r="J96" s="21">
        <f t="shared" si="8"/>
        <v>55085.04</v>
      </c>
    </row>
    <row r="97" spans="1:11" s="17" customFormat="1" ht="40.799999999999997" x14ac:dyDescent="0.3">
      <c r="A97" s="19" t="s">
        <v>254</v>
      </c>
      <c r="B97" s="9" t="s">
        <v>1801</v>
      </c>
      <c r="C97" s="10" t="s">
        <v>844</v>
      </c>
      <c r="D97" s="8" t="s">
        <v>73</v>
      </c>
      <c r="E97" s="22">
        <v>960</v>
      </c>
      <c r="F97" s="21">
        <v>23.59</v>
      </c>
      <c r="G97" s="21">
        <f t="shared" si="6"/>
        <v>22646.400000000001</v>
      </c>
      <c r="H97" s="21"/>
      <c r="I97" s="21">
        <f t="shared" si="7"/>
        <v>0</v>
      </c>
      <c r="J97" s="21">
        <f t="shared" si="8"/>
        <v>22646.400000000001</v>
      </c>
    </row>
    <row r="98" spans="1:11" s="17" customFormat="1" ht="40.799999999999997" x14ac:dyDescent="0.3">
      <c r="A98" s="19" t="s">
        <v>255</v>
      </c>
      <c r="B98" s="9" t="s">
        <v>1801</v>
      </c>
      <c r="C98" s="10" t="s">
        <v>845</v>
      </c>
      <c r="D98" s="8" t="s">
        <v>73</v>
      </c>
      <c r="E98" s="22">
        <v>960</v>
      </c>
      <c r="F98" s="21">
        <v>7.86</v>
      </c>
      <c r="G98" s="21">
        <f t="shared" si="6"/>
        <v>7545.6</v>
      </c>
      <c r="H98" s="21"/>
      <c r="I98" s="21">
        <f t="shared" si="7"/>
        <v>0</v>
      </c>
      <c r="J98" s="21">
        <f t="shared" si="8"/>
        <v>7545.6</v>
      </c>
    </row>
    <row r="99" spans="1:11" s="17" customFormat="1" ht="40.799999999999997" x14ac:dyDescent="0.3">
      <c r="A99" s="19" t="s">
        <v>257</v>
      </c>
      <c r="B99" s="9" t="s">
        <v>1801</v>
      </c>
      <c r="C99" s="10" t="s">
        <v>1802</v>
      </c>
      <c r="D99" s="8" t="s">
        <v>73</v>
      </c>
      <c r="E99" s="22">
        <v>740</v>
      </c>
      <c r="F99" s="21">
        <v>97.98</v>
      </c>
      <c r="G99" s="21">
        <f t="shared" ref="G99:G114" si="9">E99*F99</f>
        <v>72505.2</v>
      </c>
      <c r="H99" s="21"/>
      <c r="I99" s="21">
        <f t="shared" ref="I99:I114" si="10">E99*H99</f>
        <v>0</v>
      </c>
      <c r="J99" s="21">
        <f t="shared" si="8"/>
        <v>72505.2</v>
      </c>
    </row>
    <row r="100" spans="1:11" s="17" customFormat="1" ht="40.799999999999997" x14ac:dyDescent="0.3">
      <c r="A100" s="19" t="s">
        <v>259</v>
      </c>
      <c r="B100" s="9" t="s">
        <v>1801</v>
      </c>
      <c r="C100" s="10" t="s">
        <v>1803</v>
      </c>
      <c r="D100" s="8" t="s">
        <v>73</v>
      </c>
      <c r="E100" s="22">
        <v>740</v>
      </c>
      <c r="F100" s="21">
        <v>15.12</v>
      </c>
      <c r="G100" s="21">
        <f t="shared" si="9"/>
        <v>11188.8</v>
      </c>
      <c r="H100" s="21"/>
      <c r="I100" s="21">
        <f t="shared" si="10"/>
        <v>0</v>
      </c>
      <c r="J100" s="21">
        <f t="shared" si="8"/>
        <v>11188.8</v>
      </c>
    </row>
    <row r="101" spans="1:11" s="17" customFormat="1" ht="40.799999999999997" x14ac:dyDescent="0.3">
      <c r="A101" s="19" t="s">
        <v>261</v>
      </c>
      <c r="B101" s="9" t="s">
        <v>1801</v>
      </c>
      <c r="C101" s="10" t="s">
        <v>1804</v>
      </c>
      <c r="D101" s="8" t="s">
        <v>73</v>
      </c>
      <c r="E101" s="22">
        <v>740</v>
      </c>
      <c r="F101" s="21">
        <v>12.69</v>
      </c>
      <c r="G101" s="21">
        <f t="shared" si="9"/>
        <v>9390.6</v>
      </c>
      <c r="H101" s="21"/>
      <c r="I101" s="21">
        <f t="shared" si="10"/>
        <v>0</v>
      </c>
      <c r="J101" s="21">
        <f t="shared" si="8"/>
        <v>9390.6</v>
      </c>
    </row>
    <row r="102" spans="1:11" s="17" customFormat="1" ht="40.799999999999997" x14ac:dyDescent="0.3">
      <c r="A102" s="19" t="s">
        <v>263</v>
      </c>
      <c r="B102" s="9" t="s">
        <v>1801</v>
      </c>
      <c r="C102" s="10" t="s">
        <v>1805</v>
      </c>
      <c r="D102" s="8" t="s">
        <v>73</v>
      </c>
      <c r="E102" s="22">
        <v>240</v>
      </c>
      <c r="F102" s="21">
        <v>97.98</v>
      </c>
      <c r="G102" s="21">
        <f t="shared" si="9"/>
        <v>23515.200000000001</v>
      </c>
      <c r="H102" s="21"/>
      <c r="I102" s="21">
        <f t="shared" si="10"/>
        <v>0</v>
      </c>
      <c r="J102" s="21">
        <f t="shared" si="8"/>
        <v>23515.200000000001</v>
      </c>
    </row>
    <row r="103" spans="1:11" s="17" customFormat="1" ht="40.799999999999997" x14ac:dyDescent="0.3">
      <c r="A103" s="19" t="s">
        <v>265</v>
      </c>
      <c r="B103" s="9" t="s">
        <v>1801</v>
      </c>
      <c r="C103" s="10" t="s">
        <v>1806</v>
      </c>
      <c r="D103" s="8" t="s">
        <v>73</v>
      </c>
      <c r="E103" s="22">
        <v>240</v>
      </c>
      <c r="F103" s="21">
        <v>27.81</v>
      </c>
      <c r="G103" s="21">
        <f t="shared" si="9"/>
        <v>6674.4</v>
      </c>
      <c r="H103" s="21"/>
      <c r="I103" s="21">
        <f t="shared" si="10"/>
        <v>0</v>
      </c>
      <c r="J103" s="21">
        <f t="shared" si="8"/>
        <v>6674.4</v>
      </c>
    </row>
    <row r="104" spans="1:11" s="32" customFormat="1" ht="20.399999999999999" x14ac:dyDescent="0.3">
      <c r="A104" s="41" t="s">
        <v>267</v>
      </c>
      <c r="B104" s="37" t="s">
        <v>825</v>
      </c>
      <c r="C104" s="38" t="s">
        <v>826</v>
      </c>
      <c r="D104" s="36" t="s">
        <v>109</v>
      </c>
      <c r="E104" s="43">
        <v>5</v>
      </c>
      <c r="F104" s="26"/>
      <c r="G104" s="26">
        <f t="shared" si="9"/>
        <v>0</v>
      </c>
      <c r="H104" s="26"/>
      <c r="I104" s="26">
        <f t="shared" si="10"/>
        <v>0</v>
      </c>
      <c r="J104" s="26">
        <f t="shared" si="8"/>
        <v>0</v>
      </c>
    </row>
    <row r="105" spans="1:11" s="17" customFormat="1" ht="30.6" x14ac:dyDescent="0.3">
      <c r="A105" s="19" t="s">
        <v>269</v>
      </c>
      <c r="B105" s="9" t="s">
        <v>1807</v>
      </c>
      <c r="C105" s="10" t="s">
        <v>1307</v>
      </c>
      <c r="D105" s="8" t="s">
        <v>116</v>
      </c>
      <c r="E105" s="22">
        <v>515</v>
      </c>
      <c r="F105" s="21">
        <v>319.17</v>
      </c>
      <c r="G105" s="21">
        <f t="shared" si="9"/>
        <v>164372.55000000002</v>
      </c>
      <c r="H105" s="21"/>
      <c r="I105" s="21">
        <f t="shared" si="10"/>
        <v>0</v>
      </c>
      <c r="J105" s="21">
        <f t="shared" si="8"/>
        <v>164372.55000000002</v>
      </c>
      <c r="K105" s="17" t="s">
        <v>2035</v>
      </c>
    </row>
    <row r="106" spans="1:11" s="17" customFormat="1" ht="20.399999999999999" x14ac:dyDescent="0.3">
      <c r="A106" s="19" t="s">
        <v>270</v>
      </c>
      <c r="B106" s="9" t="s">
        <v>1808</v>
      </c>
      <c r="C106" s="10" t="s">
        <v>836</v>
      </c>
      <c r="D106" s="8" t="s">
        <v>837</v>
      </c>
      <c r="E106" s="22">
        <v>15</v>
      </c>
      <c r="F106" s="21">
        <v>2100</v>
      </c>
      <c r="G106" s="21">
        <f t="shared" si="9"/>
        <v>31500</v>
      </c>
      <c r="H106" s="21"/>
      <c r="I106" s="21">
        <f t="shared" si="10"/>
        <v>0</v>
      </c>
      <c r="J106" s="21">
        <f t="shared" si="8"/>
        <v>31500</v>
      </c>
    </row>
    <row r="107" spans="1:11" s="17" customFormat="1" ht="20.399999999999999" x14ac:dyDescent="0.3">
      <c r="A107" s="19" t="s">
        <v>273</v>
      </c>
      <c r="B107" s="9" t="s">
        <v>1809</v>
      </c>
      <c r="C107" s="10" t="s">
        <v>1819</v>
      </c>
      <c r="D107" s="8" t="s">
        <v>73</v>
      </c>
      <c r="E107" s="22">
        <v>50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1" s="17" customFormat="1" ht="20.399999999999999" x14ac:dyDescent="0.3">
      <c r="A108" s="19" t="s">
        <v>275</v>
      </c>
      <c r="B108" s="9" t="s">
        <v>1809</v>
      </c>
      <c r="C108" s="10" t="s">
        <v>846</v>
      </c>
      <c r="D108" s="8" t="s">
        <v>213</v>
      </c>
      <c r="E108" s="22">
        <v>50</v>
      </c>
      <c r="F108" s="21">
        <v>150</v>
      </c>
      <c r="G108" s="21">
        <f t="shared" si="9"/>
        <v>7500</v>
      </c>
      <c r="H108" s="21"/>
      <c r="I108" s="21">
        <f t="shared" si="10"/>
        <v>0</v>
      </c>
      <c r="J108" s="21">
        <f t="shared" si="8"/>
        <v>7500</v>
      </c>
    </row>
    <row r="109" spans="1:11" s="17" customFormat="1" ht="20.399999999999999" x14ac:dyDescent="0.3">
      <c r="A109" s="19" t="s">
        <v>279</v>
      </c>
      <c r="B109" s="9" t="s">
        <v>1797</v>
      </c>
      <c r="C109" s="10" t="s">
        <v>1820</v>
      </c>
      <c r="D109" s="8" t="s">
        <v>73</v>
      </c>
      <c r="E109" s="22">
        <v>250</v>
      </c>
      <c r="F109" s="21">
        <v>180</v>
      </c>
      <c r="G109" s="21">
        <f t="shared" si="9"/>
        <v>45000</v>
      </c>
      <c r="H109" s="21"/>
      <c r="I109" s="21">
        <f t="shared" si="10"/>
        <v>0</v>
      </c>
      <c r="J109" s="21">
        <f t="shared" si="8"/>
        <v>45000</v>
      </c>
    </row>
    <row r="110" spans="1:11" s="17" customFormat="1" ht="40.799999999999997" x14ac:dyDescent="0.3">
      <c r="A110" s="19" t="s">
        <v>847</v>
      </c>
      <c r="B110" s="9" t="s">
        <v>1821</v>
      </c>
      <c r="C110" s="10" t="s">
        <v>1822</v>
      </c>
      <c r="D110" s="8" t="s">
        <v>73</v>
      </c>
      <c r="E110" s="22">
        <v>250</v>
      </c>
      <c r="F110" s="21">
        <v>3112.29</v>
      </c>
      <c r="G110" s="21">
        <f t="shared" si="9"/>
        <v>778072.5</v>
      </c>
      <c r="H110" s="21"/>
      <c r="I110" s="21">
        <f t="shared" si="10"/>
        <v>0</v>
      </c>
      <c r="J110" s="21">
        <f t="shared" si="8"/>
        <v>778072.5</v>
      </c>
    </row>
    <row r="111" spans="1:11" s="17" customFormat="1" ht="20.399999999999999" x14ac:dyDescent="0.3">
      <c r="A111" s="19" t="s">
        <v>282</v>
      </c>
      <c r="B111" s="9" t="s">
        <v>1809</v>
      </c>
      <c r="C111" s="10" t="s">
        <v>1812</v>
      </c>
      <c r="D111" s="8" t="s">
        <v>73</v>
      </c>
      <c r="E111" s="22">
        <v>250</v>
      </c>
      <c r="F111" s="21">
        <v>2482.56</v>
      </c>
      <c r="G111" s="21">
        <f t="shared" si="9"/>
        <v>620640</v>
      </c>
      <c r="H111" s="21"/>
      <c r="I111" s="21">
        <f t="shared" si="10"/>
        <v>0</v>
      </c>
      <c r="J111" s="21">
        <f t="shared" si="8"/>
        <v>620640</v>
      </c>
    </row>
    <row r="112" spans="1:11" s="17" customFormat="1" ht="20.399999999999999" x14ac:dyDescent="0.3">
      <c r="A112" s="19" t="s">
        <v>284</v>
      </c>
      <c r="B112" s="9" t="s">
        <v>1809</v>
      </c>
      <c r="C112" s="10" t="s">
        <v>1404</v>
      </c>
      <c r="D112" s="8" t="s">
        <v>73</v>
      </c>
      <c r="E112" s="22">
        <v>200</v>
      </c>
      <c r="F112" s="21">
        <v>103.68</v>
      </c>
      <c r="G112" s="21">
        <f t="shared" si="9"/>
        <v>20736</v>
      </c>
      <c r="H112" s="21"/>
      <c r="I112" s="21">
        <f t="shared" si="10"/>
        <v>0</v>
      </c>
      <c r="J112" s="21">
        <f t="shared" si="8"/>
        <v>20736</v>
      </c>
    </row>
    <row r="113" spans="1:11" s="17" customFormat="1" ht="20.399999999999999" x14ac:dyDescent="0.3">
      <c r="A113" s="19" t="s">
        <v>286</v>
      </c>
      <c r="B113" s="9" t="s">
        <v>1809</v>
      </c>
      <c r="C113" s="10" t="s">
        <v>1405</v>
      </c>
      <c r="D113" s="8" t="s">
        <v>73</v>
      </c>
      <c r="E113" s="22">
        <v>200</v>
      </c>
      <c r="F113" s="21">
        <v>103.68</v>
      </c>
      <c r="G113" s="21">
        <f t="shared" si="9"/>
        <v>20736</v>
      </c>
      <c r="H113" s="21"/>
      <c r="I113" s="21">
        <f t="shared" si="10"/>
        <v>0</v>
      </c>
      <c r="J113" s="21">
        <f t="shared" si="8"/>
        <v>20736</v>
      </c>
    </row>
    <row r="114" spans="1:11" s="17" customFormat="1" ht="20.399999999999999" x14ac:dyDescent="0.3">
      <c r="A114" s="19" t="s">
        <v>289</v>
      </c>
      <c r="B114" s="9" t="s">
        <v>1809</v>
      </c>
      <c r="C114" s="10" t="s">
        <v>1803</v>
      </c>
      <c r="D114" s="8" t="s">
        <v>73</v>
      </c>
      <c r="E114" s="22">
        <v>450</v>
      </c>
      <c r="F114" s="21">
        <v>15.12</v>
      </c>
      <c r="G114" s="21">
        <f t="shared" si="9"/>
        <v>6804</v>
      </c>
      <c r="H114" s="21"/>
      <c r="I114" s="21">
        <f t="shared" si="10"/>
        <v>0</v>
      </c>
      <c r="J114" s="21">
        <f t="shared" si="8"/>
        <v>6804</v>
      </c>
    </row>
    <row r="115" spans="1:11" x14ac:dyDescent="0.3">
      <c r="G115" s="26">
        <f t="shared" ref="G115:I115" si="11">SUM(G3:G114)</f>
        <v>12210741.692000002</v>
      </c>
      <c r="H115" s="26"/>
      <c r="I115" s="26">
        <f t="shared" si="11"/>
        <v>0</v>
      </c>
      <c r="J115" s="26">
        <f>SUM(J3:J114)</f>
        <v>12210741.692000002</v>
      </c>
      <c r="K115" s="31"/>
    </row>
  </sheetData>
  <autoFilter ref="A1:K115" xr:uid="{00000000-0001-0000-1500-000000000000}"/>
  <mergeCells count="1">
    <mergeCell ref="L1:Q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+8.4 ЭОМ</vt:lpstr>
      <vt:lpstr>5.1.1-ЭС</vt:lpstr>
      <vt:lpstr>+3.4-ЭОМ</vt:lpstr>
      <vt:lpstr>+3.2-ЭОМ</vt:lpstr>
      <vt:lpstr>+3.1-ЭОМ (2)</vt:lpstr>
      <vt:lpstr>+3.1-СЭО (2)</vt:lpstr>
      <vt:lpstr>+00-ЭС1.СУБ</vt:lpstr>
      <vt:lpstr>+2.1.2,2.1.7-ЭОМ1</vt:lpstr>
      <vt:lpstr>+2.1.1-ЭОМ</vt:lpstr>
      <vt:lpstr>+2.1.12-ЭОМ</vt:lpstr>
      <vt:lpstr>+1.1,1.2,2.1.0-ЭОМ</vt:lpstr>
      <vt:lpstr>+2.1.11-ЭОМ</vt:lpstr>
      <vt:lpstr>2.2.7-ЭОМ (2)</vt:lpstr>
      <vt:lpstr>2.2.6-ЭОМ (2)</vt:lpstr>
      <vt:lpstr>2.2.5-ЭОМ (2)</vt:lpstr>
      <vt:lpstr>2.2.4,2.1.6-ЭОМ (2)</vt:lpstr>
      <vt:lpstr>2.2.3-ЭОМ (2)</vt:lpstr>
      <vt:lpstr>2.2.2-ЭОМ (2)</vt:lpstr>
      <vt:lpstr>2.2.1-ЭОМ (2)</vt:lpstr>
      <vt:lpstr>2.1.5-ЭОМ</vt:lpstr>
      <vt:lpstr>2.1.4-ЭОМ</vt:lpstr>
      <vt:lpstr>2.1.3-ЭОМ</vt:lpstr>
      <vt:lpstr>2.1.2,2.1.7-ЭОМ3</vt:lpstr>
      <vt:lpstr>2.1.2,2.1.7-ЭОМ2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2025-04-24T14:33:40Z</dcterms:created>
  <dcterms:modified xsi:type="dcterms:W3CDTF">2025-05-28T08:38:38Z</dcterms:modified>
</cp:coreProperties>
</file>