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13_ncr:1_{F20A600C-FEA5-40D2-A50B-A8A60554D290}" xr6:coauthVersionLast="47" xr6:coauthVersionMax="47" xr10:uidLastSave="{00000000-0000-0000-0000-000000000000}"/>
  <bookViews>
    <workbookView xWindow="28680" yWindow="-120" windowWidth="29040" windowHeight="15720" activeTab="3" xr2:uid="{131488EA-1608-4D8B-A318-77558DECF288}"/>
  </bookViews>
  <sheets>
    <sheet name="ВОР " sheetId="1" r:id="rId1"/>
    <sheet name="Материалы РШП" sheetId="2" r:id="rId2"/>
    <sheet name="КП РШП" sheetId="3" r:id="rId3"/>
    <sheet name="Лист1" sheetId="5" r:id="rId4"/>
    <sheet name="Раскладка бруса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5" l="1"/>
  <c r="I100" i="5"/>
  <c r="J100" i="5"/>
  <c r="G105" i="5"/>
  <c r="H105" i="5" s="1"/>
  <c r="I105" i="5" s="1"/>
  <c r="F107" i="5"/>
  <c r="G92" i="5"/>
  <c r="F94" i="5"/>
  <c r="F81" i="5"/>
  <c r="G78" i="5"/>
  <c r="H78" i="5" s="1"/>
  <c r="I78" i="5" s="1"/>
  <c r="G77" i="5"/>
  <c r="H77" i="5" s="1"/>
  <c r="I77" i="5" s="1"/>
  <c r="I81" i="5" s="1"/>
  <c r="G71" i="5"/>
  <c r="I72" i="5"/>
  <c r="H71" i="5"/>
  <c r="G72" i="5"/>
  <c r="H72" i="5" s="1"/>
  <c r="F72" i="5"/>
  <c r="F73" i="5"/>
  <c r="F71" i="5"/>
  <c r="I71" i="5" s="1"/>
  <c r="I74" i="5" s="1"/>
  <c r="I83" i="5" s="1"/>
  <c r="F42" i="5"/>
  <c r="H42" i="5" s="1"/>
  <c r="K5" i="5"/>
  <c r="I42" i="5" l="1"/>
  <c r="K42" i="5"/>
  <c r="F74" i="5"/>
  <c r="F43" i="5"/>
  <c r="G43" i="5" s="1"/>
  <c r="K43" i="5" s="1"/>
  <c r="F44" i="5"/>
  <c r="F45" i="5"/>
  <c r="G45" i="5" s="1"/>
  <c r="F46" i="5"/>
  <c r="F47" i="5"/>
  <c r="F48" i="5"/>
  <c r="G48" i="5" s="1"/>
  <c r="F49" i="5"/>
  <c r="G49" i="5" s="1"/>
  <c r="F50" i="5"/>
  <c r="G50" i="5" s="1"/>
  <c r="F51" i="5"/>
  <c r="F52" i="5"/>
  <c r="H49" i="5" l="1"/>
  <c r="I49" i="5" s="1"/>
  <c r="K49" i="5" s="1"/>
  <c r="K51" i="5" s="1"/>
  <c r="F53" i="5"/>
  <c r="K3" i="5"/>
  <c r="M25" i="5"/>
  <c r="M26" i="5"/>
  <c r="M27" i="5"/>
  <c r="M28" i="5"/>
  <c r="M29" i="5"/>
  <c r="M24" i="5"/>
  <c r="H25" i="5"/>
  <c r="H30" i="5" s="1"/>
  <c r="I30" i="5" s="1"/>
  <c r="H26" i="5"/>
  <c r="H27" i="5"/>
  <c r="H28" i="5"/>
  <c r="H29" i="5"/>
  <c r="H24" i="5"/>
  <c r="F25" i="5"/>
  <c r="F26" i="5"/>
  <c r="F27" i="5"/>
  <c r="F28" i="5"/>
  <c r="F29" i="5"/>
  <c r="F24" i="5"/>
  <c r="F30" i="5" s="1"/>
  <c r="I16" i="5"/>
  <c r="K16" i="5" s="1"/>
  <c r="G18" i="5" l="1"/>
  <c r="F10" i="5"/>
  <c r="F9" i="5"/>
  <c r="F11" i="5" s="1"/>
  <c r="H7" i="5"/>
  <c r="F7" i="5"/>
  <c r="H6" i="5"/>
  <c r="F6" i="5"/>
  <c r="H5" i="5"/>
  <c r="F5" i="5"/>
  <c r="H4" i="5"/>
  <c r="F4" i="5"/>
  <c r="H3" i="5"/>
  <c r="F3" i="5"/>
  <c r="H2" i="5"/>
  <c r="H8" i="5" s="1"/>
  <c r="F2" i="5"/>
  <c r="K4" i="3"/>
  <c r="F4" i="3"/>
  <c r="L4" i="3"/>
  <c r="I10" i="3"/>
  <c r="J10" i="3"/>
  <c r="F8" i="5" l="1"/>
  <c r="I8" i="5" s="1"/>
  <c r="E40" i="4"/>
  <c r="E42" i="4"/>
  <c r="C40" i="4"/>
  <c r="E38" i="4"/>
  <c r="E27" i="4"/>
  <c r="E28" i="4"/>
  <c r="E29" i="4"/>
  <c r="E30" i="4"/>
  <c r="E31" i="4"/>
  <c r="E32" i="4"/>
  <c r="E33" i="4"/>
  <c r="E34" i="4"/>
  <c r="E35" i="4"/>
  <c r="E36" i="4"/>
  <c r="E37" i="4"/>
  <c r="E26" i="4"/>
  <c r="S34" i="3"/>
  <c r="T34" i="3"/>
  <c r="T24" i="3"/>
  <c r="T25" i="3"/>
  <c r="T26" i="3"/>
  <c r="T27" i="3"/>
  <c r="T28" i="3"/>
  <c r="T29" i="3"/>
  <c r="T30" i="3"/>
  <c r="T31" i="3"/>
  <c r="T32" i="3"/>
  <c r="T33" i="3"/>
  <c r="T23" i="3"/>
  <c r="S16" i="3"/>
  <c r="S4" i="3"/>
  <c r="S5" i="3"/>
  <c r="S6" i="3"/>
  <c r="S7" i="3"/>
  <c r="S8" i="3"/>
  <c r="S9" i="3"/>
  <c r="S10" i="3"/>
  <c r="S11" i="3"/>
  <c r="S12" i="3"/>
  <c r="S13" i="3"/>
  <c r="S14" i="3"/>
  <c r="S15" i="3"/>
  <c r="S3" i="3"/>
  <c r="K25" i="3"/>
  <c r="I25" i="3"/>
  <c r="K24" i="3"/>
  <c r="F33" i="3"/>
  <c r="F32" i="3"/>
  <c r="I32" i="3" s="1"/>
  <c r="F31" i="3"/>
  <c r="F30" i="3"/>
  <c r="F29" i="3"/>
  <c r="F28" i="3"/>
  <c r="F27" i="3"/>
  <c r="F26" i="3"/>
  <c r="F25" i="3"/>
  <c r="F24" i="3"/>
  <c r="I24" i="3" s="1"/>
  <c r="L10" i="3"/>
  <c r="L11" i="3"/>
  <c r="K10" i="3"/>
  <c r="H3" i="3"/>
  <c r="L3" i="3" s="1"/>
  <c r="H4" i="3"/>
  <c r="H5" i="3"/>
  <c r="H6" i="3"/>
  <c r="H7" i="3"/>
  <c r="H8" i="3"/>
  <c r="H9" i="3"/>
  <c r="H10" i="3"/>
  <c r="G12" i="3"/>
  <c r="H12" i="3" s="1"/>
  <c r="G11" i="3"/>
  <c r="H11" i="3" s="1"/>
  <c r="F34" i="3" l="1"/>
  <c r="H13" i="3"/>
  <c r="D16" i="4" l="1"/>
  <c r="D15" i="4"/>
  <c r="D14" i="4"/>
  <c r="D13" i="4"/>
  <c r="D12" i="4"/>
  <c r="D11" i="4"/>
  <c r="D10" i="4"/>
  <c r="D9" i="4"/>
  <c r="D8" i="4"/>
  <c r="D7" i="4"/>
  <c r="D6" i="4"/>
  <c r="D5" i="4"/>
  <c r="F5" i="3"/>
  <c r="F15" i="3" s="1"/>
  <c r="F16" i="3" s="1"/>
  <c r="F6" i="3"/>
  <c r="F7" i="3"/>
  <c r="F8" i="3"/>
  <c r="F9" i="3"/>
  <c r="F10" i="3"/>
  <c r="F11" i="3"/>
  <c r="F12" i="3"/>
  <c r="F3" i="3"/>
  <c r="D16" i="2"/>
  <c r="D287" i="1"/>
  <c r="D286" i="1"/>
  <c r="D285" i="1"/>
  <c r="D283" i="1"/>
  <c r="D281" i="1"/>
  <c r="D263" i="1"/>
  <c r="D257" i="1"/>
  <c r="D256" i="1"/>
  <c r="D255" i="1"/>
  <c r="D253" i="1"/>
  <c r="D251" i="1"/>
  <c r="D233" i="1"/>
  <c r="D227" i="1"/>
  <c r="D226" i="1"/>
  <c r="D225" i="1"/>
  <c r="D223" i="1"/>
  <c r="D221" i="1"/>
  <c r="D203" i="1"/>
  <c r="D197" i="1"/>
  <c r="D196" i="1"/>
  <c r="D195" i="1"/>
  <c r="D193" i="1"/>
  <c r="D191" i="1"/>
  <c r="D173" i="1"/>
  <c r="D167" i="1"/>
  <c r="D166" i="1"/>
  <c r="D165" i="1"/>
  <c r="D163" i="1"/>
  <c r="D161" i="1"/>
  <c r="D143" i="1"/>
  <c r="D137" i="1"/>
  <c r="D136" i="1"/>
  <c r="D135" i="1"/>
  <c r="D133" i="1"/>
  <c r="D131" i="1"/>
  <c r="D113" i="1"/>
  <c r="D107" i="1"/>
  <c r="D106" i="1"/>
  <c r="D105" i="1"/>
  <c r="D103" i="1"/>
  <c r="D101" i="1"/>
  <c r="D83" i="1"/>
  <c r="D77" i="1"/>
  <c r="D76" i="1"/>
  <c r="D75" i="1"/>
  <c r="D73" i="1"/>
  <c r="D71" i="1"/>
  <c r="D53" i="1"/>
  <c r="D35" i="1"/>
  <c r="D34" i="1"/>
  <c r="D29" i="1"/>
  <c r="D28" i="1"/>
  <c r="D26" i="1"/>
  <c r="D17" i="1"/>
  <c r="D17" i="4" l="1"/>
  <c r="F13" i="3"/>
  <c r="D30" i="1"/>
</calcChain>
</file>

<file path=xl/sharedStrings.xml><?xml version="1.0" encoding="utf-8"?>
<sst xmlns="http://schemas.openxmlformats.org/spreadsheetml/2006/main" count="1409" uniqueCount="490">
  <si>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</si>
  <si>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</si>
  <si>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</si>
  <si>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</si>
  <si>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</si>
  <si>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</si>
  <si>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</si>
  <si>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</si>
  <si>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</si>
  <si>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</si>
  <si>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</si>
  <si>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</si>
  <si>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</si>
  <si>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</si>
  <si>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</si>
  <si>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</si>
  <si>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</si>
  <si>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</si>
  <si>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</si>
  <si>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</si>
  <si>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</si>
  <si>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</si>
  <si>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</si>
  <si>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</si>
  <si>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</si>
  <si>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</si>
  <si>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 xml:space="preserve">Укладка и скрепление рельс по 12,5м 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</si>
  <si>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</si>
  <si>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</si>
  <si>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</si>
  <si>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</si>
  <si>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</si>
  <si>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</si>
  <si>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</si>
  <si>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</si>
  <si>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</si>
  <si>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</si>
  <si>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</si>
  <si>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</si>
  <si>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</si>
  <si>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</si>
  <si>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</si>
  <si>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</si>
  <si>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</si>
  <si>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</si>
  <si>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</si>
  <si>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</si>
  <si>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</si>
  <si>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</si>
  <si>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</si>
  <si>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</si>
  <si>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</si>
  <si>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</si>
  <si>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</si>
  <si>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</si>
  <si>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</si>
  <si>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</si>
  <si>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</si>
  <si>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</si>
  <si>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</si>
  <si>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</si>
  <si>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</si>
  <si>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</si>
  <si>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</si>
  <si>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</si>
  <si>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</si>
  <si>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</si>
  <si>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</si>
  <si>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</si>
  <si>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</si>
  <si>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</si>
  <si>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</si>
  <si>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</si>
  <si>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</si>
  <si>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</si>
  <si>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</si>
  <si>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</si>
  <si>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</si>
  <si>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</si>
  <si>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</si>
  <si>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</si>
  <si>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</si>
  <si>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</si>
  <si>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</si>
  <si>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</si>
  <si>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</si>
  <si>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</si>
  <si>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</si>
  <si>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</si>
  <si>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</si>
  <si>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</si>
  <si>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</si>
  <si>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</si>
  <si>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</si>
  <si>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</si>
  <si>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</si>
  <si>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</si>
  <si>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</si>
  <si>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</si>
  <si>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</si>
  <si>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</si>
  <si>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</si>
  <si>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</si>
  <si>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</si>
  <si>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</si>
  <si>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</si>
  <si>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</si>
  <si>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</si>
  <si>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</si>
  <si>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</si>
  <si>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</si>
  <si>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</si>
  <si>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</si>
  <si>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</si>
  <si>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</si>
  <si>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</si>
  <si>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</si>
  <si>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</si>
  <si>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</si>
  <si>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</si>
  <si>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</si>
  <si>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</si>
  <si>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</si>
  <si>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</si>
  <si>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</si>
  <si>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</si>
  <si>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</si>
  <si>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</si>
  <si>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</si>
  <si>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</si>
  <si>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</si>
  <si>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</si>
  <si>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</si>
  <si>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</si>
  <si>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</si>
  <si>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</si>
  <si>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</si>
  <si>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</si>
  <si>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</si>
  <si>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</si>
  <si>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</si>
  <si>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</si>
  <si>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</si>
  <si>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</si>
  <si>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</si>
  <si>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</si>
  <si>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</si>
  <si>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</si>
  <si>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</si>
  <si>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</si>
  <si>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</si>
  <si>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</si>
  <si>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</si>
  <si>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</si>
  <si>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</si>
  <si>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</si>
  <si>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</si>
  <si>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</si>
  <si>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</si>
  <si>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</si>
  <si>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</si>
  <si>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</si>
  <si>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</si>
  <si>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</si>
  <si>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</si>
  <si>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</si>
  <si>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</si>
  <si>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</si>
  <si>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</si>
  <si>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</si>
  <si>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</si>
  <si>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</si>
  <si>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</si>
  <si>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</si>
  <si>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</si>
  <si>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</si>
  <si>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</si>
  <si>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</si>
  <si>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</si>
  <si>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</si>
  <si>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</si>
  <si>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</si>
  <si>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</si>
  <si>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</si>
  <si>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</si>
  <si>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</si>
  <si>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</si>
  <si>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</si>
  <si>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</si>
  <si>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</si>
  <si>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</si>
  <si>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</si>
  <si>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</si>
  <si>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</si>
  <si>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</si>
  <si>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</si>
  <si>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</si>
  <si>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</si>
  <si>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</si>
  <si>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</si>
  <si>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</si>
  <si>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</si>
  <si>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</si>
  <si>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</si>
  <si>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</si>
  <si>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</si>
  <si>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</si>
  <si>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</si>
  <si>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</si>
  <si>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</si>
  <si>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</si>
  <si>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</si>
  <si>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</si>
  <si>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</si>
  <si>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</si>
  <si>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</si>
  <si>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</si>
  <si>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</si>
  <si>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</si>
  <si>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</si>
  <si>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</si>
  <si>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</si>
  <si>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</si>
  <si>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</si>
  <si>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</si>
  <si>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</si>
  <si>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</si>
  <si>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</si>
  <si>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</si>
  <si>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</si>
  <si>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</si>
  <si>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</si>
  <si>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</si>
  <si>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</si>
  <si>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</si>
  <si>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</si>
  <si>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</si>
  <si>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</si>
  <si>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</si>
  <si>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</si>
  <si>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</si>
  <si>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</si>
  <si>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</si>
  <si>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</si>
  <si>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</si>
  <si>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</si>
  <si>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</si>
  <si>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</si>
  <si>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</si>
  <si>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</si>
  <si>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</si>
  <si>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</si>
  <si>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</si>
  <si>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</si>
  <si>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</si>
  <si>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</si>
  <si>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</si>
  <si>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</si>
  <si>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</si>
  <si>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</si>
  <si>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</si>
  <si>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</si>
  <si>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</si>
  <si>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</si>
  <si>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</si>
  <si>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</si>
  <si>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</si>
  <si>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</si>
  <si>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</si>
  <si>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</si>
  <si>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</si>
  <si>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</si>
  <si>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</si>
  <si>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</si>
  <si>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</si>
  <si>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</si>
  <si>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</si>
  <si>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</si>
  <si>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</si>
  <si>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</si>
  <si>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</si>
  <si>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</si>
  <si>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</si>
  <si>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</si>
  <si>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</si>
  <si>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</si>
  <si>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</si>
  <si>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</si>
  <si>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</si>
  <si>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</si>
  <si>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</si>
  <si>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</si>
  <si>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</si>
  <si>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</si>
  <si>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</si>
  <si>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</si>
  <si>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</si>
  <si>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</si>
  <si>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</si>
  <si>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</si>
  <si>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</si>
  <si>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</si>
  <si>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</si>
  <si>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</si>
  <si>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</si>
  <si>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</si>
  <si>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</si>
  <si>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</si>
  <si>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</si>
  <si>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</si>
  <si>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</si>
  <si>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</si>
  <si>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</si>
  <si>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</si>
  <si>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</si>
  <si>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</si>
  <si>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</si>
  <si>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</si>
  <si>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</si>
  <si>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</si>
  <si>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</si>
  <si>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</si>
  <si>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</si>
  <si>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</si>
  <si>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</si>
  <si>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</si>
  <si>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</si>
  <si>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</si>
  <si>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</si>
  <si>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</si>
  <si>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</si>
  <si>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</si>
  <si>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</si>
  <si>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</si>
  <si>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</si>
  <si>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</si>
  <si>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Итого</t>
  </si>
  <si>
    <t>Остаток</t>
  </si>
  <si>
    <t>Ш1 Шпала</t>
  </si>
  <si>
    <t>подкладка КБ65</t>
  </si>
  <si>
    <t>Прокладка ЦП 356, 143</t>
  </si>
  <si>
    <t>Болт закладной М22 х175</t>
  </si>
  <si>
    <t>Болт стыковой М27х160 в сборе</t>
  </si>
  <si>
    <t>Болт клемный М22х75 в сборе</t>
  </si>
  <si>
    <t xml:space="preserve">Шпала Ш1 ж.б в сборе со скреплением КБ65 </t>
  </si>
  <si>
    <t>Рельсы РП65 ДТ350, L=12.5 м (75 шт.)</t>
  </si>
  <si>
    <t>Накладка 1Р-65 (справочно 150 шт.)</t>
  </si>
  <si>
    <t>Подкладка КБ-65 (справочно 1710 шт.)</t>
  </si>
  <si>
    <t>Прокладка подрельсовая ЦП-143</t>
  </si>
  <si>
    <t>Прокладка ЦП-328 РБ</t>
  </si>
  <si>
    <t>Болт закладной М22х175 в сборе (справочно 3420 шт.)</t>
  </si>
  <si>
    <t>Болт клеммный М22х75 в сборе (справочно 3420 шт.)</t>
  </si>
  <si>
    <t>Болт стыковой М27х160 в сборе (справочно 716 шт.)</t>
  </si>
  <si>
    <t>Накладки переходные Р65/Р50 литые</t>
  </si>
  <si>
    <t>компл</t>
  </si>
  <si>
    <t>Ед.</t>
  </si>
  <si>
    <t>Цена</t>
  </si>
  <si>
    <t>Сумма</t>
  </si>
  <si>
    <t>№</t>
  </si>
  <si>
    <t>Товары (работы, услуги)</t>
  </si>
  <si>
    <t>КП от НТПК 07.07.2025</t>
  </si>
  <si>
    <t>Шпала железобетонная, Ш1 1-й сорт</t>
  </si>
  <si>
    <t>КОМПОЗИТНЫЙ БРУС</t>
  </si>
  <si>
    <t>проект СП ЛПТП.665121.103М 1/7</t>
  </si>
  <si>
    <t>кол. </t>
  </si>
  <si>
    <t>длина м.</t>
  </si>
  <si>
    <t>цена с НДС</t>
  </si>
  <si>
    <t>Стоимость с НДС</t>
  </si>
  <si>
    <t>         3,00</t>
  </si>
  <si>
    <t>         4,50</t>
  </si>
  <si>
    <t>         3,25</t>
  </si>
  <si>
    <t>         3,50</t>
  </si>
  <si>
    <t>         3,75</t>
  </si>
  <si>
    <t>         4,00</t>
  </si>
  <si>
    <t>         4,25</t>
  </si>
  <si>
    <t>         4,75</t>
  </si>
  <si>
    <t>         5,00</t>
  </si>
  <si>
    <t>         5,25</t>
  </si>
  <si>
    <t xml:space="preserve">ИТОГО за комплект </t>
  </si>
  <si>
    <t>Комплект шпал от НТПК</t>
  </si>
  <si>
    <t>Рельсы РП65 ДТ350, L=12.5 м (24 шт.)</t>
  </si>
  <si>
    <t>Накладка 1Р-65 (справочно 42 шт.)</t>
  </si>
  <si>
    <t>Подкладка КБ-65 (справочно 552 шт.)</t>
  </si>
  <si>
    <t>Болт закладной М22х175 в сборе (справочно 1104 шт.)</t>
  </si>
  <si>
    <t>Болт клеммный М22х75 в сборе (справочно 1104 шт.)</t>
  </si>
  <si>
    <t>Болт стыковой М27х160 в сборе (справочно 200 шт.)</t>
  </si>
  <si>
    <t>Артикул</t>
  </si>
  <si>
    <t>Наименование товара</t>
  </si>
  <si>
    <t>Рельсы Р65 НТ260 К76Ф 12,5м с отверстиями ГОСТ51685-2013</t>
  </si>
  <si>
    <t>Накладка 1Р65</t>
  </si>
  <si>
    <t>шпала Ш1 , новые</t>
  </si>
  <si>
    <t>Подкладка КБ65 ГОСТ 16277-2016</t>
  </si>
  <si>
    <t>Прокладка ЦП-143, новая</t>
  </si>
  <si>
    <t>Прокладка ЦП 328</t>
  </si>
  <si>
    <t>Болт закладной 22х175 в сборе ГОСТ 16017-79</t>
  </si>
  <si>
    <t>Болт клеммный 22х75 в сборе ГОСТ 16016-2014</t>
  </si>
  <si>
    <t>Болт стыковой М27х160 в сборе ГОСТ 11530-2014</t>
  </si>
  <si>
    <t>Накладка переходная Р50/Р65</t>
  </si>
  <si>
    <t>Доставка машиной рельсы</t>
  </si>
  <si>
    <t>доставка шпал</t>
  </si>
  <si>
    <t>Доставка машиной крепеж</t>
  </si>
  <si>
    <t>Ед изм</t>
  </si>
  <si>
    <t>Цена с НДС</t>
  </si>
  <si>
    <t>Сумма с НДС</t>
  </si>
  <si>
    <t>ПромПутьСнабжение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</si>
  <si>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</si>
  <si>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</si>
  <si>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</si>
  <si>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</si>
  <si>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</si>
  <si>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</si>
  <si>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</si>
  <si>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</si>
  <si>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</si>
  <si>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</si>
  <si>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</si>
  <si>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Наименование</t>
  </si>
  <si>
    <t>Рельс Р65 ДТ350 новый 12,5м</t>
  </si>
  <si>
    <t>Шпала ж.б. Ш1 новая</t>
  </si>
  <si>
    <t>Прокладка ЦП328 новая</t>
  </si>
  <si>
    <t>Прокладка ЦП143 новая</t>
  </si>
  <si>
    <t>Болт закладной М22х175 в сборе новый</t>
  </si>
  <si>
    <t>Болт клеммный М22х75 в сборе новый</t>
  </si>
  <si>
    <t>Болт М27х160 новый в сборе с гайкой и шайбой</t>
  </si>
  <si>
    <t>Накладка переходная Р65/Р50</t>
  </si>
  <si>
    <t>Доставка г.Коломна</t>
  </si>
  <si>
    <t>Итого:</t>
  </si>
  <si>
    <t>Кол-во, шт.</t>
  </si>
  <si>
    <t>Ед. изм</t>
  </si>
  <si>
    <t>Цена за ед. с НДС</t>
  </si>
  <si>
    <t>НДС в руб.</t>
  </si>
  <si>
    <t>Стоимость в руб. с НДС</t>
  </si>
  <si>
    <r>
      <t>Накладка 1Р65</t>
    </r>
    <r>
      <rPr>
        <sz val="9"/>
        <color rgb="FFFF0000"/>
        <rFont val="Arial"/>
        <family val="2"/>
        <charset val="204"/>
      </rPr>
      <t xml:space="preserve"> с хранения</t>
    </r>
  </si>
  <si>
    <r>
      <t xml:space="preserve">Подкладка Кб65 </t>
    </r>
    <r>
      <rPr>
        <sz val="9"/>
        <color rgb="FFFF0000"/>
        <rFont val="Arial"/>
        <family val="2"/>
        <charset val="204"/>
      </rPr>
      <t>с хранения</t>
    </r>
  </si>
  <si>
    <t>Русрельс</t>
  </si>
  <si>
    <t>для переводного мех</t>
  </si>
  <si>
    <t>Накладка Р-65 (6-ти отверстные)</t>
  </si>
  <si>
    <t>Болт стыковой М24х150 в сборе</t>
  </si>
  <si>
    <t>Стрелочный перевод 1/7 левый с комплектом крепежа на дерево</t>
  </si>
  <si>
    <t>Механизм преводной ЛПТП</t>
  </si>
  <si>
    <t>Рельсы Р-65 ДТ350, L=12.5 м (24 шт.)</t>
  </si>
  <si>
    <t>Накладка 1Р-65 (22 шт.)</t>
  </si>
  <si>
    <t>Шпала железобетонная, Ш1 1-й сорт, в комплекте со скреплением КБ-65</t>
  </si>
  <si>
    <t>Болт стыковой М27х160 в сборе (138 шт.)</t>
  </si>
  <si>
    <t>Болт стыковой М24х150 в сборе (72 шт.)</t>
  </si>
  <si>
    <t>Накладка 1Р-65 (64 шт.)</t>
  </si>
  <si>
    <t>Болт стыковой М27х160 в сборе (192 шт.)</t>
  </si>
  <si>
    <t>Закладка запорная в сборе</t>
  </si>
  <si>
    <t>Тупиковый упор Р-65</t>
  </si>
  <si>
    <t>мне</t>
  </si>
  <si>
    <t xml:space="preserve">заказчику </t>
  </si>
  <si>
    <t>комплт 32 шт.</t>
  </si>
  <si>
    <t>комплт</t>
  </si>
  <si>
    <t>157 000,00</t>
  </si>
  <si>
    <t>3 055 848,00</t>
  </si>
  <si>
    <t>225 000,00</t>
  </si>
  <si>
    <t>146 025,00</t>
  </si>
  <si>
    <t>10 500,00</t>
  </si>
  <si>
    <t>2 646 000,00</t>
  </si>
  <si>
    <t>197 000,00</t>
  </si>
  <si>
    <t>30 732,00</t>
  </si>
  <si>
    <t>203 000,00</t>
  </si>
  <si>
    <t>11 977,00</t>
  </si>
  <si>
    <t>13 900,00</t>
  </si>
  <si>
    <t>166 800,00</t>
  </si>
  <si>
    <t>Рельсы Р-65 ДТ350, L=12.5 м (28 шт.)</t>
  </si>
  <si>
    <t>Накладка 1Р-65 (справочно 56 шт.)</t>
  </si>
  <si>
    <t>Шпала железобетонная, Ш1 1-й сорт (с доставкой ж/д транспортом)</t>
  </si>
  <si>
    <t>Подкладка КБ-65 (справочно 632 шт.)</t>
  </si>
  <si>
    <t>Прокладка ЦП-328</t>
  </si>
  <si>
    <t>Болт закладной М22х175 в сборе (справочно 1264 шт.)</t>
  </si>
  <si>
    <t>Болт клеммный М22х75 в сборе (справочно 1264 шт.)</t>
  </si>
  <si>
    <t>Болт стыковой М27х160 в сборе (справочно 168 шт.)</t>
  </si>
  <si>
    <t>Услуги по организации доставки груза</t>
  </si>
  <si>
    <t>Рельсы Р-65 ДТ 350, L= 12.5м (6 шт.)</t>
  </si>
  <si>
    <t>Подкладка КБ-65 (120 шт.)</t>
  </si>
  <si>
    <t>Болт закладной М22х175 в сборе (240 шт.)</t>
  </si>
  <si>
    <t>Болт клеммный М22х75 в сборе (240 шт.)</t>
  </si>
  <si>
    <t>Рельсы Р-65 ДТ350, L=12.5 м (10 шт.)</t>
  </si>
  <si>
    <t>спека 10</t>
  </si>
  <si>
    <t>спека 13</t>
  </si>
  <si>
    <t>Рельсы Р-65 ДТ350, L=12.5 м (6 шт.)</t>
  </si>
  <si>
    <t>Шпала железобетонная, Ш1 1-й сорт, в комплекте ос скреплением КБ-65</t>
  </si>
  <si>
    <t>Болт стыковой М27х160 в сборе (90 шт.)</t>
  </si>
  <si>
    <t>спека 11</t>
  </si>
  <si>
    <t>Подкладка КБ-65 (100 шт.)</t>
  </si>
  <si>
    <t>Болт закладной М22х175 в сборе (200 шт.)</t>
  </si>
  <si>
    <t>Болт клеммный М22х75 в сборе (200 шт.)</t>
  </si>
  <si>
    <t>спека 12</t>
  </si>
  <si>
    <t>Накладка 1Р-65 (12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</si>
</sst>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0.000"/>
    <numFmt numFmtId="166" formatCode="_-* #,##0.00\ _₽_-;\-* #,##0.00\ _₽_-;_-* &quot;-&quot;??\ _₽_-;_-@_-"/>
    <numFmt numFmtId="171" formatCode="_-* #,##0.000\ _₽_-;\-* #,##0.000\ _₽_-;_-* &quot;-&quot;???\ _₽_-;_-@_-"/>
    <numFmt numFmtId="172" formatCode="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b/>
      <sz val="9"/>
      <color rgb="FF2C2D2E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</font>
    <font>
      <sz val="11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8"/>
      <color rgb="FF92D050"/>
      <name val="Arial"/>
      <family val="2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9"/>
      <color indexed="8"/>
      <name val="Arial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vertical="top"/>
    </xf>
  </cellStyleXfs>
  <cellXfs count="1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7" xfId="1" applyNumberFormat="1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vertical="center" wrapText="1"/>
    </xf>
    <xf numFmtId="0" fontId="4" fillId="0" borderId="1" xfId="4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4" fillId="3" borderId="1" xfId="4" applyFont="1" applyFill="1" applyBorder="1" applyAlignment="1">
      <alignment vertical="center" wrapText="1"/>
    </xf>
    <xf numFmtId="2" fontId="4" fillId="3" borderId="1" xfId="5" applyNumberFormat="1" applyFont="1" applyFill="1" applyBorder="1" applyAlignment="1">
      <alignment vertical="center" wrapText="1"/>
    </xf>
    <xf numFmtId="0" fontId="2" fillId="4" borderId="6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left" vertical="top" wrapText="1"/>
    </xf>
    <xf numFmtId="165" fontId="7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shrinkToFit="1"/>
    </xf>
    <xf numFmtId="2" fontId="7" fillId="0" borderId="9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 indent="11"/>
    </xf>
    <xf numFmtId="0" fontId="8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2"/>
    </xf>
    <xf numFmtId="4" fontId="7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4" fontId="6" fillId="0" borderId="0" xfId="0" applyNumberFormat="1" applyFont="1"/>
    <xf numFmtId="0" fontId="8" fillId="0" borderId="9" xfId="0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 shrinkToFit="1"/>
    </xf>
    <xf numFmtId="0" fontId="10" fillId="5" borderId="1" xfId="0" applyFont="1" applyFill="1" applyBorder="1"/>
    <xf numFmtId="0" fontId="0" fillId="0" borderId="1" xfId="0" applyBorder="1"/>
    <xf numFmtId="0" fontId="10" fillId="5" borderId="1" xfId="0" applyFont="1" applyFill="1" applyBorder="1" applyAlignment="1">
      <alignment horizontal="center"/>
    </xf>
    <xf numFmtId="43" fontId="0" fillId="0" borderId="1" xfId="1" applyFont="1" applyBorder="1"/>
    <xf numFmtId="166" fontId="0" fillId="0" borderId="1" xfId="0" applyNumberFormat="1" applyBorder="1"/>
    <xf numFmtId="166" fontId="9" fillId="0" borderId="1" xfId="0" applyNumberFormat="1" applyFont="1" applyBorder="1"/>
    <xf numFmtId="0" fontId="7" fillId="4" borderId="9" xfId="0" applyFont="1" applyFill="1" applyBorder="1" applyAlignment="1">
      <alignment horizontal="left" vertical="top" wrapText="1"/>
    </xf>
    <xf numFmtId="1" fontId="7" fillId="4" borderId="9" xfId="0" applyNumberFormat="1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shrinkToFit="1"/>
    </xf>
    <xf numFmtId="3" fontId="7" fillId="4" borderId="9" xfId="0" applyNumberFormat="1" applyFont="1" applyFill="1" applyBorder="1" applyAlignment="1">
      <alignment horizontal="center" vertical="center" wrapText="1"/>
    </xf>
    <xf numFmtId="165" fontId="7" fillId="4" borderId="9" xfId="0" applyNumberFormat="1" applyFont="1" applyFill="1" applyBorder="1" applyAlignment="1">
      <alignment horizontal="center" vertical="center" shrinkToFit="1"/>
    </xf>
    <xf numFmtId="4" fontId="0" fillId="0" borderId="0" xfId="0" applyNumberFormat="1"/>
    <xf numFmtId="43" fontId="0" fillId="0" borderId="0" xfId="1" applyFont="1"/>
    <xf numFmtId="0" fontId="14" fillId="3" borderId="1" xfId="3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/>
    <xf numFmtId="43" fontId="12" fillId="0" borderId="1" xfId="1" applyFont="1" applyBorder="1"/>
    <xf numFmtId="166" fontId="12" fillId="0" borderId="1" xfId="0" applyNumberFormat="1" applyFont="1" applyBorder="1"/>
    <xf numFmtId="43" fontId="0" fillId="4" borderId="0" xfId="1" applyFont="1" applyFill="1"/>
    <xf numFmtId="4" fontId="7" fillId="0" borderId="12" xfId="0" applyNumberFormat="1" applyFont="1" applyBorder="1" applyAlignment="1">
      <alignment horizontal="center" vertical="center" wrapText="1"/>
    </xf>
    <xf numFmtId="4" fontId="7" fillId="4" borderId="12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top" wrapText="1" indent="2"/>
    </xf>
    <xf numFmtId="4" fontId="7" fillId="0" borderId="1" xfId="0" applyNumberFormat="1" applyFont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6" fontId="0" fillId="0" borderId="0" xfId="0" applyNumberFormat="1" applyBorder="1"/>
    <xf numFmtId="166" fontId="12" fillId="0" borderId="0" xfId="0" applyNumberFormat="1" applyFont="1" applyBorder="1"/>
    <xf numFmtId="166" fontId="9" fillId="0" borderId="0" xfId="0" applyNumberFormat="1" applyFont="1" applyBorder="1"/>
    <xf numFmtId="0" fontId="8" fillId="0" borderId="0" xfId="0" applyFont="1" applyBorder="1" applyAlignment="1">
      <alignment horizontal="left" vertical="top" wrapText="1" indent="2"/>
    </xf>
    <xf numFmtId="4" fontId="7" fillId="0" borderId="0" xfId="0" applyNumberFormat="1" applyFont="1" applyBorder="1" applyAlignment="1">
      <alignment horizontal="center" vertical="center" wrapText="1"/>
    </xf>
    <xf numFmtId="4" fontId="7" fillId="4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4" xfId="0" applyFont="1" applyFill="1" applyBorder="1" applyAlignment="1">
      <alignment horizontal="left" vertical="top" wrapText="1" indent="2"/>
    </xf>
    <xf numFmtId="0" fontId="16" fillId="0" borderId="9" xfId="0" applyFont="1" applyBorder="1" applyAlignment="1">
      <alignment horizontal="left" vertical="top" wrapText="1"/>
    </xf>
    <xf numFmtId="165" fontId="16" fillId="0" borderId="9" xfId="0" applyNumberFormat="1" applyFont="1" applyBorder="1" applyAlignment="1">
      <alignment horizontal="center" vertical="center" shrinkToFit="1"/>
    </xf>
    <xf numFmtId="1" fontId="16" fillId="0" borderId="9" xfId="0" applyNumberFormat="1" applyFont="1" applyBorder="1" applyAlignment="1">
      <alignment horizontal="center" vertical="center" shrinkToFit="1"/>
    </xf>
    <xf numFmtId="1" fontId="7" fillId="4" borderId="9" xfId="0" applyNumberFormat="1" applyFont="1" applyFill="1" applyBorder="1" applyAlignment="1">
      <alignment horizontal="center" vertical="top" shrinkToFit="1"/>
    </xf>
    <xf numFmtId="0" fontId="16" fillId="4" borderId="9" xfId="0" applyFont="1" applyFill="1" applyBorder="1" applyAlignment="1">
      <alignment horizontal="left" vertical="top" wrapText="1"/>
    </xf>
    <xf numFmtId="1" fontId="16" fillId="4" borderId="9" xfId="0" applyNumberFormat="1" applyFont="1" applyFill="1" applyBorder="1" applyAlignment="1">
      <alignment horizontal="center" vertical="center" shrinkToFit="1"/>
    </xf>
    <xf numFmtId="2" fontId="16" fillId="4" borderId="9" xfId="0" applyNumberFormat="1" applyFont="1" applyFill="1" applyBorder="1" applyAlignment="1">
      <alignment horizontal="center" vertical="center" shrinkToFit="1"/>
    </xf>
    <xf numFmtId="3" fontId="16" fillId="4" borderId="9" xfId="0" applyNumberFormat="1" applyFont="1" applyFill="1" applyBorder="1" applyAlignment="1">
      <alignment horizontal="center" vertical="center" wrapText="1"/>
    </xf>
    <xf numFmtId="165" fontId="16" fillId="4" borderId="9" xfId="0" applyNumberFormat="1" applyFont="1" applyFill="1" applyBorder="1" applyAlignment="1">
      <alignment horizontal="center" vertical="center" shrinkToFit="1"/>
    </xf>
    <xf numFmtId="4" fontId="13" fillId="4" borderId="9" xfId="0" applyNumberFormat="1" applyFont="1" applyFill="1" applyBorder="1" applyAlignment="1">
      <alignment horizontal="center" vertical="center" wrapText="1"/>
    </xf>
    <xf numFmtId="2" fontId="13" fillId="4" borderId="9" xfId="0" applyNumberFormat="1" applyFont="1" applyFill="1" applyBorder="1" applyAlignment="1">
      <alignment horizontal="center" vertical="center" shrinkToFit="1"/>
    </xf>
    <xf numFmtId="4" fontId="13" fillId="0" borderId="9" xfId="0" applyNumberFormat="1" applyFont="1" applyBorder="1" applyAlignment="1">
      <alignment horizontal="center" vertical="center" wrapText="1"/>
    </xf>
    <xf numFmtId="166" fontId="0" fillId="0" borderId="0" xfId="0" applyNumberFormat="1"/>
    <xf numFmtId="2" fontId="13" fillId="0" borderId="9" xfId="0" applyNumberFormat="1" applyFont="1" applyBorder="1" applyAlignment="1">
      <alignment horizontal="center" vertical="center" shrinkToFit="1"/>
    </xf>
    <xf numFmtId="0" fontId="18" fillId="0" borderId="1" xfId="6" applyNumberFormat="1" applyFont="1" applyFill="1" applyBorder="1" applyAlignment="1" applyProtection="1">
      <alignment horizontal="left"/>
    </xf>
    <xf numFmtId="0" fontId="18" fillId="0" borderId="1" xfId="6" applyNumberFormat="1" applyFont="1" applyFill="1" applyBorder="1" applyAlignment="1" applyProtection="1">
      <alignment horizontal="center"/>
    </xf>
    <xf numFmtId="0" fontId="18" fillId="0" borderId="1" xfId="6" applyNumberFormat="1" applyFont="1" applyFill="1" applyBorder="1" applyAlignment="1" applyProtection="1">
      <alignment horizontal="left" indent="1"/>
    </xf>
    <xf numFmtId="0" fontId="18" fillId="0" borderId="1" xfId="6" applyNumberFormat="1" applyFont="1" applyFill="1" applyBorder="1" applyAlignment="1" applyProtection="1">
      <alignment horizontal="right"/>
    </xf>
    <xf numFmtId="0" fontId="17" fillId="0" borderId="1" xfId="6" applyNumberFormat="1" applyFont="1" applyFill="1" applyBorder="1" applyAlignment="1" applyProtection="1">
      <alignment horizontal="left" vertical="top"/>
    </xf>
    <xf numFmtId="3" fontId="18" fillId="0" borderId="1" xfId="6" applyNumberFormat="1" applyFont="1" applyFill="1" applyBorder="1" applyAlignment="1" applyProtection="1">
      <alignment horizontal="center"/>
    </xf>
    <xf numFmtId="43" fontId="18" fillId="0" borderId="1" xfId="1" applyFont="1" applyFill="1" applyBorder="1" applyAlignment="1" applyProtection="1">
      <alignment horizontal="center"/>
    </xf>
    <xf numFmtId="0" fontId="17" fillId="0" borderId="1" xfId="6" applyNumberFormat="1" applyFont="1" applyFill="1" applyBorder="1" applyAlignment="1" applyProtection="1">
      <alignment horizontal="center" vertical="top"/>
    </xf>
    <xf numFmtId="0" fontId="20" fillId="0" borderId="1" xfId="6" applyNumberFormat="1" applyFont="1" applyFill="1" applyBorder="1" applyAlignment="1" applyProtection="1">
      <alignment horizontal="left" vertical="top"/>
    </xf>
    <xf numFmtId="0" fontId="20" fillId="0" borderId="1" xfId="6" applyNumberFormat="1" applyFont="1" applyFill="1" applyBorder="1" applyAlignment="1" applyProtection="1">
      <alignment horizontal="center" vertical="top"/>
    </xf>
    <xf numFmtId="0" fontId="20" fillId="0" borderId="1" xfId="6" applyNumberFormat="1" applyFont="1" applyFill="1" applyBorder="1" applyAlignment="1" applyProtection="1">
      <alignment horizontal="left" vertical="center" wrapText="1"/>
    </xf>
    <xf numFmtId="0" fontId="20" fillId="0" borderId="1" xfId="6" applyNumberFormat="1" applyFont="1" applyFill="1" applyBorder="1" applyAlignment="1" applyProtection="1">
      <alignment horizontal="center" vertical="center" wrapText="1"/>
    </xf>
    <xf numFmtId="0" fontId="21" fillId="0" borderId="1" xfId="6" applyNumberFormat="1" applyFont="1" applyFill="1" applyBorder="1" applyAlignment="1" applyProtection="1">
      <alignment horizontal="left" vertical="center"/>
    </xf>
    <xf numFmtId="0" fontId="21" fillId="0" borderId="1" xfId="6" applyNumberFormat="1" applyFont="1" applyFill="1" applyBorder="1" applyAlignment="1" applyProtection="1">
      <alignment horizontal="center" vertical="center"/>
    </xf>
    <xf numFmtId="0" fontId="21" fillId="0" borderId="1" xfId="6" applyNumberFormat="1" applyFont="1" applyFill="1" applyBorder="1" applyAlignment="1" applyProtection="1">
      <alignment horizontal="left" vertical="top"/>
    </xf>
    <xf numFmtId="0" fontId="21" fillId="0" borderId="1" xfId="6" applyNumberFormat="1" applyFont="1" applyFill="1" applyBorder="1" applyAlignment="1" applyProtection="1">
      <alignment horizontal="left" vertical="center" wrapText="1"/>
    </xf>
    <xf numFmtId="0" fontId="21" fillId="0" borderId="1" xfId="6" applyNumberFormat="1" applyFont="1" applyFill="1" applyBorder="1" applyAlignment="1" applyProtection="1">
      <alignment horizontal="center" vertical="top"/>
    </xf>
    <xf numFmtId="0" fontId="19" fillId="0" borderId="1" xfId="6" applyNumberFormat="1" applyFont="1" applyFill="1" applyBorder="1" applyAlignment="1" applyProtection="1">
      <alignment horizontal="left" vertical="top"/>
    </xf>
    <xf numFmtId="0" fontId="20" fillId="0" borderId="1" xfId="6" applyNumberFormat="1" applyFont="1" applyFill="1" applyBorder="1" applyAlignment="1" applyProtection="1">
      <alignment horizontal="left" vertical="center"/>
    </xf>
    <xf numFmtId="0" fontId="20" fillId="0" borderId="1" xfId="6" applyNumberFormat="1" applyFont="1" applyFill="1" applyBorder="1" applyAlignment="1" applyProtection="1">
      <alignment horizontal="center" vertical="center"/>
    </xf>
    <xf numFmtId="0" fontId="19" fillId="0" borderId="1" xfId="6" applyNumberFormat="1" applyFont="1" applyFill="1" applyBorder="1" applyAlignment="1" applyProtection="1">
      <alignment horizontal="left" vertical="top" indent="1"/>
    </xf>
    <xf numFmtId="43" fontId="21" fillId="0" borderId="1" xfId="1" applyFont="1" applyFill="1" applyBorder="1" applyAlignment="1" applyProtection="1">
      <alignment horizontal="center" vertical="center"/>
    </xf>
    <xf numFmtId="43" fontId="20" fillId="0" borderId="1" xfId="1" applyFont="1" applyFill="1" applyBorder="1" applyAlignment="1" applyProtection="1">
      <alignment horizontal="center" vertical="center"/>
    </xf>
    <xf numFmtId="43" fontId="19" fillId="0" borderId="1" xfId="1" applyFont="1" applyFill="1" applyBorder="1" applyAlignment="1" applyProtection="1">
      <alignment horizontal="center" vertical="center"/>
    </xf>
    <xf numFmtId="43" fontId="22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0" borderId="1" xfId="0" applyFont="1" applyBorder="1"/>
    <xf numFmtId="1" fontId="0" fillId="0" borderId="1" xfId="1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5" fillId="5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3" fontId="0" fillId="0" borderId="0" xfId="0" applyNumberFormat="1"/>
    <xf numFmtId="43" fontId="0" fillId="0" borderId="1" xfId="1" applyFont="1" applyFill="1" applyBorder="1"/>
    <xf numFmtId="1" fontId="7" fillId="0" borderId="9" xfId="0" applyNumberFormat="1" applyFont="1" applyBorder="1" applyAlignment="1">
      <alignment horizontal="left" vertical="top" shrinkToFit="1"/>
    </xf>
    <xf numFmtId="165" fontId="7" fillId="0" borderId="9" xfId="0" applyNumberFormat="1" applyFont="1" applyBorder="1" applyAlignment="1">
      <alignment horizontal="right" vertical="top" shrinkToFit="1"/>
    </xf>
    <xf numFmtId="1" fontId="7" fillId="0" borderId="9" xfId="0" applyNumberFormat="1" applyFont="1" applyBorder="1" applyAlignment="1">
      <alignment horizontal="right" vertical="top" shrinkToFit="1"/>
    </xf>
    <xf numFmtId="4" fontId="7" fillId="0" borderId="9" xfId="0" applyNumberFormat="1" applyFont="1" applyBorder="1" applyAlignment="1">
      <alignment horizontal="left" vertical="top" wrapText="1" indent="1"/>
    </xf>
    <xf numFmtId="4" fontId="7" fillId="0" borderId="9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left" vertical="top" wrapText="1" indent="2"/>
    </xf>
    <xf numFmtId="165" fontId="7" fillId="0" borderId="9" xfId="0" applyNumberFormat="1" applyFont="1" applyBorder="1" applyAlignment="1">
      <alignment horizontal="center" vertical="top" shrinkToFit="1"/>
    </xf>
    <xf numFmtId="0" fontId="7" fillId="0" borderId="9" xfId="0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 wrapText="1"/>
    </xf>
    <xf numFmtId="43" fontId="0" fillId="7" borderId="0" xfId="1" applyFont="1" applyFill="1"/>
    <xf numFmtId="0" fontId="7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left" vertical="top" wrapText="1" indent="2"/>
    </xf>
    <xf numFmtId="2" fontId="7" fillId="0" borderId="9" xfId="0" applyNumberFormat="1" applyFont="1" applyBorder="1" applyAlignment="1">
      <alignment horizontal="right" vertical="top" shrinkToFit="1"/>
    </xf>
    <xf numFmtId="1" fontId="7" fillId="4" borderId="9" xfId="0" applyNumberFormat="1" applyFont="1" applyFill="1" applyBorder="1" applyAlignment="1">
      <alignment horizontal="right" vertical="top" shrinkToFit="1"/>
    </xf>
    <xf numFmtId="4" fontId="7" fillId="4" borderId="9" xfId="0" applyNumberFormat="1" applyFont="1" applyFill="1" applyBorder="1" applyAlignment="1">
      <alignment horizontal="right" vertical="top" wrapText="1"/>
    </xf>
    <xf numFmtId="165" fontId="7" fillId="4" borderId="9" xfId="0" applyNumberFormat="1" applyFont="1" applyFill="1" applyBorder="1" applyAlignment="1">
      <alignment horizontal="right" vertical="top" shrinkToFit="1"/>
    </xf>
    <xf numFmtId="2" fontId="7" fillId="4" borderId="9" xfId="0" applyNumberFormat="1" applyFont="1" applyFill="1" applyBorder="1" applyAlignment="1">
      <alignment horizontal="right" vertical="top" shrinkToFit="1"/>
    </xf>
    <xf numFmtId="4" fontId="0" fillId="4" borderId="0" xfId="0" applyNumberFormat="1" applyFill="1"/>
    <xf numFmtId="1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24" fillId="0" borderId="9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left" vertical="top" wrapText="1" indent="10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 indent="1"/>
    </xf>
    <xf numFmtId="0" fontId="24" fillId="0" borderId="9" xfId="0" applyFont="1" applyBorder="1" applyAlignment="1">
      <alignment horizontal="right" vertical="top" wrapText="1"/>
    </xf>
    <xf numFmtId="0" fontId="26" fillId="0" borderId="9" xfId="0" applyFont="1" applyBorder="1" applyAlignment="1">
      <alignment horizontal="right" vertical="top" wrapText="1"/>
    </xf>
    <xf numFmtId="0" fontId="26" fillId="0" borderId="9" xfId="0" applyFont="1" applyBorder="1" applyAlignment="1">
      <alignment horizontal="left" vertical="top" wrapText="1" indent="10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 indent="1"/>
    </xf>
    <xf numFmtId="1" fontId="25" fillId="0" borderId="9" xfId="0" applyNumberFormat="1" applyFont="1" applyBorder="1" applyAlignment="1">
      <alignment horizontal="right" vertical="top" shrinkToFit="1"/>
    </xf>
    <xf numFmtId="0" fontId="25" fillId="0" borderId="9" xfId="0" applyFont="1" applyBorder="1" applyAlignment="1">
      <alignment horizontal="left" vertical="top" wrapText="1"/>
    </xf>
    <xf numFmtId="2" fontId="25" fillId="0" borderId="9" xfId="0" applyNumberFormat="1" applyFont="1" applyBorder="1" applyAlignment="1">
      <alignment horizontal="right" vertical="top" shrinkToFit="1"/>
    </xf>
    <xf numFmtId="4" fontId="25" fillId="0" borderId="9" xfId="0" applyNumberFormat="1" applyFont="1" applyBorder="1" applyAlignment="1">
      <alignment horizontal="right" vertical="top" wrapText="1"/>
    </xf>
    <xf numFmtId="0" fontId="25" fillId="0" borderId="0" xfId="0" applyFont="1" applyFill="1" applyBorder="1" applyAlignment="1">
      <alignment horizontal="left" vertical="top" wrapText="1"/>
    </xf>
    <xf numFmtId="171" fontId="0" fillId="0" borderId="0" xfId="0" applyNumberFormat="1"/>
    <xf numFmtId="172" fontId="7" fillId="4" borderId="9" xfId="0" applyNumberFormat="1" applyFont="1" applyFill="1" applyBorder="1" applyAlignment="1">
      <alignment horizontal="right" vertical="top" shrinkToFit="1"/>
    </xf>
    <xf numFmtId="1" fontId="7" fillId="7" borderId="9" xfId="0" applyNumberFormat="1" applyFont="1" applyFill="1" applyBorder="1" applyAlignment="1">
      <alignment horizontal="center" vertical="top" shrinkToFit="1"/>
    </xf>
    <xf numFmtId="0" fontId="7" fillId="7" borderId="9" xfId="0" applyFont="1" applyFill="1" applyBorder="1" applyAlignment="1">
      <alignment horizontal="left" vertical="top" wrapText="1"/>
    </xf>
    <xf numFmtId="1" fontId="7" fillId="7" borderId="9" xfId="0" applyNumberFormat="1" applyFont="1" applyFill="1" applyBorder="1" applyAlignment="1">
      <alignment horizontal="right" vertical="top" shrinkToFit="1"/>
    </xf>
    <xf numFmtId="4" fontId="7" fillId="7" borderId="9" xfId="0" applyNumberFormat="1" applyFont="1" applyFill="1" applyBorder="1" applyAlignment="1">
      <alignment horizontal="right" vertical="top" wrapText="1"/>
    </xf>
  </cellXfs>
  <cellStyles count="7">
    <cellStyle name="ЛокСмМТСН" xfId="2" xr:uid="{713C48CD-7F87-414F-8349-69E724B2BE55}"/>
    <cellStyle name="Обычный" xfId="0" builtinId="0"/>
    <cellStyle name="Обычный 2" xfId="3" xr:uid="{3A5D5D9D-71F5-4CB0-A3AC-6C4E0D0A201F}"/>
    <cellStyle name="Обычный 2 2" xfId="4" xr:uid="{E39C840E-5780-473C-83BE-97AFA15366F7}"/>
    <cellStyle name="Обычный_КП РШП" xfId="6" xr:uid="{C676EE00-C04F-4A8F-9F7B-2603031076EA}"/>
    <cellStyle name="Финансовый" xfId="1" builtinId="3"/>
    <cellStyle name="Финансовый 5" xfId="5" xr:uid="{8E42BC3C-5AAB-4ADA-AB48-C53E79ACC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4</xdr:row>
      <xdr:rowOff>49305</xdr:rowOff>
    </xdr:from>
    <xdr:to>
      <xdr:col>17</xdr:col>
      <xdr:colOff>510540</xdr:colOff>
      <xdr:row>32</xdr:row>
      <xdr:rowOff>92064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57B71-BD32-4DF2-9B86-BCC015496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8135" y="780825"/>
          <a:ext cx="6737985" cy="5163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796E-5A05-40C8-8D77-A474E5D80226}">
  <dimension ref="A1:D288"/>
  <sheetViews>
    <sheetView topLeftCell="A20" workbookViewId="0">
      <selection activeCell="D24" sqref="D24"/>
    </sheetView>
  </sheetViews>
  <sheetFormatPr defaultColWidth="8.77734375" defaultRowHeight="14.4" x14ac:dyDescent="0.3"/>
  <cols>
    <col min="1" max="1" width="6.6640625" style="1" bestFit="1" customWidth="1"/>
    <col min="2" max="2" width="145.109375" style="2" bestFit="1" customWidth="1"/>
    <col min="3" max="3" width="7.44140625" style="1" bestFit="1" customWidth="1"/>
    <col min="4" max="4" width="8.21875" style="3" bestFit="1" customWidth="1"/>
    <col min="5" max="16384" width="8.77734375" style="2"/>
  </cols>
  <sheetData>
    <row r="1" spans="1:4" hidden="1" x14ac:dyDescent="0.3"/>
    <row r="6" spans="1:4" ht="40.5" customHeight="1" x14ac:dyDescent="0.3">
      <c r="A6" s="162" t="s">
        <v>0</v>
      </c>
      <c r="B6" s="163" t="s">
        <v>1</v>
      </c>
      <c r="C6" s="162" t="s">
        <v>2</v>
      </c>
      <c r="D6" s="166" t="s">
        <v>3</v>
      </c>
    </row>
    <row r="7" spans="1:4" ht="14.55" customHeight="1" x14ac:dyDescent="0.3">
      <c r="A7" s="162"/>
      <c r="B7" s="164"/>
      <c r="C7" s="162"/>
      <c r="D7" s="166"/>
    </row>
    <row r="8" spans="1:4" ht="27.75" customHeight="1" x14ac:dyDescent="0.3">
      <c r="A8" s="162"/>
      <c r="B8" s="164"/>
      <c r="C8" s="162"/>
      <c r="D8" s="166"/>
    </row>
    <row r="9" spans="1:4" ht="56.25" customHeight="1" x14ac:dyDescent="0.3">
      <c r="A9" s="162"/>
      <c r="B9" s="165"/>
      <c r="C9" s="162"/>
      <c r="D9" s="166"/>
    </row>
    <row r="10" spans="1:4" x14ac:dyDescent="0.3">
      <c r="A10" s="4">
        <v>1</v>
      </c>
      <c r="B10" s="4">
        <v>2</v>
      </c>
      <c r="C10" s="4">
        <v>3</v>
      </c>
      <c r="D10" s="4">
        <v>4</v>
      </c>
    </row>
    <row r="11" spans="1:4" ht="20.25" customHeight="1" x14ac:dyDescent="0.3">
      <c r="A11" s="5">
        <v>1</v>
      </c>
      <c r="B11" s="6" t="s">
        <v>4</v>
      </c>
      <c r="C11" s="7"/>
      <c r="D11" s="7"/>
    </row>
    <row r="12" spans="1:4" ht="27.75" customHeight="1" x14ac:dyDescent="0.3">
      <c r="A12" s="8" t="s">
        <v>5</v>
      </c>
      <c r="B12" s="9" t="s">
        <v>6</v>
      </c>
      <c r="C12" s="8" t="s">
        <v>7</v>
      </c>
      <c r="D12" s="10">
        <v>17.55</v>
      </c>
    </row>
    <row r="13" spans="1:4" ht="27.75" customHeight="1" x14ac:dyDescent="0.3">
      <c r="A13" s="8" t="s">
        <v>8</v>
      </c>
      <c r="B13" s="9" t="s">
        <v>9</v>
      </c>
      <c r="C13" s="8" t="s">
        <v>10</v>
      </c>
      <c r="D13" s="10">
        <v>0.78</v>
      </c>
    </row>
    <row r="14" spans="1:4" ht="30.75" customHeight="1" x14ac:dyDescent="0.3">
      <c r="A14" s="8" t="s">
        <v>11</v>
      </c>
      <c r="B14" s="9" t="s">
        <v>12</v>
      </c>
      <c r="C14" s="8" t="s">
        <v>7</v>
      </c>
      <c r="D14" s="10">
        <v>456.59</v>
      </c>
    </row>
    <row r="15" spans="1:4" ht="27.75" customHeight="1" x14ac:dyDescent="0.3">
      <c r="A15" s="8" t="s">
        <v>13</v>
      </c>
      <c r="B15" s="9" t="s">
        <v>14</v>
      </c>
      <c r="C15" s="8" t="s">
        <v>15</v>
      </c>
      <c r="D15" s="10">
        <v>2079.96</v>
      </c>
    </row>
    <row r="16" spans="1:4" ht="27.75" customHeight="1" x14ac:dyDescent="0.3">
      <c r="A16" s="8" t="s">
        <v>16</v>
      </c>
      <c r="B16" s="9" t="s">
        <v>17</v>
      </c>
      <c r="C16" s="8" t="s">
        <v>7</v>
      </c>
      <c r="D16" s="10">
        <v>208</v>
      </c>
    </row>
    <row r="17" spans="1:4" ht="27.75" customHeight="1" x14ac:dyDescent="0.3">
      <c r="A17" s="11" t="s">
        <v>18</v>
      </c>
      <c r="B17" s="12" t="s">
        <v>19</v>
      </c>
      <c r="C17" s="11" t="s">
        <v>7</v>
      </c>
      <c r="D17" s="13">
        <f>D16*1.26</f>
        <v>262.08</v>
      </c>
    </row>
    <row r="18" spans="1:4" ht="27.75" customHeight="1" x14ac:dyDescent="0.3">
      <c r="A18" s="8" t="s">
        <v>20</v>
      </c>
      <c r="B18" s="9" t="s">
        <v>21</v>
      </c>
      <c r="C18" s="8" t="s">
        <v>22</v>
      </c>
      <c r="D18" s="10">
        <v>855</v>
      </c>
    </row>
    <row r="19" spans="1:4" ht="27.75" customHeight="1" x14ac:dyDescent="0.3">
      <c r="A19" s="11" t="s">
        <v>23</v>
      </c>
      <c r="B19" s="12" t="s">
        <v>24</v>
      </c>
      <c r="C19" s="11" t="s">
        <v>22</v>
      </c>
      <c r="D19" s="13">
        <v>855</v>
      </c>
    </row>
    <row r="20" spans="1:4" ht="27.75" customHeight="1" x14ac:dyDescent="0.3">
      <c r="A20" s="8" t="s">
        <v>25</v>
      </c>
      <c r="B20" s="9" t="s">
        <v>26</v>
      </c>
      <c r="C20" s="8" t="s">
        <v>27</v>
      </c>
      <c r="D20" s="14">
        <v>929.3</v>
      </c>
    </row>
    <row r="21" spans="1:4" ht="27.75" customHeight="1" x14ac:dyDescent="0.3">
      <c r="A21" s="11" t="s">
        <v>28</v>
      </c>
      <c r="B21" s="70" t="s">
        <v>29</v>
      </c>
      <c r="C21" s="68" t="s">
        <v>22</v>
      </c>
      <c r="D21" s="69">
        <v>75</v>
      </c>
    </row>
    <row r="22" spans="1:4" ht="27.75" customHeight="1" x14ac:dyDescent="0.3">
      <c r="A22" s="15" t="s">
        <v>30</v>
      </c>
      <c r="B22" s="16" t="s">
        <v>31</v>
      </c>
      <c r="C22" s="15" t="s">
        <v>22</v>
      </c>
      <c r="D22" s="10">
        <v>38</v>
      </c>
    </row>
    <row r="23" spans="1:4" ht="27.75" customHeight="1" x14ac:dyDescent="0.3">
      <c r="A23" s="8" t="s">
        <v>32</v>
      </c>
      <c r="B23" s="9" t="s">
        <v>33</v>
      </c>
      <c r="C23" s="8" t="s">
        <v>34</v>
      </c>
      <c r="D23" s="10">
        <v>122</v>
      </c>
    </row>
    <row r="24" spans="1:4" ht="27.75" customHeight="1" x14ac:dyDescent="0.3">
      <c r="A24" s="17" t="s">
        <v>35</v>
      </c>
      <c r="B24" s="67" t="s">
        <v>36</v>
      </c>
      <c r="C24" s="68" t="s">
        <v>37</v>
      </c>
      <c r="D24" s="69">
        <v>106</v>
      </c>
    </row>
    <row r="25" spans="1:4" ht="27.75" customHeight="1" x14ac:dyDescent="0.3">
      <c r="A25" s="17" t="s">
        <v>38</v>
      </c>
      <c r="B25" s="67" t="s">
        <v>39</v>
      </c>
      <c r="C25" s="68" t="s">
        <v>37</v>
      </c>
      <c r="D25" s="69">
        <v>16</v>
      </c>
    </row>
    <row r="26" spans="1:4" ht="27.75" customHeight="1" x14ac:dyDescent="0.3">
      <c r="A26" s="11" t="s">
        <v>40</v>
      </c>
      <c r="B26" s="19" t="s">
        <v>41</v>
      </c>
      <c r="C26" s="11" t="s">
        <v>22</v>
      </c>
      <c r="D26" s="13">
        <f>106*6+16*5</f>
        <v>716</v>
      </c>
    </row>
    <row r="27" spans="1:4" ht="27.75" customHeight="1" x14ac:dyDescent="0.3">
      <c r="A27" s="8" t="s">
        <v>42</v>
      </c>
      <c r="B27" s="9" t="s">
        <v>43</v>
      </c>
      <c r="C27" s="8" t="s">
        <v>7</v>
      </c>
      <c r="D27" s="10">
        <v>186.45</v>
      </c>
    </row>
    <row r="28" spans="1:4" ht="27.75" customHeight="1" x14ac:dyDescent="0.3">
      <c r="A28" s="11" t="s">
        <v>44</v>
      </c>
      <c r="B28" s="19" t="s">
        <v>19</v>
      </c>
      <c r="C28" s="11" t="s">
        <v>7</v>
      </c>
      <c r="D28" s="20">
        <f>D27*1.26</f>
        <v>234.92699999999999</v>
      </c>
    </row>
    <row r="29" spans="1:4" ht="27.75" customHeight="1" x14ac:dyDescent="0.3">
      <c r="A29" s="8" t="s">
        <v>45</v>
      </c>
      <c r="B29" s="9" t="s">
        <v>46</v>
      </c>
      <c r="C29" s="8" t="s">
        <v>7</v>
      </c>
      <c r="D29" s="14">
        <f>D27*0.1</f>
        <v>18.645</v>
      </c>
    </row>
    <row r="30" spans="1:4" ht="27.75" customHeight="1" x14ac:dyDescent="0.3">
      <c r="A30" s="11" t="s">
        <v>47</v>
      </c>
      <c r="B30" s="12" t="s">
        <v>19</v>
      </c>
      <c r="C30" s="11" t="s">
        <v>7</v>
      </c>
      <c r="D30" s="20">
        <f>D29*1.26</f>
        <v>23.492699999999999</v>
      </c>
    </row>
    <row r="31" spans="1:4" ht="27.75" customHeight="1" x14ac:dyDescent="0.3">
      <c r="A31" s="8" t="s">
        <v>48</v>
      </c>
      <c r="B31" s="9" t="s">
        <v>49</v>
      </c>
      <c r="C31" s="8" t="s">
        <v>10</v>
      </c>
      <c r="D31" s="10">
        <v>0.46400000000000002</v>
      </c>
    </row>
    <row r="32" spans="1:4" ht="27.75" customHeight="1" x14ac:dyDescent="0.3">
      <c r="A32" s="8" t="s">
        <v>50</v>
      </c>
      <c r="B32" s="9" t="s">
        <v>51</v>
      </c>
      <c r="C32" s="8" t="s">
        <v>10</v>
      </c>
      <c r="D32" s="10">
        <v>0.46400000000000002</v>
      </c>
    </row>
    <row r="33" spans="1:4" ht="27.75" customHeight="1" x14ac:dyDescent="0.3">
      <c r="A33" s="8" t="s">
        <v>52</v>
      </c>
      <c r="B33" s="9" t="s">
        <v>53</v>
      </c>
      <c r="C33" s="8" t="s">
        <v>54</v>
      </c>
      <c r="D33" s="10">
        <v>829.75</v>
      </c>
    </row>
    <row r="34" spans="1:4" ht="41.25" customHeight="1" x14ac:dyDescent="0.3">
      <c r="A34" s="8" t="s">
        <v>55</v>
      </c>
      <c r="B34" s="9" t="s">
        <v>56</v>
      </c>
      <c r="C34" s="8" t="s">
        <v>54</v>
      </c>
      <c r="D34" s="14">
        <f>0.8484+5.175+79.469+0.88</f>
        <v>86.372399999999985</v>
      </c>
    </row>
    <row r="35" spans="1:4" ht="27.75" customHeight="1" x14ac:dyDescent="0.3">
      <c r="A35" s="8" t="s">
        <v>57</v>
      </c>
      <c r="B35" s="9" t="s">
        <v>58</v>
      </c>
      <c r="C35" s="8" t="s">
        <v>54</v>
      </c>
      <c r="D35" s="10">
        <f>84.8+48.88</f>
        <v>133.68</v>
      </c>
    </row>
    <row r="36" spans="1:4" ht="27.75" customHeight="1" x14ac:dyDescent="0.3">
      <c r="A36" s="5">
        <v>2</v>
      </c>
      <c r="B36" s="6" t="s">
        <v>59</v>
      </c>
      <c r="C36" s="7"/>
      <c r="D36" s="7"/>
    </row>
    <row r="37" spans="1:4" ht="27.75" customHeight="1" x14ac:dyDescent="0.3">
      <c r="A37" s="8" t="s">
        <v>60</v>
      </c>
      <c r="B37" s="9" t="s">
        <v>61</v>
      </c>
      <c r="C37" s="8" t="s">
        <v>54</v>
      </c>
      <c r="D37" s="21">
        <v>8.6199999999999992</v>
      </c>
    </row>
    <row r="38" spans="1:4" ht="45" customHeight="1" x14ac:dyDescent="0.3">
      <c r="A38" s="8" t="s">
        <v>62</v>
      </c>
      <c r="B38" s="9" t="s">
        <v>63</v>
      </c>
      <c r="C38" s="8" t="s">
        <v>54</v>
      </c>
      <c r="D38" s="22">
        <v>8.6199999999999992</v>
      </c>
    </row>
    <row r="39" spans="1:4" ht="27.75" customHeight="1" x14ac:dyDescent="0.3">
      <c r="A39" s="8" t="s">
        <v>64</v>
      </c>
      <c r="B39" s="9" t="s">
        <v>65</v>
      </c>
      <c r="C39" s="8" t="s">
        <v>54</v>
      </c>
      <c r="D39" s="22">
        <v>5.04</v>
      </c>
    </row>
    <row r="40" spans="1:4" ht="27.75" customHeight="1" x14ac:dyDescent="0.3">
      <c r="A40" s="5">
        <v>3</v>
      </c>
      <c r="B40" s="6" t="s">
        <v>66</v>
      </c>
      <c r="C40" s="7"/>
      <c r="D40" s="7"/>
    </row>
    <row r="41" spans="1:4" ht="27.75" customHeight="1" x14ac:dyDescent="0.3">
      <c r="A41" s="8" t="s">
        <v>67</v>
      </c>
      <c r="B41" s="9" t="s">
        <v>61</v>
      </c>
      <c r="C41" s="8" t="s">
        <v>54</v>
      </c>
      <c r="D41" s="21">
        <v>8.6199999999999992</v>
      </c>
    </row>
    <row r="42" spans="1:4" ht="27.6" x14ac:dyDescent="0.3">
      <c r="A42" s="8" t="s">
        <v>68</v>
      </c>
      <c r="B42" s="9" t="s">
        <v>63</v>
      </c>
      <c r="C42" s="8" t="s">
        <v>54</v>
      </c>
      <c r="D42" s="22">
        <v>8.6199999999999992</v>
      </c>
    </row>
    <row r="43" spans="1:4" ht="27.75" customHeight="1" x14ac:dyDescent="0.3">
      <c r="A43" s="8" t="s">
        <v>69</v>
      </c>
      <c r="B43" s="9" t="s">
        <v>65</v>
      </c>
      <c r="C43" s="8" t="s">
        <v>54</v>
      </c>
      <c r="D43" s="22">
        <v>5.04</v>
      </c>
    </row>
    <row r="44" spans="1:4" ht="27.75" customHeight="1" x14ac:dyDescent="0.3">
      <c r="A44" s="5">
        <v>4</v>
      </c>
      <c r="B44" s="6" t="s">
        <v>70</v>
      </c>
      <c r="C44" s="7"/>
      <c r="D44" s="7"/>
    </row>
    <row r="45" spans="1:4" ht="27.75" customHeight="1" x14ac:dyDescent="0.3">
      <c r="A45" s="8" t="s">
        <v>71</v>
      </c>
      <c r="B45" s="9" t="s">
        <v>61</v>
      </c>
      <c r="C45" s="8" t="s">
        <v>54</v>
      </c>
      <c r="D45" s="21">
        <v>11.71</v>
      </c>
    </row>
    <row r="46" spans="1:4" ht="27.75" customHeight="1" x14ac:dyDescent="0.3">
      <c r="A46" s="8" t="s">
        <v>72</v>
      </c>
      <c r="B46" s="9" t="s">
        <v>63</v>
      </c>
      <c r="C46" s="8" t="s">
        <v>54</v>
      </c>
      <c r="D46" s="22">
        <v>11.71</v>
      </c>
    </row>
    <row r="47" spans="1:4" ht="27.75" customHeight="1" x14ac:dyDescent="0.3">
      <c r="A47" s="8" t="s">
        <v>73</v>
      </c>
      <c r="B47" s="9" t="s">
        <v>65</v>
      </c>
      <c r="C47" s="8" t="s">
        <v>54</v>
      </c>
      <c r="D47" s="22">
        <v>5.04</v>
      </c>
    </row>
    <row r="48" spans="1:4" ht="27.75" customHeight="1" x14ac:dyDescent="0.3">
      <c r="A48" s="5">
        <v>5</v>
      </c>
      <c r="B48" s="6" t="s">
        <v>74</v>
      </c>
      <c r="C48" s="7"/>
      <c r="D48" s="7"/>
    </row>
    <row r="49" spans="1:4" ht="27.75" customHeight="1" x14ac:dyDescent="0.3">
      <c r="A49" s="8" t="s">
        <v>75</v>
      </c>
      <c r="B49" s="9" t="s">
        <v>61</v>
      </c>
      <c r="C49" s="8" t="s">
        <v>54</v>
      </c>
      <c r="D49" s="23">
        <v>9.4700000000000006</v>
      </c>
    </row>
    <row r="50" spans="1:4" ht="27.75" customHeight="1" x14ac:dyDescent="0.3">
      <c r="A50" s="8" t="s">
        <v>76</v>
      </c>
      <c r="B50" s="9" t="s">
        <v>77</v>
      </c>
      <c r="C50" s="8" t="s">
        <v>7</v>
      </c>
      <c r="D50" s="23">
        <v>34.03</v>
      </c>
    </row>
    <row r="51" spans="1:4" ht="27.75" customHeight="1" x14ac:dyDescent="0.3">
      <c r="A51" s="8" t="s">
        <v>78</v>
      </c>
      <c r="B51" s="16" t="s">
        <v>14</v>
      </c>
      <c r="C51" s="8" t="s">
        <v>15</v>
      </c>
      <c r="D51" s="24">
        <v>155.38999999999999</v>
      </c>
    </row>
    <row r="52" spans="1:4" ht="27.75" customHeight="1" x14ac:dyDescent="0.3">
      <c r="A52" s="8" t="s">
        <v>79</v>
      </c>
      <c r="B52" s="9" t="s">
        <v>17</v>
      </c>
      <c r="C52" s="8" t="s">
        <v>7</v>
      </c>
      <c r="D52" s="23">
        <v>15.54</v>
      </c>
    </row>
    <row r="53" spans="1:4" ht="27.75" customHeight="1" x14ac:dyDescent="0.3">
      <c r="A53" s="17" t="s">
        <v>80</v>
      </c>
      <c r="B53" s="18" t="s">
        <v>81</v>
      </c>
      <c r="C53" s="17" t="s">
        <v>7</v>
      </c>
      <c r="D53" s="25">
        <f>D52*1.26</f>
        <v>19.580399999999997</v>
      </c>
    </row>
    <row r="54" spans="1:4" ht="27.75" customHeight="1" x14ac:dyDescent="0.3">
      <c r="A54" s="8" t="s">
        <v>82</v>
      </c>
      <c r="B54" s="9" t="s">
        <v>83</v>
      </c>
      <c r="C54" s="8" t="s">
        <v>22</v>
      </c>
      <c r="D54" s="23">
        <v>47</v>
      </c>
    </row>
    <row r="55" spans="1:4" ht="27.75" customHeight="1" x14ac:dyDescent="0.3">
      <c r="A55" s="17" t="s">
        <v>84</v>
      </c>
      <c r="B55" s="18" t="s">
        <v>85</v>
      </c>
      <c r="C55" s="17" t="s">
        <v>86</v>
      </c>
      <c r="D55" s="25">
        <v>1</v>
      </c>
    </row>
    <row r="56" spans="1:4" ht="27.75" customHeight="1" x14ac:dyDescent="0.3">
      <c r="A56" s="26" t="s">
        <v>87</v>
      </c>
      <c r="B56" s="27" t="s">
        <v>88</v>
      </c>
      <c r="C56" s="26" t="s">
        <v>54</v>
      </c>
      <c r="D56" s="28">
        <v>9.4700000000000006</v>
      </c>
    </row>
    <row r="57" spans="1:4" ht="27.75" customHeight="1" x14ac:dyDescent="0.3">
      <c r="A57" s="17" t="s">
        <v>89</v>
      </c>
      <c r="B57" s="12" t="s">
        <v>90</v>
      </c>
      <c r="C57" s="17" t="s">
        <v>86</v>
      </c>
      <c r="D57" s="29">
        <v>1</v>
      </c>
    </row>
    <row r="58" spans="1:4" ht="27.75" customHeight="1" x14ac:dyDescent="0.3">
      <c r="A58" s="8" t="s">
        <v>91</v>
      </c>
      <c r="B58" s="30" t="s">
        <v>92</v>
      </c>
      <c r="C58" s="8" t="s">
        <v>22</v>
      </c>
      <c r="D58" s="31">
        <v>2</v>
      </c>
    </row>
    <row r="59" spans="1:4" ht="27.75" customHeight="1" x14ac:dyDescent="0.3">
      <c r="A59" s="17" t="s">
        <v>93</v>
      </c>
      <c r="B59" s="32" t="s">
        <v>94</v>
      </c>
      <c r="C59" s="17" t="s">
        <v>22</v>
      </c>
      <c r="D59" s="33">
        <v>2</v>
      </c>
    </row>
    <row r="60" spans="1:4" ht="27.75" customHeight="1" x14ac:dyDescent="0.3">
      <c r="A60" s="8" t="s">
        <v>95</v>
      </c>
      <c r="B60" s="16" t="s">
        <v>96</v>
      </c>
      <c r="C60" s="8" t="s">
        <v>22</v>
      </c>
      <c r="D60" s="24">
        <v>1</v>
      </c>
    </row>
    <row r="61" spans="1:4" ht="27.75" customHeight="1" x14ac:dyDescent="0.3">
      <c r="A61" s="17" t="s">
        <v>97</v>
      </c>
      <c r="B61" s="12" t="s">
        <v>98</v>
      </c>
      <c r="C61" s="17" t="s">
        <v>22</v>
      </c>
      <c r="D61" s="29">
        <v>1</v>
      </c>
    </row>
    <row r="62" spans="1:4" ht="27.75" customHeight="1" x14ac:dyDescent="0.3">
      <c r="A62" s="17" t="s">
        <v>99</v>
      </c>
      <c r="B62" s="12" t="s">
        <v>100</v>
      </c>
      <c r="C62" s="17" t="s">
        <v>37</v>
      </c>
      <c r="D62" s="29">
        <v>1</v>
      </c>
    </row>
    <row r="63" spans="1:4" ht="27.75" customHeight="1" x14ac:dyDescent="0.3">
      <c r="A63" s="17" t="s">
        <v>101</v>
      </c>
      <c r="B63" s="12" t="s">
        <v>102</v>
      </c>
      <c r="C63" s="17" t="s">
        <v>22</v>
      </c>
      <c r="D63" s="29">
        <v>1</v>
      </c>
    </row>
    <row r="64" spans="1:4" ht="27.75" customHeight="1" x14ac:dyDescent="0.3">
      <c r="A64" s="17" t="s">
        <v>103</v>
      </c>
      <c r="B64" s="12" t="s">
        <v>104</v>
      </c>
      <c r="C64" s="17" t="s">
        <v>105</v>
      </c>
      <c r="D64" s="29">
        <v>4</v>
      </c>
    </row>
    <row r="65" spans="1:4" ht="27.75" customHeight="1" x14ac:dyDescent="0.3">
      <c r="A65" s="17" t="s">
        <v>106</v>
      </c>
      <c r="B65" s="12" t="s">
        <v>107</v>
      </c>
      <c r="C65" s="17" t="s">
        <v>108</v>
      </c>
      <c r="D65" s="29">
        <v>0.76</v>
      </c>
    </row>
    <row r="66" spans="1:4" ht="27.75" customHeight="1" x14ac:dyDescent="0.3">
      <c r="A66" s="17" t="s">
        <v>109</v>
      </c>
      <c r="B66" s="12" t="s">
        <v>110</v>
      </c>
      <c r="C66" s="17" t="s">
        <v>108</v>
      </c>
      <c r="D66" s="29">
        <v>0.76</v>
      </c>
    </row>
    <row r="67" spans="1:4" ht="27.75" customHeight="1" x14ac:dyDescent="0.3">
      <c r="A67" s="8" t="s">
        <v>111</v>
      </c>
      <c r="B67" s="16" t="s">
        <v>33</v>
      </c>
      <c r="C67" s="8" t="s">
        <v>34</v>
      </c>
      <c r="D67" s="24">
        <v>6</v>
      </c>
    </row>
    <row r="68" spans="1:4" ht="27.75" customHeight="1" x14ac:dyDescent="0.3">
      <c r="A68" s="17" t="s">
        <v>112</v>
      </c>
      <c r="B68" s="18" t="s">
        <v>36</v>
      </c>
      <c r="C68" s="17" t="s">
        <v>37</v>
      </c>
      <c r="D68" s="25">
        <v>12</v>
      </c>
    </row>
    <row r="69" spans="1:4" ht="27.75" customHeight="1" x14ac:dyDescent="0.3">
      <c r="A69" s="17" t="s">
        <v>113</v>
      </c>
      <c r="B69" s="18" t="s">
        <v>41</v>
      </c>
      <c r="C69" s="17" t="s">
        <v>22</v>
      </c>
      <c r="D69" s="25">
        <v>36</v>
      </c>
    </row>
    <row r="70" spans="1:4" ht="27.75" customHeight="1" x14ac:dyDescent="0.3">
      <c r="A70" s="8" t="s">
        <v>114</v>
      </c>
      <c r="B70" s="9" t="s">
        <v>115</v>
      </c>
      <c r="C70" s="8" t="s">
        <v>7</v>
      </c>
      <c r="D70" s="23">
        <v>12.12</v>
      </c>
    </row>
    <row r="71" spans="1:4" ht="27.75" customHeight="1" x14ac:dyDescent="0.3">
      <c r="A71" s="17" t="s">
        <v>116</v>
      </c>
      <c r="B71" s="12" t="s">
        <v>19</v>
      </c>
      <c r="C71" s="17" t="s">
        <v>7</v>
      </c>
      <c r="D71" s="29">
        <f>D70*1.26</f>
        <v>15.271199999999999</v>
      </c>
    </row>
    <row r="72" spans="1:4" ht="27.75" customHeight="1" x14ac:dyDescent="0.3">
      <c r="A72" s="8" t="s">
        <v>117</v>
      </c>
      <c r="B72" s="9" t="s">
        <v>118</v>
      </c>
      <c r="C72" s="8" t="s">
        <v>7</v>
      </c>
      <c r="D72" s="23">
        <v>1.21</v>
      </c>
    </row>
    <row r="73" spans="1:4" ht="27.75" customHeight="1" x14ac:dyDescent="0.3">
      <c r="A73" s="17" t="s">
        <v>119</v>
      </c>
      <c r="B73" s="18" t="s">
        <v>19</v>
      </c>
      <c r="C73" s="17" t="s">
        <v>7</v>
      </c>
      <c r="D73" s="25">
        <f>D72*1.26</f>
        <v>1.5246</v>
      </c>
    </row>
    <row r="74" spans="1:4" ht="27.75" customHeight="1" x14ac:dyDescent="0.3">
      <c r="A74" s="8" t="s">
        <v>120</v>
      </c>
      <c r="B74" s="9" t="s">
        <v>121</v>
      </c>
      <c r="C74" s="8" t="s">
        <v>27</v>
      </c>
      <c r="D74" s="23">
        <v>22.42</v>
      </c>
    </row>
    <row r="75" spans="1:4" ht="27.75" customHeight="1" x14ac:dyDescent="0.3">
      <c r="A75" s="8" t="s">
        <v>122</v>
      </c>
      <c r="B75" s="9" t="s">
        <v>123</v>
      </c>
      <c r="C75" s="8" t="s">
        <v>54</v>
      </c>
      <c r="D75" s="23">
        <f>34.03*1.75</f>
        <v>59.552500000000002</v>
      </c>
    </row>
    <row r="76" spans="1:4" ht="45" customHeight="1" x14ac:dyDescent="0.3">
      <c r="A76" s="8" t="s">
        <v>124</v>
      </c>
      <c r="B76" s="9" t="s">
        <v>63</v>
      </c>
      <c r="C76" s="8" t="s">
        <v>54</v>
      </c>
      <c r="D76" s="23">
        <f>9.47+0.15+0.0414*6</f>
        <v>9.8684000000000012</v>
      </c>
    </row>
    <row r="77" spans="1:4" ht="27.75" customHeight="1" x14ac:dyDescent="0.3">
      <c r="A77" s="8" t="s">
        <v>125</v>
      </c>
      <c r="B77" s="9" t="s">
        <v>65</v>
      </c>
      <c r="C77" s="8" t="s">
        <v>54</v>
      </c>
      <c r="D77" s="23">
        <f>63*0.08</f>
        <v>5.04</v>
      </c>
    </row>
    <row r="78" spans="1:4" ht="27.75" customHeight="1" x14ac:dyDescent="0.3">
      <c r="A78" s="5">
        <v>6</v>
      </c>
      <c r="B78" s="6" t="s">
        <v>126</v>
      </c>
      <c r="C78" s="7"/>
      <c r="D78" s="7"/>
    </row>
    <row r="79" spans="1:4" ht="27.75" customHeight="1" x14ac:dyDescent="0.3">
      <c r="A79" s="8" t="s">
        <v>127</v>
      </c>
      <c r="B79" s="9" t="s">
        <v>61</v>
      </c>
      <c r="C79" s="8" t="s">
        <v>54</v>
      </c>
      <c r="D79" s="23">
        <v>9.4700000000000006</v>
      </c>
    </row>
    <row r="80" spans="1:4" ht="27.75" customHeight="1" x14ac:dyDescent="0.3">
      <c r="A80" s="8" t="s">
        <v>128</v>
      </c>
      <c r="B80" s="9" t="s">
        <v>77</v>
      </c>
      <c r="C80" s="8" t="s">
        <v>7</v>
      </c>
      <c r="D80" s="23">
        <v>28.99</v>
      </c>
    </row>
    <row r="81" spans="1:4" ht="27.75" customHeight="1" x14ac:dyDescent="0.3">
      <c r="A81" s="8" t="s">
        <v>129</v>
      </c>
      <c r="B81" s="16" t="s">
        <v>14</v>
      </c>
      <c r="C81" s="8" t="s">
        <v>15</v>
      </c>
      <c r="D81" s="24">
        <v>136.05000000000001</v>
      </c>
    </row>
    <row r="82" spans="1:4" ht="27.75" customHeight="1" x14ac:dyDescent="0.3">
      <c r="A82" s="8" t="s">
        <v>130</v>
      </c>
      <c r="B82" s="9" t="s">
        <v>17</v>
      </c>
      <c r="C82" s="8" t="s">
        <v>7</v>
      </c>
      <c r="D82" s="23">
        <v>13.61</v>
      </c>
    </row>
    <row r="83" spans="1:4" ht="27.75" customHeight="1" x14ac:dyDescent="0.3">
      <c r="A83" s="17" t="s">
        <v>131</v>
      </c>
      <c r="B83" s="18" t="s">
        <v>81</v>
      </c>
      <c r="C83" s="17" t="s">
        <v>7</v>
      </c>
      <c r="D83" s="25">
        <f>D82*1.26</f>
        <v>17.148599999999998</v>
      </c>
    </row>
    <row r="84" spans="1:4" ht="27.75" customHeight="1" x14ac:dyDescent="0.3">
      <c r="A84" s="8" t="s">
        <v>132</v>
      </c>
      <c r="B84" s="9" t="s">
        <v>83</v>
      </c>
      <c r="C84" s="8" t="s">
        <v>22</v>
      </c>
      <c r="D84" s="23">
        <v>47</v>
      </c>
    </row>
    <row r="85" spans="1:4" ht="27.75" customHeight="1" x14ac:dyDescent="0.3">
      <c r="A85" s="17" t="s">
        <v>133</v>
      </c>
      <c r="B85" s="18" t="s">
        <v>85</v>
      </c>
      <c r="C85" s="17" t="s">
        <v>86</v>
      </c>
      <c r="D85" s="25">
        <v>1</v>
      </c>
    </row>
    <row r="86" spans="1:4" ht="27.75" customHeight="1" x14ac:dyDescent="0.3">
      <c r="A86" s="26" t="s">
        <v>134</v>
      </c>
      <c r="B86" s="27" t="s">
        <v>88</v>
      </c>
      <c r="C86" s="26" t="s">
        <v>54</v>
      </c>
      <c r="D86" s="28">
        <v>9.4700000000000006</v>
      </c>
    </row>
    <row r="87" spans="1:4" ht="27.75" customHeight="1" x14ac:dyDescent="0.3">
      <c r="A87" s="17" t="s">
        <v>135</v>
      </c>
      <c r="B87" s="12" t="s">
        <v>90</v>
      </c>
      <c r="C87" s="17" t="s">
        <v>86</v>
      </c>
      <c r="D87" s="29">
        <v>1</v>
      </c>
    </row>
    <row r="88" spans="1:4" ht="27.75" customHeight="1" x14ac:dyDescent="0.3">
      <c r="A88" s="8" t="s">
        <v>136</v>
      </c>
      <c r="B88" s="30" t="s">
        <v>92</v>
      </c>
      <c r="C88" s="8" t="s">
        <v>22</v>
      </c>
      <c r="D88" s="31">
        <v>2</v>
      </c>
    </row>
    <row r="89" spans="1:4" ht="27.75" customHeight="1" x14ac:dyDescent="0.3">
      <c r="A89" s="17" t="s">
        <v>137</v>
      </c>
      <c r="B89" s="32" t="s">
        <v>94</v>
      </c>
      <c r="C89" s="17" t="s">
        <v>22</v>
      </c>
      <c r="D89" s="33">
        <v>2</v>
      </c>
    </row>
    <row r="90" spans="1:4" ht="27.75" customHeight="1" x14ac:dyDescent="0.3">
      <c r="A90" s="8" t="s">
        <v>138</v>
      </c>
      <c r="B90" s="16" t="s">
        <v>96</v>
      </c>
      <c r="C90" s="8" t="s">
        <v>22</v>
      </c>
      <c r="D90" s="24">
        <v>1</v>
      </c>
    </row>
    <row r="91" spans="1:4" ht="27.75" customHeight="1" x14ac:dyDescent="0.3">
      <c r="A91" s="17" t="s">
        <v>139</v>
      </c>
      <c r="B91" s="12" t="s">
        <v>98</v>
      </c>
      <c r="C91" s="17" t="s">
        <v>22</v>
      </c>
      <c r="D91" s="29">
        <v>1</v>
      </c>
    </row>
    <row r="92" spans="1:4" ht="27.75" customHeight="1" x14ac:dyDescent="0.3">
      <c r="A92" s="17" t="s">
        <v>140</v>
      </c>
      <c r="B92" s="12" t="s">
        <v>100</v>
      </c>
      <c r="C92" s="17" t="s">
        <v>37</v>
      </c>
      <c r="D92" s="29">
        <v>1</v>
      </c>
    </row>
    <row r="93" spans="1:4" ht="27.75" customHeight="1" x14ac:dyDescent="0.3">
      <c r="A93" s="17" t="s">
        <v>141</v>
      </c>
      <c r="B93" s="12" t="s">
        <v>102</v>
      </c>
      <c r="C93" s="17" t="s">
        <v>22</v>
      </c>
      <c r="D93" s="29">
        <v>1</v>
      </c>
    </row>
    <row r="94" spans="1:4" ht="27.75" customHeight="1" x14ac:dyDescent="0.3">
      <c r="A94" s="17" t="s">
        <v>142</v>
      </c>
      <c r="B94" s="12" t="s">
        <v>104</v>
      </c>
      <c r="C94" s="17" t="s">
        <v>105</v>
      </c>
      <c r="D94" s="29">
        <v>4</v>
      </c>
    </row>
    <row r="95" spans="1:4" ht="27.75" customHeight="1" x14ac:dyDescent="0.3">
      <c r="A95" s="17" t="s">
        <v>143</v>
      </c>
      <c r="B95" s="12" t="s">
        <v>107</v>
      </c>
      <c r="C95" s="17" t="s">
        <v>108</v>
      </c>
      <c r="D95" s="29">
        <v>0.76</v>
      </c>
    </row>
    <row r="96" spans="1:4" ht="27.75" customHeight="1" x14ac:dyDescent="0.3">
      <c r="A96" s="17" t="s">
        <v>144</v>
      </c>
      <c r="B96" s="12" t="s">
        <v>110</v>
      </c>
      <c r="C96" s="17" t="s">
        <v>108</v>
      </c>
      <c r="D96" s="29">
        <v>0.76</v>
      </c>
    </row>
    <row r="97" spans="1:4" ht="27.75" customHeight="1" x14ac:dyDescent="0.3">
      <c r="A97" s="8" t="s">
        <v>145</v>
      </c>
      <c r="B97" s="16" t="s">
        <v>33</v>
      </c>
      <c r="C97" s="8" t="s">
        <v>34</v>
      </c>
      <c r="D97" s="24">
        <v>6</v>
      </c>
    </row>
    <row r="98" spans="1:4" ht="27.75" customHeight="1" x14ac:dyDescent="0.3">
      <c r="A98" s="17" t="s">
        <v>146</v>
      </c>
      <c r="B98" s="18" t="s">
        <v>36</v>
      </c>
      <c r="C98" s="17" t="s">
        <v>37</v>
      </c>
      <c r="D98" s="25">
        <v>12</v>
      </c>
    </row>
    <row r="99" spans="1:4" ht="27.75" customHeight="1" x14ac:dyDescent="0.3">
      <c r="A99" s="17" t="s">
        <v>147</v>
      </c>
      <c r="B99" s="18" t="s">
        <v>41</v>
      </c>
      <c r="C99" s="17" t="s">
        <v>22</v>
      </c>
      <c r="D99" s="25">
        <v>36</v>
      </c>
    </row>
    <row r="100" spans="1:4" ht="27.75" customHeight="1" x14ac:dyDescent="0.3">
      <c r="A100" s="8" t="s">
        <v>148</v>
      </c>
      <c r="B100" s="9" t="s">
        <v>115</v>
      </c>
      <c r="C100" s="8" t="s">
        <v>7</v>
      </c>
      <c r="D100" s="23">
        <v>12.12</v>
      </c>
    </row>
    <row r="101" spans="1:4" ht="27.75" customHeight="1" x14ac:dyDescent="0.3">
      <c r="A101" s="17" t="s">
        <v>149</v>
      </c>
      <c r="B101" s="12" t="s">
        <v>19</v>
      </c>
      <c r="C101" s="17" t="s">
        <v>7</v>
      </c>
      <c r="D101" s="29">
        <f>D100*1.26</f>
        <v>15.271199999999999</v>
      </c>
    </row>
    <row r="102" spans="1:4" ht="27.75" customHeight="1" x14ac:dyDescent="0.3">
      <c r="A102" s="8" t="s">
        <v>150</v>
      </c>
      <c r="B102" s="9" t="s">
        <v>118</v>
      </c>
      <c r="C102" s="8" t="s">
        <v>7</v>
      </c>
      <c r="D102" s="23">
        <v>1.21</v>
      </c>
    </row>
    <row r="103" spans="1:4" ht="27.75" customHeight="1" x14ac:dyDescent="0.3">
      <c r="A103" s="17" t="s">
        <v>151</v>
      </c>
      <c r="B103" s="18" t="s">
        <v>19</v>
      </c>
      <c r="C103" s="17" t="s">
        <v>7</v>
      </c>
      <c r="D103" s="25">
        <f>D102*1.26</f>
        <v>1.5246</v>
      </c>
    </row>
    <row r="104" spans="1:4" ht="27.75" customHeight="1" x14ac:dyDescent="0.3">
      <c r="A104" s="8" t="s">
        <v>152</v>
      </c>
      <c r="B104" s="9" t="s">
        <v>121</v>
      </c>
      <c r="C104" s="8" t="s">
        <v>27</v>
      </c>
      <c r="D104" s="23">
        <v>22.42</v>
      </c>
    </row>
    <row r="105" spans="1:4" ht="27.75" customHeight="1" x14ac:dyDescent="0.3">
      <c r="A105" s="8" t="s">
        <v>153</v>
      </c>
      <c r="B105" s="9" t="s">
        <v>123</v>
      </c>
      <c r="C105" s="8" t="s">
        <v>54</v>
      </c>
      <c r="D105" s="23">
        <f>28.99*1.75</f>
        <v>50.732499999999995</v>
      </c>
    </row>
    <row r="106" spans="1:4" ht="27.75" customHeight="1" x14ac:dyDescent="0.3">
      <c r="A106" s="8" t="s">
        <v>154</v>
      </c>
      <c r="B106" s="9" t="s">
        <v>63</v>
      </c>
      <c r="C106" s="8" t="s">
        <v>54</v>
      </c>
      <c r="D106" s="23">
        <f>9.47+0.15+0.0414*6</f>
        <v>9.8684000000000012</v>
      </c>
    </row>
    <row r="107" spans="1:4" ht="27.75" customHeight="1" x14ac:dyDescent="0.3">
      <c r="A107" s="8" t="s">
        <v>155</v>
      </c>
      <c r="B107" s="9" t="s">
        <v>65</v>
      </c>
      <c r="C107" s="8" t="s">
        <v>54</v>
      </c>
      <c r="D107" s="23">
        <f>63*0.08</f>
        <v>5.04</v>
      </c>
    </row>
    <row r="108" spans="1:4" ht="27.75" customHeight="1" x14ac:dyDescent="0.3">
      <c r="A108" s="5">
        <v>7</v>
      </c>
      <c r="B108" s="6" t="s">
        <v>156</v>
      </c>
      <c r="C108" s="7"/>
      <c r="D108" s="7"/>
    </row>
    <row r="109" spans="1:4" ht="27.75" customHeight="1" x14ac:dyDescent="0.3">
      <c r="A109" s="8" t="s">
        <v>157</v>
      </c>
      <c r="B109" s="9" t="s">
        <v>61</v>
      </c>
      <c r="C109" s="8" t="s">
        <v>54</v>
      </c>
      <c r="D109" s="23">
        <v>9.4700000000000006</v>
      </c>
    </row>
    <row r="110" spans="1:4" ht="27.75" customHeight="1" x14ac:dyDescent="0.3">
      <c r="A110" s="8" t="s">
        <v>158</v>
      </c>
      <c r="B110" s="9" t="s">
        <v>77</v>
      </c>
      <c r="C110" s="8" t="s">
        <v>7</v>
      </c>
      <c r="D110" s="23">
        <v>25.78</v>
      </c>
    </row>
    <row r="111" spans="1:4" ht="27.75" customHeight="1" x14ac:dyDescent="0.3">
      <c r="A111" s="8" t="s">
        <v>159</v>
      </c>
      <c r="B111" s="16" t="s">
        <v>14</v>
      </c>
      <c r="C111" s="8" t="s">
        <v>15</v>
      </c>
      <c r="D111" s="24">
        <v>123.69</v>
      </c>
    </row>
    <row r="112" spans="1:4" ht="27.75" customHeight="1" x14ac:dyDescent="0.3">
      <c r="A112" s="8" t="s">
        <v>160</v>
      </c>
      <c r="B112" s="9" t="s">
        <v>17</v>
      </c>
      <c r="C112" s="8" t="s">
        <v>7</v>
      </c>
      <c r="D112" s="23">
        <v>12.37</v>
      </c>
    </row>
    <row r="113" spans="1:4" ht="27.75" customHeight="1" x14ac:dyDescent="0.3">
      <c r="A113" s="17" t="s">
        <v>161</v>
      </c>
      <c r="B113" s="18" t="s">
        <v>81</v>
      </c>
      <c r="C113" s="17" t="s">
        <v>7</v>
      </c>
      <c r="D113" s="25">
        <f>D112*1.26</f>
        <v>15.5862</v>
      </c>
    </row>
    <row r="114" spans="1:4" ht="27.75" customHeight="1" x14ac:dyDescent="0.3">
      <c r="A114" s="8" t="s">
        <v>162</v>
      </c>
      <c r="B114" s="9" t="s">
        <v>83</v>
      </c>
      <c r="C114" s="8" t="s">
        <v>22</v>
      </c>
      <c r="D114" s="23">
        <v>47</v>
      </c>
    </row>
    <row r="115" spans="1:4" ht="27.75" customHeight="1" x14ac:dyDescent="0.3">
      <c r="A115" s="17" t="s">
        <v>163</v>
      </c>
      <c r="B115" s="18" t="s">
        <v>85</v>
      </c>
      <c r="C115" s="17" t="s">
        <v>86</v>
      </c>
      <c r="D115" s="25">
        <v>1</v>
      </c>
    </row>
    <row r="116" spans="1:4" ht="27.75" customHeight="1" x14ac:dyDescent="0.3">
      <c r="A116" s="26" t="s">
        <v>164</v>
      </c>
      <c r="B116" s="27" t="s">
        <v>88</v>
      </c>
      <c r="C116" s="26" t="s">
        <v>54</v>
      </c>
      <c r="D116" s="28">
        <v>9.4700000000000006</v>
      </c>
    </row>
    <row r="117" spans="1:4" ht="27.75" customHeight="1" x14ac:dyDescent="0.3">
      <c r="A117" s="17" t="s">
        <v>165</v>
      </c>
      <c r="B117" s="12" t="s">
        <v>90</v>
      </c>
      <c r="C117" s="17" t="s">
        <v>86</v>
      </c>
      <c r="D117" s="29">
        <v>1</v>
      </c>
    </row>
    <row r="118" spans="1:4" ht="27.75" customHeight="1" x14ac:dyDescent="0.3">
      <c r="A118" s="8" t="s">
        <v>166</v>
      </c>
      <c r="B118" s="30" t="s">
        <v>92</v>
      </c>
      <c r="C118" s="8" t="s">
        <v>22</v>
      </c>
      <c r="D118" s="31">
        <v>2</v>
      </c>
    </row>
    <row r="119" spans="1:4" ht="27.75" customHeight="1" x14ac:dyDescent="0.3">
      <c r="A119" s="17" t="s">
        <v>167</v>
      </c>
      <c r="B119" s="32" t="s">
        <v>94</v>
      </c>
      <c r="C119" s="17" t="s">
        <v>22</v>
      </c>
      <c r="D119" s="33">
        <v>2</v>
      </c>
    </row>
    <row r="120" spans="1:4" ht="27.75" customHeight="1" x14ac:dyDescent="0.3">
      <c r="A120" s="8" t="s">
        <v>168</v>
      </c>
      <c r="B120" s="16" t="s">
        <v>96</v>
      </c>
      <c r="C120" s="8" t="s">
        <v>22</v>
      </c>
      <c r="D120" s="24">
        <v>1</v>
      </c>
    </row>
    <row r="121" spans="1:4" ht="27.75" customHeight="1" x14ac:dyDescent="0.3">
      <c r="A121" s="17" t="s">
        <v>169</v>
      </c>
      <c r="B121" s="12" t="s">
        <v>98</v>
      </c>
      <c r="C121" s="17" t="s">
        <v>22</v>
      </c>
      <c r="D121" s="29">
        <v>1</v>
      </c>
    </row>
    <row r="122" spans="1:4" ht="27.75" customHeight="1" x14ac:dyDescent="0.3">
      <c r="A122" s="17" t="s">
        <v>170</v>
      </c>
      <c r="B122" s="12" t="s">
        <v>100</v>
      </c>
      <c r="C122" s="17" t="s">
        <v>37</v>
      </c>
      <c r="D122" s="29">
        <v>1</v>
      </c>
    </row>
    <row r="123" spans="1:4" ht="27.75" customHeight="1" x14ac:dyDescent="0.3">
      <c r="A123" s="17" t="s">
        <v>171</v>
      </c>
      <c r="B123" s="12" t="s">
        <v>102</v>
      </c>
      <c r="C123" s="17" t="s">
        <v>22</v>
      </c>
      <c r="D123" s="29">
        <v>1</v>
      </c>
    </row>
    <row r="124" spans="1:4" ht="27.75" customHeight="1" x14ac:dyDescent="0.3">
      <c r="A124" s="17" t="s">
        <v>172</v>
      </c>
      <c r="B124" s="12" t="s">
        <v>104</v>
      </c>
      <c r="C124" s="17" t="s">
        <v>105</v>
      </c>
      <c r="D124" s="29">
        <v>4</v>
      </c>
    </row>
    <row r="125" spans="1:4" ht="27.75" customHeight="1" x14ac:dyDescent="0.3">
      <c r="A125" s="17" t="s">
        <v>173</v>
      </c>
      <c r="B125" s="12" t="s">
        <v>107</v>
      </c>
      <c r="C125" s="17" t="s">
        <v>108</v>
      </c>
      <c r="D125" s="29">
        <v>0.76</v>
      </c>
    </row>
    <row r="126" spans="1:4" ht="27.75" customHeight="1" x14ac:dyDescent="0.3">
      <c r="A126" s="17" t="s">
        <v>174</v>
      </c>
      <c r="B126" s="12" t="s">
        <v>110</v>
      </c>
      <c r="C126" s="17" t="s">
        <v>108</v>
      </c>
      <c r="D126" s="29">
        <v>0.76</v>
      </c>
    </row>
    <row r="127" spans="1:4" ht="27.75" customHeight="1" x14ac:dyDescent="0.3">
      <c r="A127" s="8" t="s">
        <v>175</v>
      </c>
      <c r="B127" s="16" t="s">
        <v>33</v>
      </c>
      <c r="C127" s="8" t="s">
        <v>34</v>
      </c>
      <c r="D127" s="24">
        <v>6</v>
      </c>
    </row>
    <row r="128" spans="1:4" ht="27.75" customHeight="1" x14ac:dyDescent="0.3">
      <c r="A128" s="17" t="s">
        <v>176</v>
      </c>
      <c r="B128" s="18" t="s">
        <v>36</v>
      </c>
      <c r="C128" s="17" t="s">
        <v>37</v>
      </c>
      <c r="D128" s="25">
        <v>12</v>
      </c>
    </row>
    <row r="129" spans="1:4" ht="27.75" customHeight="1" x14ac:dyDescent="0.3">
      <c r="A129" s="17" t="s">
        <v>177</v>
      </c>
      <c r="B129" s="18" t="s">
        <v>41</v>
      </c>
      <c r="C129" s="17" t="s">
        <v>22</v>
      </c>
      <c r="D129" s="25">
        <v>36</v>
      </c>
    </row>
    <row r="130" spans="1:4" ht="27.75" customHeight="1" x14ac:dyDescent="0.3">
      <c r="A130" s="8" t="s">
        <v>178</v>
      </c>
      <c r="B130" s="9" t="s">
        <v>115</v>
      </c>
      <c r="C130" s="8" t="s">
        <v>7</v>
      </c>
      <c r="D130" s="23">
        <v>12.12</v>
      </c>
    </row>
    <row r="131" spans="1:4" ht="27.75" customHeight="1" x14ac:dyDescent="0.3">
      <c r="A131" s="17" t="s">
        <v>179</v>
      </c>
      <c r="B131" s="12" t="s">
        <v>19</v>
      </c>
      <c r="C131" s="17" t="s">
        <v>7</v>
      </c>
      <c r="D131" s="29">
        <f>D130*1.26</f>
        <v>15.271199999999999</v>
      </c>
    </row>
    <row r="132" spans="1:4" ht="27.75" customHeight="1" x14ac:dyDescent="0.3">
      <c r="A132" s="8" t="s">
        <v>180</v>
      </c>
      <c r="B132" s="9" t="s">
        <v>118</v>
      </c>
      <c r="C132" s="8" t="s">
        <v>7</v>
      </c>
      <c r="D132" s="23">
        <v>1.21</v>
      </c>
    </row>
    <row r="133" spans="1:4" ht="27.75" customHeight="1" x14ac:dyDescent="0.3">
      <c r="A133" s="17" t="s">
        <v>181</v>
      </c>
      <c r="B133" s="18" t="s">
        <v>19</v>
      </c>
      <c r="C133" s="17" t="s">
        <v>7</v>
      </c>
      <c r="D133" s="25">
        <f>D132*1.26</f>
        <v>1.5246</v>
      </c>
    </row>
    <row r="134" spans="1:4" ht="27.75" customHeight="1" x14ac:dyDescent="0.3">
      <c r="A134" s="8" t="s">
        <v>182</v>
      </c>
      <c r="B134" s="9" t="s">
        <v>121</v>
      </c>
      <c r="C134" s="8" t="s">
        <v>27</v>
      </c>
      <c r="D134" s="23">
        <v>22.42</v>
      </c>
    </row>
    <row r="135" spans="1:4" ht="27.75" customHeight="1" x14ac:dyDescent="0.3">
      <c r="A135" s="8" t="s">
        <v>183</v>
      </c>
      <c r="B135" s="9" t="s">
        <v>123</v>
      </c>
      <c r="C135" s="8" t="s">
        <v>54</v>
      </c>
      <c r="D135" s="23">
        <f>25.8*1.75</f>
        <v>45.15</v>
      </c>
    </row>
    <row r="136" spans="1:4" ht="27.75" customHeight="1" x14ac:dyDescent="0.3">
      <c r="A136" s="8" t="s">
        <v>184</v>
      </c>
      <c r="B136" s="9" t="s">
        <v>63</v>
      </c>
      <c r="C136" s="8" t="s">
        <v>54</v>
      </c>
      <c r="D136" s="23">
        <f>9.47+0.15+0.0414*6</f>
        <v>9.8684000000000012</v>
      </c>
    </row>
    <row r="137" spans="1:4" ht="27.75" customHeight="1" x14ac:dyDescent="0.3">
      <c r="A137" s="8" t="s">
        <v>185</v>
      </c>
      <c r="B137" s="9" t="s">
        <v>65</v>
      </c>
      <c r="C137" s="8" t="s">
        <v>54</v>
      </c>
      <c r="D137" s="23">
        <f>63*0.08</f>
        <v>5.04</v>
      </c>
    </row>
    <row r="138" spans="1:4" ht="27.75" customHeight="1" x14ac:dyDescent="0.3">
      <c r="A138" s="5">
        <v>8</v>
      </c>
      <c r="B138" s="6" t="s">
        <v>186</v>
      </c>
      <c r="C138" s="7"/>
      <c r="D138" s="7"/>
    </row>
    <row r="139" spans="1:4" ht="27.75" customHeight="1" x14ac:dyDescent="0.3">
      <c r="A139" s="8" t="s">
        <v>187</v>
      </c>
      <c r="B139" s="9" t="s">
        <v>61</v>
      </c>
      <c r="C139" s="8" t="s">
        <v>54</v>
      </c>
      <c r="D139" s="23">
        <v>9.4700000000000006</v>
      </c>
    </row>
    <row r="140" spans="1:4" ht="27.75" customHeight="1" x14ac:dyDescent="0.3">
      <c r="A140" s="8" t="s">
        <v>188</v>
      </c>
      <c r="B140" s="9" t="s">
        <v>77</v>
      </c>
      <c r="C140" s="8" t="s">
        <v>7</v>
      </c>
      <c r="D140" s="23">
        <v>21.75</v>
      </c>
    </row>
    <row r="141" spans="1:4" ht="27.75" customHeight="1" x14ac:dyDescent="0.3">
      <c r="A141" s="8" t="s">
        <v>189</v>
      </c>
      <c r="B141" s="16" t="s">
        <v>14</v>
      </c>
      <c r="C141" s="8" t="s">
        <v>15</v>
      </c>
      <c r="D141" s="24">
        <v>108.17</v>
      </c>
    </row>
    <row r="142" spans="1:4" ht="27.75" customHeight="1" x14ac:dyDescent="0.3">
      <c r="A142" s="8" t="s">
        <v>190</v>
      </c>
      <c r="B142" s="9" t="s">
        <v>17</v>
      </c>
      <c r="C142" s="8" t="s">
        <v>7</v>
      </c>
      <c r="D142" s="23">
        <v>10.82</v>
      </c>
    </row>
    <row r="143" spans="1:4" ht="27.75" customHeight="1" x14ac:dyDescent="0.3">
      <c r="A143" s="17" t="s">
        <v>191</v>
      </c>
      <c r="B143" s="18" t="s">
        <v>81</v>
      </c>
      <c r="C143" s="17" t="s">
        <v>7</v>
      </c>
      <c r="D143" s="25">
        <f>D142*1.26</f>
        <v>13.6332</v>
      </c>
    </row>
    <row r="144" spans="1:4" ht="27.75" customHeight="1" x14ac:dyDescent="0.3">
      <c r="A144" s="8" t="s">
        <v>192</v>
      </c>
      <c r="B144" s="9" t="s">
        <v>83</v>
      </c>
      <c r="C144" s="8" t="s">
        <v>22</v>
      </c>
      <c r="D144" s="23">
        <v>47</v>
      </c>
    </row>
    <row r="145" spans="1:4" ht="27.75" customHeight="1" x14ac:dyDescent="0.3">
      <c r="A145" s="17" t="s">
        <v>193</v>
      </c>
      <c r="B145" s="18" t="s">
        <v>85</v>
      </c>
      <c r="C145" s="17" t="s">
        <v>86</v>
      </c>
      <c r="D145" s="25">
        <v>1</v>
      </c>
    </row>
    <row r="146" spans="1:4" ht="27.75" customHeight="1" x14ac:dyDescent="0.3">
      <c r="A146" s="26" t="s">
        <v>194</v>
      </c>
      <c r="B146" s="27" t="s">
        <v>88</v>
      </c>
      <c r="C146" s="26" t="s">
        <v>54</v>
      </c>
      <c r="D146" s="28">
        <v>9.4700000000000006</v>
      </c>
    </row>
    <row r="147" spans="1:4" ht="27.75" customHeight="1" x14ac:dyDescent="0.3">
      <c r="A147" s="17" t="s">
        <v>195</v>
      </c>
      <c r="B147" s="12" t="s">
        <v>90</v>
      </c>
      <c r="C147" s="17" t="s">
        <v>86</v>
      </c>
      <c r="D147" s="29">
        <v>1</v>
      </c>
    </row>
    <row r="148" spans="1:4" ht="27.75" customHeight="1" x14ac:dyDescent="0.3">
      <c r="A148" s="8" t="s">
        <v>196</v>
      </c>
      <c r="B148" s="30" t="s">
        <v>92</v>
      </c>
      <c r="C148" s="8" t="s">
        <v>22</v>
      </c>
      <c r="D148" s="31">
        <v>2</v>
      </c>
    </row>
    <row r="149" spans="1:4" ht="27.75" customHeight="1" x14ac:dyDescent="0.3">
      <c r="A149" s="17" t="s">
        <v>197</v>
      </c>
      <c r="B149" s="32" t="s">
        <v>94</v>
      </c>
      <c r="C149" s="17" t="s">
        <v>22</v>
      </c>
      <c r="D149" s="33">
        <v>2</v>
      </c>
    </row>
    <row r="150" spans="1:4" ht="27.75" customHeight="1" x14ac:dyDescent="0.3">
      <c r="A150" s="8" t="s">
        <v>198</v>
      </c>
      <c r="B150" s="16" t="s">
        <v>96</v>
      </c>
      <c r="C150" s="8" t="s">
        <v>22</v>
      </c>
      <c r="D150" s="24">
        <v>1</v>
      </c>
    </row>
    <row r="151" spans="1:4" ht="27.75" customHeight="1" x14ac:dyDescent="0.3">
      <c r="A151" s="17" t="s">
        <v>199</v>
      </c>
      <c r="B151" s="12" t="s">
        <v>98</v>
      </c>
      <c r="C151" s="17" t="s">
        <v>22</v>
      </c>
      <c r="D151" s="29">
        <v>1</v>
      </c>
    </row>
    <row r="152" spans="1:4" ht="27.75" customHeight="1" x14ac:dyDescent="0.3">
      <c r="A152" s="17" t="s">
        <v>200</v>
      </c>
      <c r="B152" s="12" t="s">
        <v>100</v>
      </c>
      <c r="C152" s="17" t="s">
        <v>37</v>
      </c>
      <c r="D152" s="29">
        <v>1</v>
      </c>
    </row>
    <row r="153" spans="1:4" ht="27.75" customHeight="1" x14ac:dyDescent="0.3">
      <c r="A153" s="17" t="s">
        <v>201</v>
      </c>
      <c r="B153" s="12" t="s">
        <v>102</v>
      </c>
      <c r="C153" s="17" t="s">
        <v>22</v>
      </c>
      <c r="D153" s="29">
        <v>1</v>
      </c>
    </row>
    <row r="154" spans="1:4" ht="27.75" customHeight="1" x14ac:dyDescent="0.3">
      <c r="A154" s="17" t="s">
        <v>202</v>
      </c>
      <c r="B154" s="12" t="s">
        <v>104</v>
      </c>
      <c r="C154" s="17" t="s">
        <v>105</v>
      </c>
      <c r="D154" s="29">
        <v>4</v>
      </c>
    </row>
    <row r="155" spans="1:4" ht="27.75" customHeight="1" x14ac:dyDescent="0.3">
      <c r="A155" s="17" t="s">
        <v>203</v>
      </c>
      <c r="B155" s="12" t="s">
        <v>107</v>
      </c>
      <c r="C155" s="17" t="s">
        <v>108</v>
      </c>
      <c r="D155" s="29">
        <v>0.76</v>
      </c>
    </row>
    <row r="156" spans="1:4" ht="27.75" customHeight="1" x14ac:dyDescent="0.3">
      <c r="A156" s="17" t="s">
        <v>204</v>
      </c>
      <c r="B156" s="12" t="s">
        <v>110</v>
      </c>
      <c r="C156" s="17" t="s">
        <v>108</v>
      </c>
      <c r="D156" s="29">
        <v>0.76</v>
      </c>
    </row>
    <row r="157" spans="1:4" ht="27.75" customHeight="1" x14ac:dyDescent="0.3">
      <c r="A157" s="8" t="s">
        <v>205</v>
      </c>
      <c r="B157" s="16" t="s">
        <v>33</v>
      </c>
      <c r="C157" s="8" t="s">
        <v>34</v>
      </c>
      <c r="D157" s="24">
        <v>6</v>
      </c>
    </row>
    <row r="158" spans="1:4" ht="27.75" customHeight="1" x14ac:dyDescent="0.3">
      <c r="A158" s="17" t="s">
        <v>206</v>
      </c>
      <c r="B158" s="18" t="s">
        <v>36</v>
      </c>
      <c r="C158" s="17" t="s">
        <v>37</v>
      </c>
      <c r="D158" s="25">
        <v>12</v>
      </c>
    </row>
    <row r="159" spans="1:4" ht="27.75" customHeight="1" x14ac:dyDescent="0.3">
      <c r="A159" s="17" t="s">
        <v>207</v>
      </c>
      <c r="B159" s="18" t="s">
        <v>41</v>
      </c>
      <c r="C159" s="17" t="s">
        <v>22</v>
      </c>
      <c r="D159" s="25">
        <v>36</v>
      </c>
    </row>
    <row r="160" spans="1:4" ht="27.75" customHeight="1" x14ac:dyDescent="0.3">
      <c r="A160" s="8" t="s">
        <v>208</v>
      </c>
      <c r="B160" s="9" t="s">
        <v>115</v>
      </c>
      <c r="C160" s="8" t="s">
        <v>7</v>
      </c>
      <c r="D160" s="23">
        <v>12.12</v>
      </c>
    </row>
    <row r="161" spans="1:4" ht="27.75" customHeight="1" x14ac:dyDescent="0.3">
      <c r="A161" s="17" t="s">
        <v>209</v>
      </c>
      <c r="B161" s="12" t="s">
        <v>19</v>
      </c>
      <c r="C161" s="17" t="s">
        <v>7</v>
      </c>
      <c r="D161" s="29">
        <f>D160*1.26</f>
        <v>15.271199999999999</v>
      </c>
    </row>
    <row r="162" spans="1:4" ht="27.75" customHeight="1" x14ac:dyDescent="0.3">
      <c r="A162" s="8" t="s">
        <v>210</v>
      </c>
      <c r="B162" s="9" t="s">
        <v>118</v>
      </c>
      <c r="C162" s="8" t="s">
        <v>7</v>
      </c>
      <c r="D162" s="23">
        <v>1.21</v>
      </c>
    </row>
    <row r="163" spans="1:4" ht="27.75" customHeight="1" x14ac:dyDescent="0.3">
      <c r="A163" s="17" t="s">
        <v>211</v>
      </c>
      <c r="B163" s="18" t="s">
        <v>19</v>
      </c>
      <c r="C163" s="17" t="s">
        <v>7</v>
      </c>
      <c r="D163" s="25">
        <f>D162*1.26</f>
        <v>1.5246</v>
      </c>
    </row>
    <row r="164" spans="1:4" ht="27.75" customHeight="1" x14ac:dyDescent="0.3">
      <c r="A164" s="8" t="s">
        <v>212</v>
      </c>
      <c r="B164" s="9" t="s">
        <v>121</v>
      </c>
      <c r="C164" s="8" t="s">
        <v>27</v>
      </c>
      <c r="D164" s="23">
        <v>22.42</v>
      </c>
    </row>
    <row r="165" spans="1:4" ht="27.75" customHeight="1" x14ac:dyDescent="0.3">
      <c r="A165" s="8" t="s">
        <v>213</v>
      </c>
      <c r="B165" s="9" t="s">
        <v>123</v>
      </c>
      <c r="C165" s="8" t="s">
        <v>54</v>
      </c>
      <c r="D165" s="23">
        <f>21.75*1.75</f>
        <v>38.0625</v>
      </c>
    </row>
    <row r="166" spans="1:4" ht="27.6" x14ac:dyDescent="0.3">
      <c r="A166" s="8" t="s">
        <v>214</v>
      </c>
      <c r="B166" s="9" t="s">
        <v>63</v>
      </c>
      <c r="C166" s="8" t="s">
        <v>54</v>
      </c>
      <c r="D166" s="23">
        <f>9.47+0.15+0.0414*6</f>
        <v>9.8684000000000012</v>
      </c>
    </row>
    <row r="167" spans="1:4" ht="27.75" customHeight="1" x14ac:dyDescent="0.3">
      <c r="A167" s="8" t="s">
        <v>215</v>
      </c>
      <c r="B167" s="9" t="s">
        <v>65</v>
      </c>
      <c r="C167" s="8" t="s">
        <v>54</v>
      </c>
      <c r="D167" s="23">
        <f>63*0.08</f>
        <v>5.04</v>
      </c>
    </row>
    <row r="168" spans="1:4" ht="27.75" customHeight="1" x14ac:dyDescent="0.3">
      <c r="A168" s="5">
        <v>9</v>
      </c>
      <c r="B168" s="6" t="s">
        <v>216</v>
      </c>
      <c r="C168" s="7"/>
      <c r="D168" s="7"/>
    </row>
    <row r="169" spans="1:4" ht="27.75" customHeight="1" x14ac:dyDescent="0.3">
      <c r="A169" s="8" t="s">
        <v>217</v>
      </c>
      <c r="B169" s="9" t="s">
        <v>61</v>
      </c>
      <c r="C169" s="8" t="s">
        <v>54</v>
      </c>
      <c r="D169" s="23">
        <v>9.4700000000000006</v>
      </c>
    </row>
    <row r="170" spans="1:4" ht="27.75" customHeight="1" x14ac:dyDescent="0.3">
      <c r="A170" s="8" t="s">
        <v>218</v>
      </c>
      <c r="B170" s="9" t="s">
        <v>77</v>
      </c>
      <c r="C170" s="8" t="s">
        <v>7</v>
      </c>
      <c r="D170" s="23">
        <v>29.9</v>
      </c>
    </row>
    <row r="171" spans="1:4" ht="27.75" customHeight="1" x14ac:dyDescent="0.3">
      <c r="A171" s="8" t="s">
        <v>219</v>
      </c>
      <c r="B171" s="16" t="s">
        <v>14</v>
      </c>
      <c r="C171" s="8" t="s">
        <v>15</v>
      </c>
      <c r="D171" s="24">
        <v>139.53</v>
      </c>
    </row>
    <row r="172" spans="1:4" ht="27.75" customHeight="1" x14ac:dyDescent="0.3">
      <c r="A172" s="8" t="s">
        <v>220</v>
      </c>
      <c r="B172" s="9" t="s">
        <v>17</v>
      </c>
      <c r="C172" s="8" t="s">
        <v>7</v>
      </c>
      <c r="D172" s="23">
        <v>13.95</v>
      </c>
    </row>
    <row r="173" spans="1:4" ht="27.75" customHeight="1" x14ac:dyDescent="0.3">
      <c r="A173" s="17" t="s">
        <v>221</v>
      </c>
      <c r="B173" s="18" t="s">
        <v>81</v>
      </c>
      <c r="C173" s="17" t="s">
        <v>7</v>
      </c>
      <c r="D173" s="25">
        <f>D172*1.26</f>
        <v>17.576999999999998</v>
      </c>
    </row>
    <row r="174" spans="1:4" ht="27.75" customHeight="1" x14ac:dyDescent="0.3">
      <c r="A174" s="8" t="s">
        <v>222</v>
      </c>
      <c r="B174" s="9" t="s">
        <v>83</v>
      </c>
      <c r="C174" s="8" t="s">
        <v>22</v>
      </c>
      <c r="D174" s="23">
        <v>47</v>
      </c>
    </row>
    <row r="175" spans="1:4" ht="27.75" customHeight="1" x14ac:dyDescent="0.3">
      <c r="A175" s="17" t="s">
        <v>223</v>
      </c>
      <c r="B175" s="18" t="s">
        <v>85</v>
      </c>
      <c r="C175" s="17" t="s">
        <v>86</v>
      </c>
      <c r="D175" s="25">
        <v>1</v>
      </c>
    </row>
    <row r="176" spans="1:4" ht="27.75" customHeight="1" x14ac:dyDescent="0.3">
      <c r="A176" s="26" t="s">
        <v>224</v>
      </c>
      <c r="B176" s="27" t="s">
        <v>88</v>
      </c>
      <c r="C176" s="26" t="s">
        <v>54</v>
      </c>
      <c r="D176" s="28">
        <v>9.4700000000000006</v>
      </c>
    </row>
    <row r="177" spans="1:4" ht="27.75" customHeight="1" x14ac:dyDescent="0.3">
      <c r="A177" s="17" t="s">
        <v>225</v>
      </c>
      <c r="B177" s="12" t="s">
        <v>90</v>
      </c>
      <c r="C177" s="17" t="s">
        <v>86</v>
      </c>
      <c r="D177" s="29">
        <v>1</v>
      </c>
    </row>
    <row r="178" spans="1:4" ht="27.75" customHeight="1" x14ac:dyDescent="0.3">
      <c r="A178" s="8" t="s">
        <v>226</v>
      </c>
      <c r="B178" s="30" t="s">
        <v>92</v>
      </c>
      <c r="C178" s="8" t="s">
        <v>22</v>
      </c>
      <c r="D178" s="31">
        <v>2</v>
      </c>
    </row>
    <row r="179" spans="1:4" ht="27.75" customHeight="1" x14ac:dyDescent="0.3">
      <c r="A179" s="17" t="s">
        <v>227</v>
      </c>
      <c r="B179" s="32" t="s">
        <v>94</v>
      </c>
      <c r="C179" s="17" t="s">
        <v>22</v>
      </c>
      <c r="D179" s="33">
        <v>2</v>
      </c>
    </row>
    <row r="180" spans="1:4" ht="27.75" customHeight="1" x14ac:dyDescent="0.3">
      <c r="A180" s="8" t="s">
        <v>228</v>
      </c>
      <c r="B180" s="16" t="s">
        <v>96</v>
      </c>
      <c r="C180" s="8" t="s">
        <v>22</v>
      </c>
      <c r="D180" s="24">
        <v>1</v>
      </c>
    </row>
    <row r="181" spans="1:4" ht="27.75" customHeight="1" x14ac:dyDescent="0.3">
      <c r="A181" s="17" t="s">
        <v>229</v>
      </c>
      <c r="B181" s="12" t="s">
        <v>98</v>
      </c>
      <c r="C181" s="17" t="s">
        <v>22</v>
      </c>
      <c r="D181" s="29">
        <v>1</v>
      </c>
    </row>
    <row r="182" spans="1:4" ht="27.75" customHeight="1" x14ac:dyDescent="0.3">
      <c r="A182" s="17" t="s">
        <v>230</v>
      </c>
      <c r="B182" s="12" t="s">
        <v>100</v>
      </c>
      <c r="C182" s="17" t="s">
        <v>37</v>
      </c>
      <c r="D182" s="29">
        <v>1</v>
      </c>
    </row>
    <row r="183" spans="1:4" ht="27.75" customHeight="1" x14ac:dyDescent="0.3">
      <c r="A183" s="17" t="s">
        <v>231</v>
      </c>
      <c r="B183" s="12" t="s">
        <v>102</v>
      </c>
      <c r="C183" s="17" t="s">
        <v>22</v>
      </c>
      <c r="D183" s="29">
        <v>1</v>
      </c>
    </row>
    <row r="184" spans="1:4" ht="27.75" customHeight="1" x14ac:dyDescent="0.3">
      <c r="A184" s="17" t="s">
        <v>232</v>
      </c>
      <c r="B184" s="12" t="s">
        <v>104</v>
      </c>
      <c r="C184" s="17" t="s">
        <v>105</v>
      </c>
      <c r="D184" s="29">
        <v>4</v>
      </c>
    </row>
    <row r="185" spans="1:4" ht="27.75" customHeight="1" x14ac:dyDescent="0.3">
      <c r="A185" s="17" t="s">
        <v>233</v>
      </c>
      <c r="B185" s="12" t="s">
        <v>107</v>
      </c>
      <c r="C185" s="17" t="s">
        <v>108</v>
      </c>
      <c r="D185" s="29">
        <v>0.76</v>
      </c>
    </row>
    <row r="186" spans="1:4" ht="27.75" customHeight="1" x14ac:dyDescent="0.3">
      <c r="A186" s="17" t="s">
        <v>234</v>
      </c>
      <c r="B186" s="12" t="s">
        <v>110</v>
      </c>
      <c r="C186" s="17" t="s">
        <v>108</v>
      </c>
      <c r="D186" s="29">
        <v>0.76</v>
      </c>
    </row>
    <row r="187" spans="1:4" ht="27.75" customHeight="1" x14ac:dyDescent="0.3">
      <c r="A187" s="8" t="s">
        <v>235</v>
      </c>
      <c r="B187" s="16" t="s">
        <v>33</v>
      </c>
      <c r="C187" s="8" t="s">
        <v>34</v>
      </c>
      <c r="D187" s="24">
        <v>6</v>
      </c>
    </row>
    <row r="188" spans="1:4" ht="27.75" customHeight="1" x14ac:dyDescent="0.3">
      <c r="A188" s="17" t="s">
        <v>236</v>
      </c>
      <c r="B188" s="18" t="s">
        <v>36</v>
      </c>
      <c r="C188" s="17" t="s">
        <v>37</v>
      </c>
      <c r="D188" s="25">
        <v>12</v>
      </c>
    </row>
    <row r="189" spans="1:4" ht="27.75" customHeight="1" x14ac:dyDescent="0.3">
      <c r="A189" s="17" t="s">
        <v>237</v>
      </c>
      <c r="B189" s="18" t="s">
        <v>41</v>
      </c>
      <c r="C189" s="17" t="s">
        <v>22</v>
      </c>
      <c r="D189" s="25">
        <v>36</v>
      </c>
    </row>
    <row r="190" spans="1:4" ht="27.75" customHeight="1" x14ac:dyDescent="0.3">
      <c r="A190" s="8" t="s">
        <v>238</v>
      </c>
      <c r="B190" s="9" t="s">
        <v>115</v>
      </c>
      <c r="C190" s="8" t="s">
        <v>7</v>
      </c>
      <c r="D190" s="23">
        <v>12.12</v>
      </c>
    </row>
    <row r="191" spans="1:4" ht="27.75" customHeight="1" x14ac:dyDescent="0.3">
      <c r="A191" s="17" t="s">
        <v>239</v>
      </c>
      <c r="B191" s="12" t="s">
        <v>19</v>
      </c>
      <c r="C191" s="17" t="s">
        <v>7</v>
      </c>
      <c r="D191" s="29">
        <f>D190*1.26</f>
        <v>15.271199999999999</v>
      </c>
    </row>
    <row r="192" spans="1:4" ht="27.75" customHeight="1" x14ac:dyDescent="0.3">
      <c r="A192" s="8" t="s">
        <v>240</v>
      </c>
      <c r="B192" s="9" t="s">
        <v>118</v>
      </c>
      <c r="C192" s="8" t="s">
        <v>7</v>
      </c>
      <c r="D192" s="23">
        <v>1.21</v>
      </c>
    </row>
    <row r="193" spans="1:4" ht="27.75" customHeight="1" x14ac:dyDescent="0.3">
      <c r="A193" s="17" t="s">
        <v>241</v>
      </c>
      <c r="B193" s="18" t="s">
        <v>19</v>
      </c>
      <c r="C193" s="17" t="s">
        <v>7</v>
      </c>
      <c r="D193" s="25">
        <f>D192*1.26</f>
        <v>1.5246</v>
      </c>
    </row>
    <row r="194" spans="1:4" ht="27.75" customHeight="1" x14ac:dyDescent="0.3">
      <c r="A194" s="8" t="s">
        <v>242</v>
      </c>
      <c r="B194" s="9" t="s">
        <v>121</v>
      </c>
      <c r="C194" s="8" t="s">
        <v>27</v>
      </c>
      <c r="D194" s="23">
        <v>22.42</v>
      </c>
    </row>
    <row r="195" spans="1:4" ht="27.75" customHeight="1" x14ac:dyDescent="0.3">
      <c r="A195" s="8" t="s">
        <v>243</v>
      </c>
      <c r="B195" s="9" t="s">
        <v>123</v>
      </c>
      <c r="C195" s="8" t="s">
        <v>54</v>
      </c>
      <c r="D195" s="23">
        <f>29.9*1.75</f>
        <v>52.324999999999996</v>
      </c>
    </row>
    <row r="196" spans="1:4" ht="27.6" x14ac:dyDescent="0.3">
      <c r="A196" s="8" t="s">
        <v>244</v>
      </c>
      <c r="B196" s="9" t="s">
        <v>63</v>
      </c>
      <c r="C196" s="8" t="s">
        <v>54</v>
      </c>
      <c r="D196" s="23">
        <f>9.47+0.15+0.0414*6</f>
        <v>9.8684000000000012</v>
      </c>
    </row>
    <row r="197" spans="1:4" ht="27.75" customHeight="1" x14ac:dyDescent="0.3">
      <c r="A197" s="8" t="s">
        <v>245</v>
      </c>
      <c r="B197" s="9" t="s">
        <v>65</v>
      </c>
      <c r="C197" s="8" t="s">
        <v>54</v>
      </c>
      <c r="D197" s="23">
        <f>63*0.08</f>
        <v>5.04</v>
      </c>
    </row>
    <row r="198" spans="1:4" ht="27.75" customHeight="1" x14ac:dyDescent="0.3">
      <c r="A198" s="5">
        <v>10</v>
      </c>
      <c r="B198" s="6" t="s">
        <v>246</v>
      </c>
      <c r="C198" s="7"/>
      <c r="D198" s="7"/>
    </row>
    <row r="199" spans="1:4" ht="27.75" customHeight="1" x14ac:dyDescent="0.3">
      <c r="A199" s="8" t="s">
        <v>247</v>
      </c>
      <c r="B199" s="9" t="s">
        <v>61</v>
      </c>
      <c r="C199" s="8" t="s">
        <v>54</v>
      </c>
      <c r="D199" s="23">
        <v>11.71</v>
      </c>
    </row>
    <row r="200" spans="1:4" ht="27.75" customHeight="1" x14ac:dyDescent="0.3">
      <c r="A200" s="8" t="s">
        <v>248</v>
      </c>
      <c r="B200" s="9" t="s">
        <v>77</v>
      </c>
      <c r="C200" s="8" t="s">
        <v>7</v>
      </c>
      <c r="D200" s="23">
        <v>23.69</v>
      </c>
    </row>
    <row r="201" spans="1:4" ht="27.75" customHeight="1" x14ac:dyDescent="0.3">
      <c r="A201" s="8" t="s">
        <v>249</v>
      </c>
      <c r="B201" s="16" t="s">
        <v>14</v>
      </c>
      <c r="C201" s="8" t="s">
        <v>15</v>
      </c>
      <c r="D201" s="24">
        <v>115.63</v>
      </c>
    </row>
    <row r="202" spans="1:4" ht="27.75" customHeight="1" x14ac:dyDescent="0.3">
      <c r="A202" s="8" t="s">
        <v>250</v>
      </c>
      <c r="B202" s="9" t="s">
        <v>17</v>
      </c>
      <c r="C202" s="8" t="s">
        <v>7</v>
      </c>
      <c r="D202" s="23">
        <v>11.56</v>
      </c>
    </row>
    <row r="203" spans="1:4" ht="27.75" customHeight="1" x14ac:dyDescent="0.3">
      <c r="A203" s="17" t="s">
        <v>251</v>
      </c>
      <c r="B203" s="18" t="s">
        <v>81</v>
      </c>
      <c r="C203" s="17" t="s">
        <v>7</v>
      </c>
      <c r="D203" s="25">
        <f>D202*1.26</f>
        <v>14.5656</v>
      </c>
    </row>
    <row r="204" spans="1:4" ht="27.75" customHeight="1" x14ac:dyDescent="0.3">
      <c r="A204" s="8" t="s">
        <v>252</v>
      </c>
      <c r="B204" s="9" t="s">
        <v>83</v>
      </c>
      <c r="C204" s="8" t="s">
        <v>22</v>
      </c>
      <c r="D204" s="23">
        <v>47</v>
      </c>
    </row>
    <row r="205" spans="1:4" ht="27.75" customHeight="1" x14ac:dyDescent="0.3">
      <c r="A205" s="17" t="s">
        <v>253</v>
      </c>
      <c r="B205" s="18" t="s">
        <v>85</v>
      </c>
      <c r="C205" s="17" t="s">
        <v>86</v>
      </c>
      <c r="D205" s="25">
        <v>1</v>
      </c>
    </row>
    <row r="206" spans="1:4" ht="27.75" customHeight="1" x14ac:dyDescent="0.3">
      <c r="A206" s="26" t="s">
        <v>254</v>
      </c>
      <c r="B206" s="27" t="s">
        <v>88</v>
      </c>
      <c r="C206" s="26" t="s">
        <v>54</v>
      </c>
      <c r="D206" s="28">
        <v>9.4700000000000006</v>
      </c>
    </row>
    <row r="207" spans="1:4" ht="27.75" customHeight="1" x14ac:dyDescent="0.3">
      <c r="A207" s="17" t="s">
        <v>255</v>
      </c>
      <c r="B207" s="12" t="s">
        <v>90</v>
      </c>
      <c r="C207" s="17" t="s">
        <v>86</v>
      </c>
      <c r="D207" s="29">
        <v>1</v>
      </c>
    </row>
    <row r="208" spans="1:4" ht="27.75" customHeight="1" x14ac:dyDescent="0.3">
      <c r="A208" s="8" t="s">
        <v>256</v>
      </c>
      <c r="B208" s="30" t="s">
        <v>92</v>
      </c>
      <c r="C208" s="8" t="s">
        <v>22</v>
      </c>
      <c r="D208" s="31">
        <v>2</v>
      </c>
    </row>
    <row r="209" spans="1:4" ht="27.75" customHeight="1" x14ac:dyDescent="0.3">
      <c r="A209" s="17" t="s">
        <v>257</v>
      </c>
      <c r="B209" s="32" t="s">
        <v>94</v>
      </c>
      <c r="C209" s="17" t="s">
        <v>22</v>
      </c>
      <c r="D209" s="33">
        <v>2</v>
      </c>
    </row>
    <row r="210" spans="1:4" ht="27.75" customHeight="1" x14ac:dyDescent="0.3">
      <c r="A210" s="8" t="s">
        <v>258</v>
      </c>
      <c r="B210" s="16" t="s">
        <v>96</v>
      </c>
      <c r="C210" s="8" t="s">
        <v>22</v>
      </c>
      <c r="D210" s="24">
        <v>1</v>
      </c>
    </row>
    <row r="211" spans="1:4" ht="27.75" customHeight="1" x14ac:dyDescent="0.3">
      <c r="A211" s="17" t="s">
        <v>259</v>
      </c>
      <c r="B211" s="12" t="s">
        <v>98</v>
      </c>
      <c r="C211" s="17" t="s">
        <v>22</v>
      </c>
      <c r="D211" s="29">
        <v>1</v>
      </c>
    </row>
    <row r="212" spans="1:4" ht="27.75" customHeight="1" x14ac:dyDescent="0.3">
      <c r="A212" s="17" t="s">
        <v>260</v>
      </c>
      <c r="B212" s="12" t="s">
        <v>100</v>
      </c>
      <c r="C212" s="17" t="s">
        <v>37</v>
      </c>
      <c r="D212" s="29">
        <v>1</v>
      </c>
    </row>
    <row r="213" spans="1:4" ht="27.75" customHeight="1" x14ac:dyDescent="0.3">
      <c r="A213" s="17" t="s">
        <v>261</v>
      </c>
      <c r="B213" s="12" t="s">
        <v>102</v>
      </c>
      <c r="C213" s="17" t="s">
        <v>22</v>
      </c>
      <c r="D213" s="29">
        <v>1</v>
      </c>
    </row>
    <row r="214" spans="1:4" ht="27.75" customHeight="1" x14ac:dyDescent="0.3">
      <c r="A214" s="17" t="s">
        <v>262</v>
      </c>
      <c r="B214" s="12" t="s">
        <v>104</v>
      </c>
      <c r="C214" s="17" t="s">
        <v>105</v>
      </c>
      <c r="D214" s="29">
        <v>4</v>
      </c>
    </row>
    <row r="215" spans="1:4" ht="27.75" customHeight="1" x14ac:dyDescent="0.3">
      <c r="A215" s="17" t="s">
        <v>263</v>
      </c>
      <c r="B215" s="12" t="s">
        <v>107</v>
      </c>
      <c r="C215" s="17" t="s">
        <v>108</v>
      </c>
      <c r="D215" s="29">
        <v>0.76</v>
      </c>
    </row>
    <row r="216" spans="1:4" ht="27.75" customHeight="1" x14ac:dyDescent="0.3">
      <c r="A216" s="17" t="s">
        <v>264</v>
      </c>
      <c r="B216" s="12" t="s">
        <v>110</v>
      </c>
      <c r="C216" s="17" t="s">
        <v>108</v>
      </c>
      <c r="D216" s="29">
        <v>0.76</v>
      </c>
    </row>
    <row r="217" spans="1:4" ht="27.75" customHeight="1" x14ac:dyDescent="0.3">
      <c r="A217" s="8" t="s">
        <v>265</v>
      </c>
      <c r="B217" s="16" t="s">
        <v>33</v>
      </c>
      <c r="C217" s="8" t="s">
        <v>34</v>
      </c>
      <c r="D217" s="24">
        <v>6</v>
      </c>
    </row>
    <row r="218" spans="1:4" ht="27.75" customHeight="1" x14ac:dyDescent="0.3">
      <c r="A218" s="17" t="s">
        <v>266</v>
      </c>
      <c r="B218" s="18" t="s">
        <v>36</v>
      </c>
      <c r="C218" s="17" t="s">
        <v>37</v>
      </c>
      <c r="D218" s="25">
        <v>12</v>
      </c>
    </row>
    <row r="219" spans="1:4" ht="27.75" customHeight="1" x14ac:dyDescent="0.3">
      <c r="A219" s="17" t="s">
        <v>267</v>
      </c>
      <c r="B219" s="18" t="s">
        <v>41</v>
      </c>
      <c r="C219" s="17" t="s">
        <v>22</v>
      </c>
      <c r="D219" s="25">
        <v>36</v>
      </c>
    </row>
    <row r="220" spans="1:4" ht="27.75" customHeight="1" x14ac:dyDescent="0.3">
      <c r="A220" s="8" t="s">
        <v>268</v>
      </c>
      <c r="B220" s="9" t="s">
        <v>115</v>
      </c>
      <c r="C220" s="8" t="s">
        <v>7</v>
      </c>
      <c r="D220" s="23">
        <v>12.12</v>
      </c>
    </row>
    <row r="221" spans="1:4" ht="27.75" customHeight="1" x14ac:dyDescent="0.3">
      <c r="A221" s="17" t="s">
        <v>269</v>
      </c>
      <c r="B221" s="12" t="s">
        <v>19</v>
      </c>
      <c r="C221" s="17" t="s">
        <v>7</v>
      </c>
      <c r="D221" s="29">
        <f>D220*1.26</f>
        <v>15.271199999999999</v>
      </c>
    </row>
    <row r="222" spans="1:4" ht="27.75" customHeight="1" x14ac:dyDescent="0.3">
      <c r="A222" s="8" t="s">
        <v>270</v>
      </c>
      <c r="B222" s="9" t="s">
        <v>118</v>
      </c>
      <c r="C222" s="8" t="s">
        <v>7</v>
      </c>
      <c r="D222" s="23">
        <v>1.21</v>
      </c>
    </row>
    <row r="223" spans="1:4" ht="27.75" customHeight="1" x14ac:dyDescent="0.3">
      <c r="A223" s="17" t="s">
        <v>271</v>
      </c>
      <c r="B223" s="18" t="s">
        <v>19</v>
      </c>
      <c r="C223" s="17" t="s">
        <v>7</v>
      </c>
      <c r="D223" s="25">
        <f>D222*1.26</f>
        <v>1.5246</v>
      </c>
    </row>
    <row r="224" spans="1:4" ht="27.75" customHeight="1" x14ac:dyDescent="0.3">
      <c r="A224" s="8" t="s">
        <v>272</v>
      </c>
      <c r="B224" s="9" t="s">
        <v>121</v>
      </c>
      <c r="C224" s="8" t="s">
        <v>27</v>
      </c>
      <c r="D224" s="23">
        <v>22.42</v>
      </c>
    </row>
    <row r="225" spans="1:4" ht="27.75" customHeight="1" x14ac:dyDescent="0.3">
      <c r="A225" s="8" t="s">
        <v>273</v>
      </c>
      <c r="B225" s="9" t="s">
        <v>123</v>
      </c>
      <c r="C225" s="8" t="s">
        <v>54</v>
      </c>
      <c r="D225" s="23">
        <f>23.7*1.75</f>
        <v>41.475000000000001</v>
      </c>
    </row>
    <row r="226" spans="1:4" ht="27.6" x14ac:dyDescent="0.3">
      <c r="A226" s="8" t="s">
        <v>274</v>
      </c>
      <c r="B226" s="9" t="s">
        <v>63</v>
      </c>
      <c r="C226" s="8" t="s">
        <v>54</v>
      </c>
      <c r="D226" s="23">
        <f>9.47+0.15+0.0414*6</f>
        <v>9.8684000000000012</v>
      </c>
    </row>
    <row r="227" spans="1:4" ht="27.75" customHeight="1" x14ac:dyDescent="0.3">
      <c r="A227" s="8" t="s">
        <v>275</v>
      </c>
      <c r="B227" s="9" t="s">
        <v>65</v>
      </c>
      <c r="C227" s="8" t="s">
        <v>54</v>
      </c>
      <c r="D227" s="23">
        <f>63*0.08</f>
        <v>5.04</v>
      </c>
    </row>
    <row r="228" spans="1:4" ht="27.75" customHeight="1" x14ac:dyDescent="0.3">
      <c r="A228" s="5">
        <v>11</v>
      </c>
      <c r="B228" s="6" t="s">
        <v>276</v>
      </c>
      <c r="C228" s="7"/>
      <c r="D228" s="7"/>
    </row>
    <row r="229" spans="1:4" ht="27.75" customHeight="1" x14ac:dyDescent="0.3">
      <c r="A229" s="8" t="s">
        <v>277</v>
      </c>
      <c r="B229" s="9" t="s">
        <v>61</v>
      </c>
      <c r="C229" s="8" t="s">
        <v>54</v>
      </c>
      <c r="D229" s="23">
        <v>11.71</v>
      </c>
    </row>
    <row r="230" spans="1:4" ht="27.75" customHeight="1" x14ac:dyDescent="0.3">
      <c r="A230" s="8" t="s">
        <v>278</v>
      </c>
      <c r="B230" s="9" t="s">
        <v>77</v>
      </c>
      <c r="C230" s="8" t="s">
        <v>7</v>
      </c>
      <c r="D230" s="23">
        <v>23.56</v>
      </c>
    </row>
    <row r="231" spans="1:4" ht="27.75" customHeight="1" x14ac:dyDescent="0.3">
      <c r="A231" s="8" t="s">
        <v>279</v>
      </c>
      <c r="B231" s="16" t="s">
        <v>14</v>
      </c>
      <c r="C231" s="8" t="s">
        <v>15</v>
      </c>
      <c r="D231" s="24">
        <v>115.17</v>
      </c>
    </row>
    <row r="232" spans="1:4" ht="27.75" customHeight="1" x14ac:dyDescent="0.3">
      <c r="A232" s="8" t="s">
        <v>280</v>
      </c>
      <c r="B232" s="9" t="s">
        <v>17</v>
      </c>
      <c r="C232" s="8" t="s">
        <v>7</v>
      </c>
      <c r="D232" s="23">
        <v>11.52</v>
      </c>
    </row>
    <row r="233" spans="1:4" ht="27.75" customHeight="1" x14ac:dyDescent="0.3">
      <c r="A233" s="17" t="s">
        <v>281</v>
      </c>
      <c r="B233" s="18" t="s">
        <v>81</v>
      </c>
      <c r="C233" s="17" t="s">
        <v>7</v>
      </c>
      <c r="D233" s="25">
        <f>D232*1.26</f>
        <v>14.5152</v>
      </c>
    </row>
    <row r="234" spans="1:4" ht="27.75" customHeight="1" x14ac:dyDescent="0.3">
      <c r="A234" s="8" t="s">
        <v>282</v>
      </c>
      <c r="B234" s="9" t="s">
        <v>83</v>
      </c>
      <c r="C234" s="8" t="s">
        <v>22</v>
      </c>
      <c r="D234" s="23">
        <v>47</v>
      </c>
    </row>
    <row r="235" spans="1:4" ht="27.75" customHeight="1" x14ac:dyDescent="0.3">
      <c r="A235" s="17" t="s">
        <v>283</v>
      </c>
      <c r="B235" s="18" t="s">
        <v>85</v>
      </c>
      <c r="C235" s="17" t="s">
        <v>86</v>
      </c>
      <c r="D235" s="25">
        <v>1</v>
      </c>
    </row>
    <row r="236" spans="1:4" ht="27.75" customHeight="1" x14ac:dyDescent="0.3">
      <c r="A236" s="26" t="s">
        <v>284</v>
      </c>
      <c r="B236" s="27" t="s">
        <v>88</v>
      </c>
      <c r="C236" s="26" t="s">
        <v>54</v>
      </c>
      <c r="D236" s="28">
        <v>9.4700000000000006</v>
      </c>
    </row>
    <row r="237" spans="1:4" ht="27.75" customHeight="1" x14ac:dyDescent="0.3">
      <c r="A237" s="17" t="s">
        <v>285</v>
      </c>
      <c r="B237" s="12" t="s">
        <v>90</v>
      </c>
      <c r="C237" s="17" t="s">
        <v>86</v>
      </c>
      <c r="D237" s="29">
        <v>1</v>
      </c>
    </row>
    <row r="238" spans="1:4" ht="27.75" customHeight="1" x14ac:dyDescent="0.3">
      <c r="A238" s="8" t="s">
        <v>286</v>
      </c>
      <c r="B238" s="30" t="s">
        <v>92</v>
      </c>
      <c r="C238" s="8" t="s">
        <v>22</v>
      </c>
      <c r="D238" s="31">
        <v>2</v>
      </c>
    </row>
    <row r="239" spans="1:4" ht="27.75" customHeight="1" x14ac:dyDescent="0.3">
      <c r="A239" s="17" t="s">
        <v>287</v>
      </c>
      <c r="B239" s="32" t="s">
        <v>94</v>
      </c>
      <c r="C239" s="17" t="s">
        <v>22</v>
      </c>
      <c r="D239" s="33">
        <v>2</v>
      </c>
    </row>
    <row r="240" spans="1:4" ht="27.75" customHeight="1" x14ac:dyDescent="0.3">
      <c r="A240" s="8" t="s">
        <v>288</v>
      </c>
      <c r="B240" s="16" t="s">
        <v>96</v>
      </c>
      <c r="C240" s="8" t="s">
        <v>22</v>
      </c>
      <c r="D240" s="24">
        <v>1</v>
      </c>
    </row>
    <row r="241" spans="1:4" ht="27.75" customHeight="1" x14ac:dyDescent="0.3">
      <c r="A241" s="17" t="s">
        <v>289</v>
      </c>
      <c r="B241" s="12" t="s">
        <v>98</v>
      </c>
      <c r="C241" s="17" t="s">
        <v>22</v>
      </c>
      <c r="D241" s="29">
        <v>1</v>
      </c>
    </row>
    <row r="242" spans="1:4" ht="27.75" customHeight="1" x14ac:dyDescent="0.3">
      <c r="A242" s="17" t="s">
        <v>290</v>
      </c>
      <c r="B242" s="12" t="s">
        <v>100</v>
      </c>
      <c r="C242" s="17" t="s">
        <v>37</v>
      </c>
      <c r="D242" s="29">
        <v>1</v>
      </c>
    </row>
    <row r="243" spans="1:4" ht="27.75" customHeight="1" x14ac:dyDescent="0.3">
      <c r="A243" s="17" t="s">
        <v>291</v>
      </c>
      <c r="B243" s="12" t="s">
        <v>102</v>
      </c>
      <c r="C243" s="17" t="s">
        <v>22</v>
      </c>
      <c r="D243" s="29">
        <v>1</v>
      </c>
    </row>
    <row r="244" spans="1:4" ht="27.75" customHeight="1" x14ac:dyDescent="0.3">
      <c r="A244" s="17" t="s">
        <v>292</v>
      </c>
      <c r="B244" s="12" t="s">
        <v>104</v>
      </c>
      <c r="C244" s="17" t="s">
        <v>105</v>
      </c>
      <c r="D244" s="29">
        <v>4</v>
      </c>
    </row>
    <row r="245" spans="1:4" ht="27.75" customHeight="1" x14ac:dyDescent="0.3">
      <c r="A245" s="17" t="s">
        <v>293</v>
      </c>
      <c r="B245" s="12" t="s">
        <v>107</v>
      </c>
      <c r="C245" s="17" t="s">
        <v>108</v>
      </c>
      <c r="D245" s="29">
        <v>0.76</v>
      </c>
    </row>
    <row r="246" spans="1:4" ht="27.75" customHeight="1" x14ac:dyDescent="0.3">
      <c r="A246" s="17" t="s">
        <v>294</v>
      </c>
      <c r="B246" s="12" t="s">
        <v>110</v>
      </c>
      <c r="C246" s="17" t="s">
        <v>108</v>
      </c>
      <c r="D246" s="29">
        <v>0.76</v>
      </c>
    </row>
    <row r="247" spans="1:4" ht="27.75" customHeight="1" x14ac:dyDescent="0.3">
      <c r="A247" s="8" t="s">
        <v>295</v>
      </c>
      <c r="B247" s="16" t="s">
        <v>33</v>
      </c>
      <c r="C247" s="8" t="s">
        <v>34</v>
      </c>
      <c r="D247" s="24">
        <v>6</v>
      </c>
    </row>
    <row r="248" spans="1:4" ht="27.75" customHeight="1" x14ac:dyDescent="0.3">
      <c r="A248" s="17" t="s">
        <v>296</v>
      </c>
      <c r="B248" s="18" t="s">
        <v>36</v>
      </c>
      <c r="C248" s="17" t="s">
        <v>37</v>
      </c>
      <c r="D248" s="25">
        <v>12</v>
      </c>
    </row>
    <row r="249" spans="1:4" ht="27.75" customHeight="1" x14ac:dyDescent="0.3">
      <c r="A249" s="17" t="s">
        <v>297</v>
      </c>
      <c r="B249" s="18" t="s">
        <v>41</v>
      </c>
      <c r="C249" s="17" t="s">
        <v>22</v>
      </c>
      <c r="D249" s="25">
        <v>36</v>
      </c>
    </row>
    <row r="250" spans="1:4" ht="27.75" customHeight="1" x14ac:dyDescent="0.3">
      <c r="A250" s="8" t="s">
        <v>298</v>
      </c>
      <c r="B250" s="9" t="s">
        <v>115</v>
      </c>
      <c r="C250" s="8" t="s">
        <v>7</v>
      </c>
      <c r="D250" s="23">
        <v>12.12</v>
      </c>
    </row>
    <row r="251" spans="1:4" ht="27.75" customHeight="1" x14ac:dyDescent="0.3">
      <c r="A251" s="17" t="s">
        <v>299</v>
      </c>
      <c r="B251" s="12" t="s">
        <v>19</v>
      </c>
      <c r="C251" s="17" t="s">
        <v>7</v>
      </c>
      <c r="D251" s="29">
        <f>D250*1.26</f>
        <v>15.271199999999999</v>
      </c>
    </row>
    <row r="252" spans="1:4" ht="27.75" customHeight="1" x14ac:dyDescent="0.3">
      <c r="A252" s="8" t="s">
        <v>300</v>
      </c>
      <c r="B252" s="9" t="s">
        <v>118</v>
      </c>
      <c r="C252" s="8" t="s">
        <v>7</v>
      </c>
      <c r="D252" s="23">
        <v>1.21</v>
      </c>
    </row>
    <row r="253" spans="1:4" ht="27.75" customHeight="1" x14ac:dyDescent="0.3">
      <c r="A253" s="17" t="s">
        <v>301</v>
      </c>
      <c r="B253" s="18" t="s">
        <v>19</v>
      </c>
      <c r="C253" s="17" t="s">
        <v>7</v>
      </c>
      <c r="D253" s="25">
        <f>D252*1.26</f>
        <v>1.5246</v>
      </c>
    </row>
    <row r="254" spans="1:4" ht="27.75" customHeight="1" x14ac:dyDescent="0.3">
      <c r="A254" s="8" t="s">
        <v>302</v>
      </c>
      <c r="B254" s="9" t="s">
        <v>121</v>
      </c>
      <c r="C254" s="8" t="s">
        <v>27</v>
      </c>
      <c r="D254" s="23">
        <v>22.42</v>
      </c>
    </row>
    <row r="255" spans="1:4" ht="27.75" customHeight="1" x14ac:dyDescent="0.3">
      <c r="A255" s="8" t="s">
        <v>303</v>
      </c>
      <c r="B255" s="9" t="s">
        <v>123</v>
      </c>
      <c r="C255" s="8" t="s">
        <v>54</v>
      </c>
      <c r="D255" s="23">
        <f>23.6*1.75</f>
        <v>41.300000000000004</v>
      </c>
    </row>
    <row r="256" spans="1:4" ht="27.6" x14ac:dyDescent="0.3">
      <c r="A256" s="8" t="s">
        <v>304</v>
      </c>
      <c r="B256" s="9" t="s">
        <v>63</v>
      </c>
      <c r="C256" s="8" t="s">
        <v>54</v>
      </c>
      <c r="D256" s="23">
        <f>11.707+0.15+0.0414*6</f>
        <v>12.105400000000001</v>
      </c>
    </row>
    <row r="257" spans="1:4" ht="27.75" customHeight="1" x14ac:dyDescent="0.3">
      <c r="A257" s="8" t="s">
        <v>305</v>
      </c>
      <c r="B257" s="9" t="s">
        <v>65</v>
      </c>
      <c r="C257" s="8" t="s">
        <v>54</v>
      </c>
      <c r="D257" s="23">
        <f>63*0.08</f>
        <v>5.04</v>
      </c>
    </row>
    <row r="258" spans="1:4" ht="27.75" customHeight="1" x14ac:dyDescent="0.3">
      <c r="A258" s="5">
        <v>12</v>
      </c>
      <c r="B258" s="6" t="s">
        <v>306</v>
      </c>
      <c r="C258" s="7"/>
      <c r="D258" s="7"/>
    </row>
    <row r="259" spans="1:4" ht="27.75" customHeight="1" x14ac:dyDescent="0.3">
      <c r="A259" s="8" t="s">
        <v>307</v>
      </c>
      <c r="B259" s="9" t="s">
        <v>61</v>
      </c>
      <c r="C259" s="8" t="s">
        <v>54</v>
      </c>
      <c r="D259" s="23">
        <v>9.4700000000000006</v>
      </c>
    </row>
    <row r="260" spans="1:4" ht="27.75" customHeight="1" x14ac:dyDescent="0.3">
      <c r="A260" s="8" t="s">
        <v>308</v>
      </c>
      <c r="B260" s="9" t="s">
        <v>77</v>
      </c>
      <c r="C260" s="8" t="s">
        <v>7</v>
      </c>
      <c r="D260" s="23">
        <v>28.36</v>
      </c>
    </row>
    <row r="261" spans="1:4" ht="27.75" customHeight="1" x14ac:dyDescent="0.3">
      <c r="A261" s="8" t="s">
        <v>309</v>
      </c>
      <c r="B261" s="16" t="s">
        <v>14</v>
      </c>
      <c r="C261" s="8" t="s">
        <v>15</v>
      </c>
      <c r="D261" s="24">
        <v>133.59</v>
      </c>
    </row>
    <row r="262" spans="1:4" ht="27.75" customHeight="1" x14ac:dyDescent="0.3">
      <c r="A262" s="8" t="s">
        <v>310</v>
      </c>
      <c r="B262" s="9" t="s">
        <v>17</v>
      </c>
      <c r="C262" s="8" t="s">
        <v>7</v>
      </c>
      <c r="D262" s="23">
        <v>13.36</v>
      </c>
    </row>
    <row r="263" spans="1:4" ht="27.75" customHeight="1" x14ac:dyDescent="0.3">
      <c r="A263" s="17" t="s">
        <v>311</v>
      </c>
      <c r="B263" s="18" t="s">
        <v>81</v>
      </c>
      <c r="C263" s="17" t="s">
        <v>7</v>
      </c>
      <c r="D263" s="25">
        <f>D262*1.26</f>
        <v>16.833600000000001</v>
      </c>
    </row>
    <row r="264" spans="1:4" ht="27.75" customHeight="1" x14ac:dyDescent="0.3">
      <c r="A264" s="8" t="s">
        <v>312</v>
      </c>
      <c r="B264" s="9" t="s">
        <v>83</v>
      </c>
      <c r="C264" s="8" t="s">
        <v>22</v>
      </c>
      <c r="D264" s="23">
        <v>47</v>
      </c>
    </row>
    <row r="265" spans="1:4" ht="27.75" customHeight="1" x14ac:dyDescent="0.3">
      <c r="A265" s="17" t="s">
        <v>313</v>
      </c>
      <c r="B265" s="18" t="s">
        <v>85</v>
      </c>
      <c r="C265" s="17" t="s">
        <v>86</v>
      </c>
      <c r="D265" s="25">
        <v>1</v>
      </c>
    </row>
    <row r="266" spans="1:4" ht="27.75" customHeight="1" x14ac:dyDescent="0.3">
      <c r="A266" s="26" t="s">
        <v>314</v>
      </c>
      <c r="B266" s="27" t="s">
        <v>88</v>
      </c>
      <c r="C266" s="26" t="s">
        <v>54</v>
      </c>
      <c r="D266" s="28">
        <v>9.4700000000000006</v>
      </c>
    </row>
    <row r="267" spans="1:4" ht="27.75" customHeight="1" x14ac:dyDescent="0.3">
      <c r="A267" s="17" t="s">
        <v>315</v>
      </c>
      <c r="B267" s="12" t="s">
        <v>90</v>
      </c>
      <c r="C267" s="17" t="s">
        <v>86</v>
      </c>
      <c r="D267" s="29">
        <v>1</v>
      </c>
    </row>
    <row r="268" spans="1:4" ht="27.75" customHeight="1" x14ac:dyDescent="0.3">
      <c r="A268" s="8" t="s">
        <v>316</v>
      </c>
      <c r="B268" s="30" t="s">
        <v>92</v>
      </c>
      <c r="C268" s="8" t="s">
        <v>22</v>
      </c>
      <c r="D268" s="31">
        <v>2</v>
      </c>
    </row>
    <row r="269" spans="1:4" ht="27.75" customHeight="1" x14ac:dyDescent="0.3">
      <c r="A269" s="17" t="s">
        <v>317</v>
      </c>
      <c r="B269" s="32" t="s">
        <v>94</v>
      </c>
      <c r="C269" s="17" t="s">
        <v>22</v>
      </c>
      <c r="D269" s="33">
        <v>2</v>
      </c>
    </row>
    <row r="270" spans="1:4" ht="27.75" customHeight="1" x14ac:dyDescent="0.3">
      <c r="A270" s="8" t="s">
        <v>318</v>
      </c>
      <c r="B270" s="16" t="s">
        <v>96</v>
      </c>
      <c r="C270" s="8" t="s">
        <v>22</v>
      </c>
      <c r="D270" s="24">
        <v>1</v>
      </c>
    </row>
    <row r="271" spans="1:4" ht="27.75" customHeight="1" x14ac:dyDescent="0.3">
      <c r="A271" s="17" t="s">
        <v>319</v>
      </c>
      <c r="B271" s="12" t="s">
        <v>98</v>
      </c>
      <c r="C271" s="17" t="s">
        <v>22</v>
      </c>
      <c r="D271" s="29">
        <v>1</v>
      </c>
    </row>
    <row r="272" spans="1:4" ht="27.75" customHeight="1" x14ac:dyDescent="0.3">
      <c r="A272" s="17" t="s">
        <v>320</v>
      </c>
      <c r="B272" s="12" t="s">
        <v>100</v>
      </c>
      <c r="C272" s="17" t="s">
        <v>37</v>
      </c>
      <c r="D272" s="29">
        <v>1</v>
      </c>
    </row>
    <row r="273" spans="1:4" ht="27.75" customHeight="1" x14ac:dyDescent="0.3">
      <c r="A273" s="17" t="s">
        <v>321</v>
      </c>
      <c r="B273" s="12" t="s">
        <v>102</v>
      </c>
      <c r="C273" s="17" t="s">
        <v>22</v>
      </c>
      <c r="D273" s="29">
        <v>1</v>
      </c>
    </row>
    <row r="274" spans="1:4" ht="27.75" customHeight="1" x14ac:dyDescent="0.3">
      <c r="A274" s="17" t="s">
        <v>322</v>
      </c>
      <c r="B274" s="12" t="s">
        <v>104</v>
      </c>
      <c r="C274" s="17" t="s">
        <v>105</v>
      </c>
      <c r="D274" s="29">
        <v>4</v>
      </c>
    </row>
    <row r="275" spans="1:4" ht="27.75" customHeight="1" x14ac:dyDescent="0.3">
      <c r="A275" s="17" t="s">
        <v>323</v>
      </c>
      <c r="B275" s="12" t="s">
        <v>107</v>
      </c>
      <c r="C275" s="17" t="s">
        <v>108</v>
      </c>
      <c r="D275" s="29">
        <v>0.76</v>
      </c>
    </row>
    <row r="276" spans="1:4" ht="27.75" customHeight="1" x14ac:dyDescent="0.3">
      <c r="A276" s="17" t="s">
        <v>324</v>
      </c>
      <c r="B276" s="12" t="s">
        <v>110</v>
      </c>
      <c r="C276" s="17" t="s">
        <v>108</v>
      </c>
      <c r="D276" s="29">
        <v>0.76</v>
      </c>
    </row>
    <row r="277" spans="1:4" ht="27.75" customHeight="1" x14ac:dyDescent="0.3">
      <c r="A277" s="8" t="s">
        <v>325</v>
      </c>
      <c r="B277" s="16" t="s">
        <v>33</v>
      </c>
      <c r="C277" s="8" t="s">
        <v>34</v>
      </c>
      <c r="D277" s="24">
        <v>6</v>
      </c>
    </row>
    <row r="278" spans="1:4" ht="27.75" customHeight="1" x14ac:dyDescent="0.3">
      <c r="A278" s="17" t="s">
        <v>326</v>
      </c>
      <c r="B278" s="18" t="s">
        <v>36</v>
      </c>
      <c r="C278" s="17" t="s">
        <v>37</v>
      </c>
      <c r="D278" s="25">
        <v>12</v>
      </c>
    </row>
    <row r="279" spans="1:4" ht="27.75" customHeight="1" x14ac:dyDescent="0.3">
      <c r="A279" s="17" t="s">
        <v>327</v>
      </c>
      <c r="B279" s="18" t="s">
        <v>41</v>
      </c>
      <c r="C279" s="17" t="s">
        <v>22</v>
      </c>
      <c r="D279" s="25">
        <v>36</v>
      </c>
    </row>
    <row r="280" spans="1:4" ht="27.75" customHeight="1" x14ac:dyDescent="0.3">
      <c r="A280" s="8" t="s">
        <v>328</v>
      </c>
      <c r="B280" s="9" t="s">
        <v>115</v>
      </c>
      <c r="C280" s="8" t="s">
        <v>7</v>
      </c>
      <c r="D280" s="23">
        <v>12.12</v>
      </c>
    </row>
    <row r="281" spans="1:4" ht="27.75" customHeight="1" x14ac:dyDescent="0.3">
      <c r="A281" s="17" t="s">
        <v>329</v>
      </c>
      <c r="B281" s="12" t="s">
        <v>19</v>
      </c>
      <c r="C281" s="17" t="s">
        <v>7</v>
      </c>
      <c r="D281" s="29">
        <f>D280*1.26</f>
        <v>15.271199999999999</v>
      </c>
    </row>
    <row r="282" spans="1:4" ht="27.75" customHeight="1" x14ac:dyDescent="0.3">
      <c r="A282" s="8" t="s">
        <v>330</v>
      </c>
      <c r="B282" s="9" t="s">
        <v>118</v>
      </c>
      <c r="C282" s="8" t="s">
        <v>7</v>
      </c>
      <c r="D282" s="23">
        <v>1.21</v>
      </c>
    </row>
    <row r="283" spans="1:4" ht="27.75" customHeight="1" x14ac:dyDescent="0.3">
      <c r="A283" s="17" t="s">
        <v>331</v>
      </c>
      <c r="B283" s="18" t="s">
        <v>19</v>
      </c>
      <c r="C283" s="17" t="s">
        <v>7</v>
      </c>
      <c r="D283" s="25">
        <f>D282*1.26</f>
        <v>1.5246</v>
      </c>
    </row>
    <row r="284" spans="1:4" ht="27.75" customHeight="1" x14ac:dyDescent="0.3">
      <c r="A284" s="8" t="s">
        <v>332</v>
      </c>
      <c r="B284" s="9" t="s">
        <v>121</v>
      </c>
      <c r="C284" s="8" t="s">
        <v>27</v>
      </c>
      <c r="D284" s="23">
        <v>22.42</v>
      </c>
    </row>
    <row r="285" spans="1:4" ht="27.75" customHeight="1" x14ac:dyDescent="0.3">
      <c r="A285" s="8" t="s">
        <v>333</v>
      </c>
      <c r="B285" s="9" t="s">
        <v>123</v>
      </c>
      <c r="C285" s="8" t="s">
        <v>54</v>
      </c>
      <c r="D285" s="23">
        <f>28.36*1.75</f>
        <v>49.629999999999995</v>
      </c>
    </row>
    <row r="286" spans="1:4" ht="27.6" x14ac:dyDescent="0.3">
      <c r="A286" s="8" t="s">
        <v>334</v>
      </c>
      <c r="B286" s="9" t="s">
        <v>63</v>
      </c>
      <c r="C286" s="8" t="s">
        <v>54</v>
      </c>
      <c r="D286" s="23">
        <f>9.47+0.15+0.0414*6</f>
        <v>9.8684000000000012</v>
      </c>
    </row>
    <row r="287" spans="1:4" ht="27.75" customHeight="1" x14ac:dyDescent="0.3">
      <c r="A287" s="8" t="s">
        <v>335</v>
      </c>
      <c r="B287" s="9" t="s">
        <v>65</v>
      </c>
      <c r="C287" s="8" t="s">
        <v>54</v>
      </c>
      <c r="D287" s="23">
        <f>63*0.08</f>
        <v>5.04</v>
      </c>
    </row>
    <row r="288" spans="1:4" ht="27.75" customHeight="1" x14ac:dyDescent="0.3">
      <c r="A288" s="34"/>
      <c r="B288" s="35" t="s">
        <v>336</v>
      </c>
      <c r="C288" s="36"/>
      <c r="D288" s="36"/>
    </row>
  </sheetData>
  <mergeCells count="4">
    <mergeCell ref="A6:A9"/>
    <mergeCell ref="B6:B9"/>
    <mergeCell ref="C6:C9"/>
    <mergeCell ref="D6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C70F-5566-4D8D-B329-636538130E5B}">
  <dimension ref="A1:K89"/>
  <sheetViews>
    <sheetView topLeftCell="A11" workbookViewId="0">
      <selection activeCell="D13" sqref="D13"/>
    </sheetView>
  </sheetViews>
  <sheetFormatPr defaultColWidth="8.77734375" defaultRowHeight="14.4" x14ac:dyDescent="0.3"/>
  <cols>
    <col min="1" max="1" width="6.88671875" style="1" bestFit="1" customWidth="1"/>
    <col min="2" max="2" width="67.77734375" style="2" bestFit="1" customWidth="1"/>
    <col min="3" max="3" width="8.109375" style="1" bestFit="1" customWidth="1"/>
    <col min="4" max="4" width="8.77734375" style="3"/>
    <col min="5" max="5" width="11.88671875" style="2" customWidth="1"/>
    <col min="6" max="6" width="11.44140625" style="2" customWidth="1"/>
    <col min="7" max="16384" width="8.77734375" style="2"/>
  </cols>
  <sheetData>
    <row r="1" spans="1:11" hidden="1" x14ac:dyDescent="0.3"/>
    <row r="6" spans="1:11" ht="40.5" customHeight="1" x14ac:dyDescent="0.3">
      <c r="A6" s="162" t="s">
        <v>0</v>
      </c>
      <c r="B6" s="163" t="s">
        <v>1</v>
      </c>
      <c r="C6" s="162" t="s">
        <v>2</v>
      </c>
      <c r="D6" s="166" t="s">
        <v>3</v>
      </c>
    </row>
    <row r="7" spans="1:11" ht="14.55" customHeight="1" x14ac:dyDescent="0.3">
      <c r="A7" s="162"/>
      <c r="B7" s="164"/>
      <c r="C7" s="162"/>
      <c r="D7" s="166"/>
    </row>
    <row r="8" spans="1:11" ht="27.75" customHeight="1" x14ac:dyDescent="0.3">
      <c r="A8" s="162"/>
      <c r="B8" s="164"/>
      <c r="C8" s="162"/>
      <c r="D8" s="166"/>
    </row>
    <row r="9" spans="1:11" ht="56.25" customHeight="1" x14ac:dyDescent="0.3">
      <c r="A9" s="162"/>
      <c r="B9" s="165"/>
      <c r="C9" s="162"/>
      <c r="D9" s="166"/>
      <c r="E9" s="167" t="s">
        <v>337</v>
      </c>
      <c r="F9" s="168"/>
      <c r="G9" s="168"/>
      <c r="H9" s="168"/>
      <c r="I9" s="168"/>
      <c r="J9" s="168"/>
      <c r="K9" s="168"/>
    </row>
    <row r="10" spans="1:11" x14ac:dyDescent="0.3">
      <c r="A10" s="4">
        <v>1</v>
      </c>
      <c r="B10" s="4">
        <v>2</v>
      </c>
      <c r="C10" s="4">
        <v>3</v>
      </c>
      <c r="D10" s="4">
        <v>4</v>
      </c>
    </row>
    <row r="11" spans="1:11" ht="72" x14ac:dyDescent="0.3">
      <c r="A11" s="5">
        <v>1</v>
      </c>
      <c r="B11" s="6" t="s">
        <v>4</v>
      </c>
      <c r="C11" s="7"/>
      <c r="D11" s="7"/>
      <c r="E11" s="1" t="s">
        <v>338</v>
      </c>
      <c r="F11" s="1" t="s">
        <v>339</v>
      </c>
      <c r="G11" s="1" t="s">
        <v>340</v>
      </c>
      <c r="H11" s="1">
        <v>328</v>
      </c>
      <c r="I11" s="1" t="s">
        <v>341</v>
      </c>
      <c r="J11" s="1" t="s">
        <v>342</v>
      </c>
      <c r="K11" s="1" t="s">
        <v>343</v>
      </c>
    </row>
    <row r="12" spans="1:11" ht="27.75" customHeight="1" x14ac:dyDescent="0.3">
      <c r="A12" s="11" t="s">
        <v>23</v>
      </c>
      <c r="B12" s="12" t="s">
        <v>344</v>
      </c>
      <c r="C12" s="11" t="s">
        <v>22</v>
      </c>
      <c r="D12" s="13">
        <v>855</v>
      </c>
      <c r="E12" s="2">
        <v>10</v>
      </c>
      <c r="F12" s="2">
        <v>167</v>
      </c>
      <c r="G12" s="2">
        <v>141</v>
      </c>
      <c r="H12" s="2">
        <v>142</v>
      </c>
      <c r="I12" s="2">
        <v>156</v>
      </c>
      <c r="K12" s="2">
        <v>103</v>
      </c>
    </row>
    <row r="13" spans="1:11" ht="27.75" customHeight="1" x14ac:dyDescent="0.3">
      <c r="A13" s="11" t="s">
        <v>28</v>
      </c>
      <c r="B13" s="12" t="s">
        <v>29</v>
      </c>
      <c r="C13" s="11" t="s">
        <v>22</v>
      </c>
      <c r="D13" s="13">
        <v>75</v>
      </c>
      <c r="E13" s="2">
        <v>7</v>
      </c>
    </row>
    <row r="14" spans="1:11" ht="27.75" customHeight="1" x14ac:dyDescent="0.3">
      <c r="A14" s="17" t="s">
        <v>35</v>
      </c>
      <c r="B14" s="18" t="s">
        <v>36</v>
      </c>
      <c r="C14" s="17" t="s">
        <v>37</v>
      </c>
      <c r="D14" s="13">
        <v>106</v>
      </c>
      <c r="E14" s="2">
        <v>48</v>
      </c>
    </row>
    <row r="15" spans="1:11" ht="27.75" customHeight="1" x14ac:dyDescent="0.3">
      <c r="A15" s="17" t="s">
        <v>38</v>
      </c>
      <c r="B15" s="18" t="s">
        <v>39</v>
      </c>
      <c r="C15" s="17" t="s">
        <v>37</v>
      </c>
      <c r="D15" s="13">
        <v>16</v>
      </c>
    </row>
    <row r="16" spans="1:11" ht="27.75" customHeight="1" x14ac:dyDescent="0.3">
      <c r="A16" s="11" t="s">
        <v>40</v>
      </c>
      <c r="B16" s="19" t="s">
        <v>41</v>
      </c>
      <c r="C16" s="11" t="s">
        <v>22</v>
      </c>
      <c r="D16" s="13">
        <f>106*6+16*5</f>
        <v>716</v>
      </c>
      <c r="J16" s="2">
        <v>67</v>
      </c>
    </row>
    <row r="17" spans="1:4" ht="27.75" customHeight="1" x14ac:dyDescent="0.3">
      <c r="A17" s="5">
        <v>5</v>
      </c>
      <c r="B17" s="6" t="s">
        <v>74</v>
      </c>
      <c r="C17" s="7"/>
      <c r="D17" s="7"/>
    </row>
    <row r="18" spans="1:4" ht="27.75" customHeight="1" x14ac:dyDescent="0.3">
      <c r="A18" s="17" t="s">
        <v>84</v>
      </c>
      <c r="B18" s="18" t="s">
        <v>85</v>
      </c>
      <c r="C18" s="17" t="s">
        <v>86</v>
      </c>
      <c r="D18" s="25">
        <v>1</v>
      </c>
    </row>
    <row r="19" spans="1:4" ht="27.75" customHeight="1" x14ac:dyDescent="0.3">
      <c r="A19" s="17" t="s">
        <v>89</v>
      </c>
      <c r="B19" s="12" t="s">
        <v>90</v>
      </c>
      <c r="C19" s="17" t="s">
        <v>86</v>
      </c>
      <c r="D19" s="29">
        <v>1</v>
      </c>
    </row>
    <row r="20" spans="1:4" ht="27.75" customHeight="1" x14ac:dyDescent="0.3">
      <c r="A20" s="17" t="s">
        <v>93</v>
      </c>
      <c r="B20" s="32" t="s">
        <v>94</v>
      </c>
      <c r="C20" s="17" t="s">
        <v>22</v>
      </c>
      <c r="D20" s="33">
        <v>2</v>
      </c>
    </row>
    <row r="21" spans="1:4" ht="27.75" customHeight="1" x14ac:dyDescent="0.3">
      <c r="A21" s="17" t="s">
        <v>97</v>
      </c>
      <c r="B21" s="12" t="s">
        <v>98</v>
      </c>
      <c r="C21" s="17" t="s">
        <v>22</v>
      </c>
      <c r="D21" s="29">
        <v>1</v>
      </c>
    </row>
    <row r="22" spans="1:4" ht="27.75" customHeight="1" x14ac:dyDescent="0.3">
      <c r="A22" s="17" t="s">
        <v>99</v>
      </c>
      <c r="B22" s="12" t="s">
        <v>100</v>
      </c>
      <c r="C22" s="17" t="s">
        <v>37</v>
      </c>
      <c r="D22" s="29">
        <v>1</v>
      </c>
    </row>
    <row r="23" spans="1:4" ht="27.75" customHeight="1" x14ac:dyDescent="0.3">
      <c r="A23" s="17" t="s">
        <v>101</v>
      </c>
      <c r="B23" s="12" t="s">
        <v>102</v>
      </c>
      <c r="C23" s="17" t="s">
        <v>22</v>
      </c>
      <c r="D23" s="29">
        <v>1</v>
      </c>
    </row>
    <row r="24" spans="1:4" ht="27.75" customHeight="1" x14ac:dyDescent="0.3">
      <c r="A24" s="17" t="s">
        <v>112</v>
      </c>
      <c r="B24" s="18" t="s">
        <v>36</v>
      </c>
      <c r="C24" s="17" t="s">
        <v>37</v>
      </c>
      <c r="D24" s="25">
        <v>12</v>
      </c>
    </row>
    <row r="25" spans="1:4" ht="27.75" customHeight="1" x14ac:dyDescent="0.3">
      <c r="A25" s="17" t="s">
        <v>113</v>
      </c>
      <c r="B25" s="18" t="s">
        <v>41</v>
      </c>
      <c r="C25" s="17" t="s">
        <v>22</v>
      </c>
      <c r="D25" s="25">
        <v>36</v>
      </c>
    </row>
    <row r="26" spans="1:4" ht="27.75" customHeight="1" x14ac:dyDescent="0.3">
      <c r="A26" s="5">
        <v>6</v>
      </c>
      <c r="B26" s="6" t="s">
        <v>126</v>
      </c>
      <c r="C26" s="7"/>
      <c r="D26" s="7"/>
    </row>
    <row r="27" spans="1:4" ht="27.75" customHeight="1" x14ac:dyDescent="0.3">
      <c r="A27" s="17" t="s">
        <v>133</v>
      </c>
      <c r="B27" s="18" t="s">
        <v>85</v>
      </c>
      <c r="C27" s="17" t="s">
        <v>86</v>
      </c>
      <c r="D27" s="25">
        <v>1</v>
      </c>
    </row>
    <row r="28" spans="1:4" ht="27.75" customHeight="1" x14ac:dyDescent="0.3">
      <c r="A28" s="17" t="s">
        <v>135</v>
      </c>
      <c r="B28" s="12" t="s">
        <v>90</v>
      </c>
      <c r="C28" s="17" t="s">
        <v>86</v>
      </c>
      <c r="D28" s="29">
        <v>1</v>
      </c>
    </row>
    <row r="29" spans="1:4" ht="27.75" customHeight="1" x14ac:dyDescent="0.3">
      <c r="A29" s="17" t="s">
        <v>137</v>
      </c>
      <c r="B29" s="32" t="s">
        <v>94</v>
      </c>
      <c r="C29" s="17" t="s">
        <v>22</v>
      </c>
      <c r="D29" s="33">
        <v>2</v>
      </c>
    </row>
    <row r="30" spans="1:4" ht="27.75" customHeight="1" x14ac:dyDescent="0.3">
      <c r="A30" s="17" t="s">
        <v>139</v>
      </c>
      <c r="B30" s="12" t="s">
        <v>98</v>
      </c>
      <c r="C30" s="17" t="s">
        <v>22</v>
      </c>
      <c r="D30" s="29">
        <v>1</v>
      </c>
    </row>
    <row r="31" spans="1:4" ht="27.75" customHeight="1" x14ac:dyDescent="0.3">
      <c r="A31" s="17" t="s">
        <v>140</v>
      </c>
      <c r="B31" s="12" t="s">
        <v>100</v>
      </c>
      <c r="C31" s="17" t="s">
        <v>37</v>
      </c>
      <c r="D31" s="29">
        <v>1</v>
      </c>
    </row>
    <row r="32" spans="1:4" ht="27.75" customHeight="1" x14ac:dyDescent="0.3">
      <c r="A32" s="17" t="s">
        <v>141</v>
      </c>
      <c r="B32" s="12" t="s">
        <v>102</v>
      </c>
      <c r="C32" s="17" t="s">
        <v>22</v>
      </c>
      <c r="D32" s="29">
        <v>1</v>
      </c>
    </row>
    <row r="33" spans="1:4" ht="27.75" customHeight="1" x14ac:dyDescent="0.3">
      <c r="A33" s="17" t="s">
        <v>146</v>
      </c>
      <c r="B33" s="18" t="s">
        <v>36</v>
      </c>
      <c r="C33" s="17" t="s">
        <v>37</v>
      </c>
      <c r="D33" s="25">
        <v>12</v>
      </c>
    </row>
    <row r="34" spans="1:4" ht="27.75" customHeight="1" x14ac:dyDescent="0.3">
      <c r="A34" s="17" t="s">
        <v>147</v>
      </c>
      <c r="B34" s="18" t="s">
        <v>41</v>
      </c>
      <c r="C34" s="17" t="s">
        <v>22</v>
      </c>
      <c r="D34" s="25">
        <v>36</v>
      </c>
    </row>
    <row r="35" spans="1:4" ht="27.75" customHeight="1" x14ac:dyDescent="0.3">
      <c r="A35" s="5">
        <v>7</v>
      </c>
      <c r="B35" s="6" t="s">
        <v>156</v>
      </c>
      <c r="C35" s="7"/>
      <c r="D35" s="7"/>
    </row>
    <row r="36" spans="1:4" ht="27.75" customHeight="1" x14ac:dyDescent="0.3">
      <c r="A36" s="17" t="s">
        <v>163</v>
      </c>
      <c r="B36" s="18" t="s">
        <v>85</v>
      </c>
      <c r="C36" s="17" t="s">
        <v>86</v>
      </c>
      <c r="D36" s="25">
        <v>1</v>
      </c>
    </row>
    <row r="37" spans="1:4" ht="27.75" customHeight="1" x14ac:dyDescent="0.3">
      <c r="A37" s="17" t="s">
        <v>165</v>
      </c>
      <c r="B37" s="12" t="s">
        <v>90</v>
      </c>
      <c r="C37" s="17" t="s">
        <v>86</v>
      </c>
      <c r="D37" s="29">
        <v>1</v>
      </c>
    </row>
    <row r="38" spans="1:4" ht="27.75" customHeight="1" x14ac:dyDescent="0.3">
      <c r="A38" s="17" t="s">
        <v>167</v>
      </c>
      <c r="B38" s="32" t="s">
        <v>94</v>
      </c>
      <c r="C38" s="17" t="s">
        <v>22</v>
      </c>
      <c r="D38" s="33">
        <v>2</v>
      </c>
    </row>
    <row r="39" spans="1:4" ht="27.75" customHeight="1" x14ac:dyDescent="0.3">
      <c r="A39" s="17" t="s">
        <v>169</v>
      </c>
      <c r="B39" s="12" t="s">
        <v>98</v>
      </c>
      <c r="C39" s="17" t="s">
        <v>22</v>
      </c>
      <c r="D39" s="29">
        <v>1</v>
      </c>
    </row>
    <row r="40" spans="1:4" ht="27.75" customHeight="1" x14ac:dyDescent="0.3">
      <c r="A40" s="17" t="s">
        <v>170</v>
      </c>
      <c r="B40" s="12" t="s">
        <v>100</v>
      </c>
      <c r="C40" s="17" t="s">
        <v>37</v>
      </c>
      <c r="D40" s="29">
        <v>1</v>
      </c>
    </row>
    <row r="41" spans="1:4" ht="27.75" customHeight="1" x14ac:dyDescent="0.3">
      <c r="A41" s="17" t="s">
        <v>171</v>
      </c>
      <c r="B41" s="12" t="s">
        <v>102</v>
      </c>
      <c r="C41" s="17" t="s">
        <v>22</v>
      </c>
      <c r="D41" s="29">
        <v>1</v>
      </c>
    </row>
    <row r="42" spans="1:4" ht="27.75" customHeight="1" x14ac:dyDescent="0.3">
      <c r="A42" s="17" t="s">
        <v>176</v>
      </c>
      <c r="B42" s="18" t="s">
        <v>36</v>
      </c>
      <c r="C42" s="17" t="s">
        <v>37</v>
      </c>
      <c r="D42" s="25">
        <v>12</v>
      </c>
    </row>
    <row r="43" spans="1:4" ht="27.75" customHeight="1" x14ac:dyDescent="0.3">
      <c r="A43" s="17" t="s">
        <v>177</v>
      </c>
      <c r="B43" s="18" t="s">
        <v>41</v>
      </c>
      <c r="C43" s="17" t="s">
        <v>22</v>
      </c>
      <c r="D43" s="25">
        <v>36</v>
      </c>
    </row>
    <row r="44" spans="1:4" ht="27.75" customHeight="1" x14ac:dyDescent="0.3">
      <c r="A44" s="5">
        <v>8</v>
      </c>
      <c r="B44" s="6" t="s">
        <v>186</v>
      </c>
      <c r="C44" s="7"/>
      <c r="D44" s="7"/>
    </row>
    <row r="45" spans="1:4" ht="27.75" customHeight="1" x14ac:dyDescent="0.3">
      <c r="A45" s="17" t="s">
        <v>193</v>
      </c>
      <c r="B45" s="18" t="s">
        <v>85</v>
      </c>
      <c r="C45" s="17" t="s">
        <v>86</v>
      </c>
      <c r="D45" s="25">
        <v>1</v>
      </c>
    </row>
    <row r="46" spans="1:4" ht="27.75" customHeight="1" x14ac:dyDescent="0.3">
      <c r="A46" s="17" t="s">
        <v>195</v>
      </c>
      <c r="B46" s="12" t="s">
        <v>90</v>
      </c>
      <c r="C46" s="17" t="s">
        <v>86</v>
      </c>
      <c r="D46" s="29">
        <v>1</v>
      </c>
    </row>
    <row r="47" spans="1:4" ht="27.75" customHeight="1" x14ac:dyDescent="0.3">
      <c r="A47" s="17" t="s">
        <v>197</v>
      </c>
      <c r="B47" s="32" t="s">
        <v>94</v>
      </c>
      <c r="C47" s="17" t="s">
        <v>22</v>
      </c>
      <c r="D47" s="33">
        <v>2</v>
      </c>
    </row>
    <row r="48" spans="1:4" ht="27.75" customHeight="1" x14ac:dyDescent="0.3">
      <c r="A48" s="17" t="s">
        <v>199</v>
      </c>
      <c r="B48" s="12" t="s">
        <v>98</v>
      </c>
      <c r="C48" s="17" t="s">
        <v>22</v>
      </c>
      <c r="D48" s="29">
        <v>1</v>
      </c>
    </row>
    <row r="49" spans="1:4" ht="27.75" customHeight="1" x14ac:dyDescent="0.3">
      <c r="A49" s="17" t="s">
        <v>200</v>
      </c>
      <c r="B49" s="12" t="s">
        <v>100</v>
      </c>
      <c r="C49" s="17" t="s">
        <v>37</v>
      </c>
      <c r="D49" s="29">
        <v>1</v>
      </c>
    </row>
    <row r="50" spans="1:4" ht="27.75" customHeight="1" x14ac:dyDescent="0.3">
      <c r="A50" s="17" t="s">
        <v>201</v>
      </c>
      <c r="B50" s="12" t="s">
        <v>102</v>
      </c>
      <c r="C50" s="17" t="s">
        <v>22</v>
      </c>
      <c r="D50" s="29">
        <v>1</v>
      </c>
    </row>
    <row r="51" spans="1:4" ht="27.75" customHeight="1" x14ac:dyDescent="0.3">
      <c r="A51" s="17" t="s">
        <v>206</v>
      </c>
      <c r="B51" s="18" t="s">
        <v>36</v>
      </c>
      <c r="C51" s="17" t="s">
        <v>37</v>
      </c>
      <c r="D51" s="25">
        <v>12</v>
      </c>
    </row>
    <row r="52" spans="1:4" ht="27.75" customHeight="1" x14ac:dyDescent="0.3">
      <c r="A52" s="17" t="s">
        <v>207</v>
      </c>
      <c r="B52" s="18" t="s">
        <v>41</v>
      </c>
      <c r="C52" s="17" t="s">
        <v>22</v>
      </c>
      <c r="D52" s="25">
        <v>36</v>
      </c>
    </row>
    <row r="53" spans="1:4" ht="27.75" customHeight="1" x14ac:dyDescent="0.3">
      <c r="A53" s="5">
        <v>9</v>
      </c>
      <c r="B53" s="6" t="s">
        <v>216</v>
      </c>
      <c r="C53" s="7"/>
      <c r="D53" s="7"/>
    </row>
    <row r="54" spans="1:4" ht="27.75" customHeight="1" x14ac:dyDescent="0.3">
      <c r="A54" s="17" t="s">
        <v>223</v>
      </c>
      <c r="B54" s="18" t="s">
        <v>85</v>
      </c>
      <c r="C54" s="17" t="s">
        <v>86</v>
      </c>
      <c r="D54" s="25">
        <v>1</v>
      </c>
    </row>
    <row r="55" spans="1:4" ht="27.75" customHeight="1" x14ac:dyDescent="0.3">
      <c r="A55" s="17" t="s">
        <v>225</v>
      </c>
      <c r="B55" s="12" t="s">
        <v>90</v>
      </c>
      <c r="C55" s="17" t="s">
        <v>86</v>
      </c>
      <c r="D55" s="29">
        <v>1</v>
      </c>
    </row>
    <row r="56" spans="1:4" ht="27.75" customHeight="1" x14ac:dyDescent="0.3">
      <c r="A56" s="17" t="s">
        <v>227</v>
      </c>
      <c r="B56" s="32" t="s">
        <v>94</v>
      </c>
      <c r="C56" s="17" t="s">
        <v>22</v>
      </c>
      <c r="D56" s="33">
        <v>2</v>
      </c>
    </row>
    <row r="57" spans="1:4" ht="27.75" customHeight="1" x14ac:dyDescent="0.3">
      <c r="A57" s="17" t="s">
        <v>229</v>
      </c>
      <c r="B57" s="12" t="s">
        <v>98</v>
      </c>
      <c r="C57" s="17" t="s">
        <v>22</v>
      </c>
      <c r="D57" s="29">
        <v>1</v>
      </c>
    </row>
    <row r="58" spans="1:4" ht="27.75" customHeight="1" x14ac:dyDescent="0.3">
      <c r="A58" s="17" t="s">
        <v>230</v>
      </c>
      <c r="B58" s="12" t="s">
        <v>100</v>
      </c>
      <c r="C58" s="17" t="s">
        <v>37</v>
      </c>
      <c r="D58" s="29">
        <v>1</v>
      </c>
    </row>
    <row r="59" spans="1:4" ht="27.75" customHeight="1" x14ac:dyDescent="0.3">
      <c r="A59" s="17" t="s">
        <v>231</v>
      </c>
      <c r="B59" s="12" t="s">
        <v>102</v>
      </c>
      <c r="C59" s="17" t="s">
        <v>22</v>
      </c>
      <c r="D59" s="29">
        <v>1</v>
      </c>
    </row>
    <row r="60" spans="1:4" ht="27.75" customHeight="1" x14ac:dyDescent="0.3">
      <c r="A60" s="17" t="s">
        <v>236</v>
      </c>
      <c r="B60" s="18" t="s">
        <v>36</v>
      </c>
      <c r="C60" s="17" t="s">
        <v>37</v>
      </c>
      <c r="D60" s="25">
        <v>12</v>
      </c>
    </row>
    <row r="61" spans="1:4" ht="27.75" customHeight="1" x14ac:dyDescent="0.3">
      <c r="A61" s="17" t="s">
        <v>237</v>
      </c>
      <c r="B61" s="18" t="s">
        <v>41</v>
      </c>
      <c r="C61" s="17" t="s">
        <v>22</v>
      </c>
      <c r="D61" s="25">
        <v>36</v>
      </c>
    </row>
    <row r="62" spans="1:4" ht="27.75" customHeight="1" x14ac:dyDescent="0.3">
      <c r="A62" s="5">
        <v>10</v>
      </c>
      <c r="B62" s="6" t="s">
        <v>246</v>
      </c>
      <c r="C62" s="7"/>
      <c r="D62" s="7"/>
    </row>
    <row r="63" spans="1:4" ht="27.75" customHeight="1" x14ac:dyDescent="0.3">
      <c r="A63" s="17" t="s">
        <v>253</v>
      </c>
      <c r="B63" s="18" t="s">
        <v>85</v>
      </c>
      <c r="C63" s="17" t="s">
        <v>86</v>
      </c>
      <c r="D63" s="25">
        <v>1</v>
      </c>
    </row>
    <row r="64" spans="1:4" ht="27.75" customHeight="1" x14ac:dyDescent="0.3">
      <c r="A64" s="17" t="s">
        <v>255</v>
      </c>
      <c r="B64" s="12" t="s">
        <v>90</v>
      </c>
      <c r="C64" s="17" t="s">
        <v>86</v>
      </c>
      <c r="D64" s="29">
        <v>1</v>
      </c>
    </row>
    <row r="65" spans="1:4" ht="27.75" customHeight="1" x14ac:dyDescent="0.3">
      <c r="A65" s="17" t="s">
        <v>257</v>
      </c>
      <c r="B65" s="32" t="s">
        <v>94</v>
      </c>
      <c r="C65" s="17" t="s">
        <v>22</v>
      </c>
      <c r="D65" s="33">
        <v>2</v>
      </c>
    </row>
    <row r="66" spans="1:4" ht="27.75" customHeight="1" x14ac:dyDescent="0.3">
      <c r="A66" s="17" t="s">
        <v>259</v>
      </c>
      <c r="B66" s="12" t="s">
        <v>98</v>
      </c>
      <c r="C66" s="17" t="s">
        <v>22</v>
      </c>
      <c r="D66" s="29">
        <v>1</v>
      </c>
    </row>
    <row r="67" spans="1:4" ht="27.75" customHeight="1" x14ac:dyDescent="0.3">
      <c r="A67" s="17" t="s">
        <v>260</v>
      </c>
      <c r="B67" s="12" t="s">
        <v>100</v>
      </c>
      <c r="C67" s="17" t="s">
        <v>37</v>
      </c>
      <c r="D67" s="29">
        <v>1</v>
      </c>
    </row>
    <row r="68" spans="1:4" ht="27.75" customHeight="1" x14ac:dyDescent="0.3">
      <c r="A68" s="17" t="s">
        <v>261</v>
      </c>
      <c r="B68" s="12" t="s">
        <v>102</v>
      </c>
      <c r="C68" s="17" t="s">
        <v>22</v>
      </c>
      <c r="D68" s="29">
        <v>1</v>
      </c>
    </row>
    <row r="69" spans="1:4" ht="27.75" customHeight="1" x14ac:dyDescent="0.3">
      <c r="A69" s="17" t="s">
        <v>266</v>
      </c>
      <c r="B69" s="18" t="s">
        <v>36</v>
      </c>
      <c r="C69" s="17" t="s">
        <v>37</v>
      </c>
      <c r="D69" s="25">
        <v>12</v>
      </c>
    </row>
    <row r="70" spans="1:4" ht="27.75" customHeight="1" x14ac:dyDescent="0.3">
      <c r="A70" s="17" t="s">
        <v>267</v>
      </c>
      <c r="B70" s="18" t="s">
        <v>41</v>
      </c>
      <c r="C70" s="17" t="s">
        <v>22</v>
      </c>
      <c r="D70" s="25">
        <v>36</v>
      </c>
    </row>
    <row r="71" spans="1:4" ht="27.75" customHeight="1" x14ac:dyDescent="0.3">
      <c r="A71" s="5">
        <v>11</v>
      </c>
      <c r="B71" s="6" t="s">
        <v>276</v>
      </c>
      <c r="C71" s="7"/>
      <c r="D71" s="7"/>
    </row>
    <row r="72" spans="1:4" ht="27.75" customHeight="1" x14ac:dyDescent="0.3">
      <c r="A72" s="17" t="s">
        <v>283</v>
      </c>
      <c r="B72" s="18" t="s">
        <v>85</v>
      </c>
      <c r="C72" s="17" t="s">
        <v>86</v>
      </c>
      <c r="D72" s="25">
        <v>1</v>
      </c>
    </row>
    <row r="73" spans="1:4" ht="27.75" customHeight="1" x14ac:dyDescent="0.3">
      <c r="A73" s="17" t="s">
        <v>285</v>
      </c>
      <c r="B73" s="12" t="s">
        <v>90</v>
      </c>
      <c r="C73" s="17" t="s">
        <v>86</v>
      </c>
      <c r="D73" s="29">
        <v>1</v>
      </c>
    </row>
    <row r="74" spans="1:4" ht="27.75" customHeight="1" x14ac:dyDescent="0.3">
      <c r="A74" s="17" t="s">
        <v>287</v>
      </c>
      <c r="B74" s="32" t="s">
        <v>94</v>
      </c>
      <c r="C74" s="17" t="s">
        <v>22</v>
      </c>
      <c r="D74" s="33">
        <v>2</v>
      </c>
    </row>
    <row r="75" spans="1:4" ht="27.75" customHeight="1" x14ac:dyDescent="0.3">
      <c r="A75" s="17" t="s">
        <v>289</v>
      </c>
      <c r="B75" s="12" t="s">
        <v>98</v>
      </c>
      <c r="C75" s="17" t="s">
        <v>22</v>
      </c>
      <c r="D75" s="29">
        <v>1</v>
      </c>
    </row>
    <row r="76" spans="1:4" ht="27.75" customHeight="1" x14ac:dyDescent="0.3">
      <c r="A76" s="17" t="s">
        <v>290</v>
      </c>
      <c r="B76" s="12" t="s">
        <v>100</v>
      </c>
      <c r="C76" s="17" t="s">
        <v>37</v>
      </c>
      <c r="D76" s="29">
        <v>1</v>
      </c>
    </row>
    <row r="77" spans="1:4" ht="27.75" customHeight="1" x14ac:dyDescent="0.3">
      <c r="A77" s="17" t="s">
        <v>291</v>
      </c>
      <c r="B77" s="12" t="s">
        <v>102</v>
      </c>
      <c r="C77" s="17" t="s">
        <v>22</v>
      </c>
      <c r="D77" s="29">
        <v>1</v>
      </c>
    </row>
    <row r="78" spans="1:4" ht="27.75" customHeight="1" x14ac:dyDescent="0.3">
      <c r="A78" s="17" t="s">
        <v>296</v>
      </c>
      <c r="B78" s="18" t="s">
        <v>36</v>
      </c>
      <c r="C78" s="17" t="s">
        <v>37</v>
      </c>
      <c r="D78" s="25">
        <v>12</v>
      </c>
    </row>
    <row r="79" spans="1:4" ht="27.75" customHeight="1" x14ac:dyDescent="0.3">
      <c r="A79" s="17" t="s">
        <v>297</v>
      </c>
      <c r="B79" s="18" t="s">
        <v>41</v>
      </c>
      <c r="C79" s="17" t="s">
        <v>22</v>
      </c>
      <c r="D79" s="25">
        <v>36</v>
      </c>
    </row>
    <row r="80" spans="1:4" ht="27.75" customHeight="1" x14ac:dyDescent="0.3">
      <c r="A80" s="5">
        <v>12</v>
      </c>
      <c r="B80" s="6" t="s">
        <v>306</v>
      </c>
      <c r="C80" s="7"/>
      <c r="D80" s="7"/>
    </row>
    <row r="81" spans="1:4" ht="27.75" customHeight="1" x14ac:dyDescent="0.3">
      <c r="A81" s="17" t="s">
        <v>313</v>
      </c>
      <c r="B81" s="18" t="s">
        <v>85</v>
      </c>
      <c r="C81" s="17" t="s">
        <v>86</v>
      </c>
      <c r="D81" s="25">
        <v>1</v>
      </c>
    </row>
    <row r="82" spans="1:4" ht="27.75" customHeight="1" x14ac:dyDescent="0.3">
      <c r="A82" s="17" t="s">
        <v>315</v>
      </c>
      <c r="B82" s="12" t="s">
        <v>90</v>
      </c>
      <c r="C82" s="17" t="s">
        <v>86</v>
      </c>
      <c r="D82" s="29">
        <v>1</v>
      </c>
    </row>
    <row r="83" spans="1:4" ht="27.75" customHeight="1" x14ac:dyDescent="0.3">
      <c r="A83" s="17" t="s">
        <v>317</v>
      </c>
      <c r="B83" s="32" t="s">
        <v>94</v>
      </c>
      <c r="C83" s="17" t="s">
        <v>22</v>
      </c>
      <c r="D83" s="33">
        <v>2</v>
      </c>
    </row>
    <row r="84" spans="1:4" ht="27.75" customHeight="1" x14ac:dyDescent="0.3">
      <c r="A84" s="17" t="s">
        <v>319</v>
      </c>
      <c r="B84" s="12" t="s">
        <v>98</v>
      </c>
      <c r="C84" s="17" t="s">
        <v>22</v>
      </c>
      <c r="D84" s="29">
        <v>1</v>
      </c>
    </row>
    <row r="85" spans="1:4" ht="27.75" customHeight="1" x14ac:dyDescent="0.3">
      <c r="A85" s="17" t="s">
        <v>320</v>
      </c>
      <c r="B85" s="12" t="s">
        <v>100</v>
      </c>
      <c r="C85" s="17" t="s">
        <v>37</v>
      </c>
      <c r="D85" s="29">
        <v>1</v>
      </c>
    </row>
    <row r="86" spans="1:4" ht="27.75" customHeight="1" x14ac:dyDescent="0.3">
      <c r="A86" s="17" t="s">
        <v>321</v>
      </c>
      <c r="B86" s="12" t="s">
        <v>102</v>
      </c>
      <c r="C86" s="17" t="s">
        <v>22</v>
      </c>
      <c r="D86" s="29">
        <v>1</v>
      </c>
    </row>
    <row r="87" spans="1:4" ht="27.75" customHeight="1" x14ac:dyDescent="0.3">
      <c r="A87" s="17" t="s">
        <v>326</v>
      </c>
      <c r="B87" s="18" t="s">
        <v>36</v>
      </c>
      <c r="C87" s="17" t="s">
        <v>37</v>
      </c>
      <c r="D87" s="25">
        <v>12</v>
      </c>
    </row>
    <row r="88" spans="1:4" ht="27.75" customHeight="1" x14ac:dyDescent="0.3">
      <c r="A88" s="17" t="s">
        <v>327</v>
      </c>
      <c r="B88" s="18" t="s">
        <v>41</v>
      </c>
      <c r="C88" s="17" t="s">
        <v>22</v>
      </c>
      <c r="D88" s="25">
        <v>36</v>
      </c>
    </row>
    <row r="89" spans="1:4" ht="27.75" customHeight="1" x14ac:dyDescent="0.3">
      <c r="A89" s="34"/>
      <c r="B89" s="35" t="s">
        <v>336</v>
      </c>
      <c r="C89" s="36"/>
      <c r="D89" s="36"/>
    </row>
  </sheetData>
  <mergeCells count="5">
    <mergeCell ref="A6:A9"/>
    <mergeCell ref="B6:B9"/>
    <mergeCell ref="C6:C9"/>
    <mergeCell ref="D6:D9"/>
    <mergeCell ref="E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74BA-6543-483F-8715-9B3497D280BB}">
  <dimension ref="A1:T34"/>
  <sheetViews>
    <sheetView workbookViewId="0">
      <selection activeCell="E4" sqref="E4"/>
    </sheetView>
  </sheetViews>
  <sheetFormatPr defaultRowHeight="14.4" x14ac:dyDescent="0.3"/>
  <cols>
    <col min="1" max="1" width="3.77734375" style="37" bestFit="1" customWidth="1"/>
    <col min="2" max="2" width="43.33203125" customWidth="1"/>
    <col min="3" max="3" width="8" bestFit="1" customWidth="1"/>
    <col min="5" max="5" width="9.109375" customWidth="1"/>
    <col min="6" max="10" width="12.33203125" customWidth="1"/>
    <col min="11" max="11" width="12.33203125" bestFit="1" customWidth="1"/>
    <col min="12" max="12" width="11.21875" bestFit="1" customWidth="1"/>
    <col min="15" max="15" width="27.88671875" customWidth="1"/>
    <col min="16" max="16" width="5.6640625" bestFit="1" customWidth="1"/>
    <col min="17" max="17" width="6" bestFit="1" customWidth="1"/>
    <col min="18" max="18" width="14.44140625" bestFit="1" customWidth="1"/>
    <col min="19" max="19" width="15.21875" bestFit="1" customWidth="1"/>
    <col min="20" max="20" width="14.21875" bestFit="1" customWidth="1"/>
  </cols>
  <sheetData>
    <row r="1" spans="1:19" x14ac:dyDescent="0.3">
      <c r="B1" s="48" t="s">
        <v>360</v>
      </c>
      <c r="O1" s="48" t="s">
        <v>404</v>
      </c>
    </row>
    <row r="2" spans="1:19" x14ac:dyDescent="0.3">
      <c r="A2" s="50" t="s">
        <v>358</v>
      </c>
      <c r="B2" s="44" t="s">
        <v>359</v>
      </c>
      <c r="C2" s="43" t="s">
        <v>3</v>
      </c>
      <c r="D2" s="45" t="s">
        <v>355</v>
      </c>
      <c r="E2" s="46" t="s">
        <v>356</v>
      </c>
      <c r="F2" s="46" t="s">
        <v>357</v>
      </c>
      <c r="G2" s="78" t="s">
        <v>356</v>
      </c>
      <c r="H2" s="78" t="s">
        <v>357</v>
      </c>
      <c r="I2" s="88"/>
      <c r="J2" t="s">
        <v>22</v>
      </c>
      <c r="L2" t="s">
        <v>22</v>
      </c>
      <c r="N2" s="107" t="s">
        <v>386</v>
      </c>
      <c r="O2" s="108" t="s">
        <v>387</v>
      </c>
      <c r="P2" s="108" t="s">
        <v>401</v>
      </c>
      <c r="Q2" s="108" t="s">
        <v>3</v>
      </c>
      <c r="R2" s="109" t="s">
        <v>402</v>
      </c>
      <c r="S2" s="110" t="s">
        <v>403</v>
      </c>
    </row>
    <row r="3" spans="1:19" x14ac:dyDescent="0.3">
      <c r="A3" s="51">
        <v>1</v>
      </c>
      <c r="B3" s="38" t="s">
        <v>345</v>
      </c>
      <c r="C3" s="39">
        <v>60.825000000000003</v>
      </c>
      <c r="D3" s="40" t="s">
        <v>54</v>
      </c>
      <c r="E3" s="47">
        <v>152000</v>
      </c>
      <c r="F3" s="76">
        <f>E3*C3</f>
        <v>9245400</v>
      </c>
      <c r="G3" s="79">
        <v>166000</v>
      </c>
      <c r="H3" s="79">
        <f>G3*C3</f>
        <v>10096950</v>
      </c>
      <c r="I3" s="89"/>
      <c r="J3" s="89"/>
      <c r="L3" s="66">
        <f>H3/75</f>
        <v>134626</v>
      </c>
      <c r="N3" s="114">
        <v>1</v>
      </c>
      <c r="O3" s="107" t="s">
        <v>388</v>
      </c>
      <c r="P3" s="108" t="s">
        <v>54</v>
      </c>
      <c r="Q3" s="108">
        <v>60.825000000000003</v>
      </c>
      <c r="R3" s="113">
        <v>155000</v>
      </c>
      <c r="S3" s="56">
        <f t="shared" ref="S3:S15" si="0">Q3*R3</f>
        <v>9427875</v>
      </c>
    </row>
    <row r="4" spans="1:19" x14ac:dyDescent="0.3">
      <c r="A4" s="51">
        <v>2</v>
      </c>
      <c r="B4" s="38" t="s">
        <v>346</v>
      </c>
      <c r="C4" s="39">
        <v>4.4249999999999998</v>
      </c>
      <c r="D4" s="40" t="s">
        <v>54</v>
      </c>
      <c r="E4" s="47">
        <v>225000</v>
      </c>
      <c r="F4" s="76">
        <f>E4*C4</f>
        <v>995625</v>
      </c>
      <c r="G4" s="79">
        <v>255000</v>
      </c>
      <c r="H4" s="79">
        <f>G4*C4</f>
        <v>1128375</v>
      </c>
      <c r="I4" s="89"/>
      <c r="J4" s="89"/>
      <c r="K4">
        <f>F4/150</f>
        <v>6637.5</v>
      </c>
      <c r="L4" s="66">
        <f>H4/150</f>
        <v>7522.5</v>
      </c>
      <c r="N4" s="108">
        <v>2</v>
      </c>
      <c r="O4" s="107" t="s">
        <v>389</v>
      </c>
      <c r="P4" s="108" t="s">
        <v>54</v>
      </c>
      <c r="Q4" s="108">
        <v>4.4249999999999998</v>
      </c>
      <c r="R4" s="113">
        <v>230000</v>
      </c>
      <c r="S4" s="56">
        <f t="shared" si="0"/>
        <v>1017750</v>
      </c>
    </row>
    <row r="5" spans="1:19" x14ac:dyDescent="0.3">
      <c r="A5" s="51">
        <v>3</v>
      </c>
      <c r="B5" s="58" t="s">
        <v>361</v>
      </c>
      <c r="C5" s="59">
        <v>855</v>
      </c>
      <c r="D5" s="60" t="s">
        <v>37</v>
      </c>
      <c r="E5" s="61">
        <v>5090</v>
      </c>
      <c r="F5" s="77">
        <f t="shared" ref="F5:F12" si="1">E5*C5</f>
        <v>4351950</v>
      </c>
      <c r="G5" s="80">
        <v>5790</v>
      </c>
      <c r="H5" s="81">
        <f t="shared" ref="H5:H12" si="2">G5*C5</f>
        <v>4950450</v>
      </c>
      <c r="I5" s="90"/>
      <c r="J5" s="90"/>
      <c r="N5" s="114">
        <v>3</v>
      </c>
      <c r="O5" s="107" t="s">
        <v>390</v>
      </c>
      <c r="P5" s="108" t="s">
        <v>37</v>
      </c>
      <c r="Q5" s="108">
        <v>855</v>
      </c>
      <c r="R5" s="113">
        <v>5500</v>
      </c>
      <c r="S5" s="56">
        <f t="shared" si="0"/>
        <v>4702500</v>
      </c>
    </row>
    <row r="6" spans="1:19" x14ac:dyDescent="0.3">
      <c r="A6" s="51">
        <v>4</v>
      </c>
      <c r="B6" s="58" t="s">
        <v>347</v>
      </c>
      <c r="C6" s="62">
        <v>11.97</v>
      </c>
      <c r="D6" s="60" t="s">
        <v>54</v>
      </c>
      <c r="E6" s="61">
        <v>289000</v>
      </c>
      <c r="F6" s="77">
        <f t="shared" si="1"/>
        <v>3459330</v>
      </c>
      <c r="G6" s="80">
        <v>299000</v>
      </c>
      <c r="H6" s="81">
        <f t="shared" si="2"/>
        <v>3579030</v>
      </c>
      <c r="I6" s="90"/>
      <c r="J6" s="90"/>
      <c r="N6" s="108">
        <v>4</v>
      </c>
      <c r="O6" s="107" t="s">
        <v>391</v>
      </c>
      <c r="P6" s="108" t="s">
        <v>54</v>
      </c>
      <c r="Q6" s="108">
        <v>11.97</v>
      </c>
      <c r="R6" s="113">
        <v>230000</v>
      </c>
      <c r="S6" s="56">
        <f t="shared" si="0"/>
        <v>2753100</v>
      </c>
    </row>
    <row r="7" spans="1:19" x14ac:dyDescent="0.3">
      <c r="A7" s="51">
        <v>5</v>
      </c>
      <c r="B7" s="58" t="s">
        <v>348</v>
      </c>
      <c r="C7" s="63">
        <v>1710</v>
      </c>
      <c r="D7" s="60" t="s">
        <v>37</v>
      </c>
      <c r="E7" s="62">
        <v>83</v>
      </c>
      <c r="F7" s="77">
        <f t="shared" si="1"/>
        <v>141930</v>
      </c>
      <c r="G7" s="80">
        <v>95</v>
      </c>
      <c r="H7" s="81">
        <f t="shared" si="2"/>
        <v>162450</v>
      </c>
      <c r="I7" s="90"/>
      <c r="J7" s="90"/>
      <c r="N7" s="114">
        <v>5</v>
      </c>
      <c r="O7" s="107" t="s">
        <v>392</v>
      </c>
      <c r="P7" s="108" t="s">
        <v>37</v>
      </c>
      <c r="Q7" s="112">
        <v>1710</v>
      </c>
      <c r="R7" s="113">
        <v>100</v>
      </c>
      <c r="S7" s="56">
        <f t="shared" si="0"/>
        <v>171000</v>
      </c>
    </row>
    <row r="8" spans="1:19" x14ac:dyDescent="0.3">
      <c r="A8" s="51">
        <v>6</v>
      </c>
      <c r="B8" s="58" t="s">
        <v>349</v>
      </c>
      <c r="C8" s="63">
        <v>1710</v>
      </c>
      <c r="D8" s="60" t="s">
        <v>37</v>
      </c>
      <c r="E8" s="62">
        <v>93</v>
      </c>
      <c r="F8" s="77">
        <f t="shared" si="1"/>
        <v>159030</v>
      </c>
      <c r="G8" s="80">
        <v>105</v>
      </c>
      <c r="H8" s="81">
        <f t="shared" si="2"/>
        <v>179550</v>
      </c>
      <c r="I8" s="90"/>
      <c r="J8" s="90"/>
      <c r="N8" s="108">
        <v>6</v>
      </c>
      <c r="O8" s="107" t="s">
        <v>393</v>
      </c>
      <c r="P8" s="108" t="s">
        <v>37</v>
      </c>
      <c r="Q8" s="112">
        <v>1710</v>
      </c>
      <c r="R8" s="113">
        <v>130</v>
      </c>
      <c r="S8" s="56">
        <f t="shared" si="0"/>
        <v>222300</v>
      </c>
    </row>
    <row r="9" spans="1:19" x14ac:dyDescent="0.3">
      <c r="A9" s="51">
        <v>7</v>
      </c>
      <c r="B9" s="58" t="s">
        <v>350</v>
      </c>
      <c r="C9" s="62">
        <v>3.43</v>
      </c>
      <c r="D9" s="60" t="s">
        <v>54</v>
      </c>
      <c r="E9" s="61">
        <v>198000</v>
      </c>
      <c r="F9" s="77">
        <f t="shared" si="1"/>
        <v>679140</v>
      </c>
      <c r="G9" s="80">
        <v>210000</v>
      </c>
      <c r="H9" s="81">
        <f t="shared" si="2"/>
        <v>720300</v>
      </c>
      <c r="I9" s="90"/>
      <c r="J9" s="90"/>
      <c r="N9" s="114">
        <v>7</v>
      </c>
      <c r="O9" s="107" t="s">
        <v>394</v>
      </c>
      <c r="P9" s="108" t="s">
        <v>54</v>
      </c>
      <c r="Q9" s="108">
        <v>3.4089999999999998</v>
      </c>
      <c r="R9" s="113">
        <v>210000</v>
      </c>
      <c r="S9" s="56">
        <f t="shared" si="0"/>
        <v>715890</v>
      </c>
    </row>
    <row r="10" spans="1:19" x14ac:dyDescent="0.3">
      <c r="A10" s="51">
        <v>8</v>
      </c>
      <c r="B10" s="58" t="s">
        <v>351</v>
      </c>
      <c r="C10" s="64">
        <v>4.2960000000000003</v>
      </c>
      <c r="D10" s="60" t="s">
        <v>54</v>
      </c>
      <c r="E10" s="61">
        <v>196000</v>
      </c>
      <c r="F10" s="77">
        <f t="shared" si="1"/>
        <v>842016</v>
      </c>
      <c r="G10" s="80">
        <v>210000</v>
      </c>
      <c r="H10" s="81">
        <f t="shared" si="2"/>
        <v>902160</v>
      </c>
      <c r="I10" s="90">
        <f>SUM(F5:F10)</f>
        <v>9633396</v>
      </c>
      <c r="J10" s="90">
        <f>I10/C5</f>
        <v>11267.129824561403</v>
      </c>
      <c r="K10" s="65">
        <f>SUM(H5:H10)</f>
        <v>10493940</v>
      </c>
      <c r="L10" s="66">
        <f>K10/C5</f>
        <v>12273.614035087719</v>
      </c>
      <c r="N10" s="108">
        <v>8</v>
      </c>
      <c r="O10" s="107" t="s">
        <v>395</v>
      </c>
      <c r="P10" s="108" t="s">
        <v>54</v>
      </c>
      <c r="Q10" s="108">
        <v>4.2960000000000003</v>
      </c>
      <c r="R10" s="113">
        <v>215000</v>
      </c>
      <c r="S10" s="56">
        <f t="shared" si="0"/>
        <v>923640</v>
      </c>
    </row>
    <row r="11" spans="1:19" x14ac:dyDescent="0.3">
      <c r="A11" s="51">
        <v>9</v>
      </c>
      <c r="B11" s="38" t="s">
        <v>352</v>
      </c>
      <c r="C11" s="42">
        <v>0.81</v>
      </c>
      <c r="D11" s="40" t="s">
        <v>54</v>
      </c>
      <c r="E11" s="47">
        <v>197000</v>
      </c>
      <c r="F11" s="76">
        <f t="shared" si="1"/>
        <v>159570</v>
      </c>
      <c r="G11" s="79">
        <f>E11</f>
        <v>197000</v>
      </c>
      <c r="H11" s="79">
        <f t="shared" si="2"/>
        <v>159570</v>
      </c>
      <c r="I11" s="89"/>
      <c r="J11" s="89"/>
      <c r="L11">
        <f>H11/716</f>
        <v>222.8631284916201</v>
      </c>
      <c r="N11" s="114">
        <v>9</v>
      </c>
      <c r="O11" s="107" t="s">
        <v>396</v>
      </c>
      <c r="P11" s="108" t="s">
        <v>54</v>
      </c>
      <c r="Q11" s="108">
        <v>0.81</v>
      </c>
      <c r="R11" s="113">
        <v>220000</v>
      </c>
      <c r="S11" s="56">
        <f t="shared" si="0"/>
        <v>178200</v>
      </c>
    </row>
    <row r="12" spans="1:19" x14ac:dyDescent="0.3">
      <c r="A12" s="51">
        <v>10</v>
      </c>
      <c r="B12" s="38" t="s">
        <v>353</v>
      </c>
      <c r="C12" s="41">
        <v>8</v>
      </c>
      <c r="D12" s="40" t="s">
        <v>354</v>
      </c>
      <c r="E12" s="47">
        <v>15000</v>
      </c>
      <c r="F12" s="76">
        <f t="shared" si="1"/>
        <v>120000</v>
      </c>
      <c r="G12" s="79">
        <f>E12</f>
        <v>15000</v>
      </c>
      <c r="H12" s="79">
        <f t="shared" si="2"/>
        <v>120000</v>
      </c>
      <c r="I12" s="89"/>
      <c r="J12" s="89"/>
      <c r="N12" s="108">
        <v>10</v>
      </c>
      <c r="O12" s="107" t="s">
        <v>397</v>
      </c>
      <c r="P12" s="108" t="s">
        <v>354</v>
      </c>
      <c r="Q12" s="108">
        <v>8</v>
      </c>
      <c r="R12" s="113">
        <v>16000</v>
      </c>
      <c r="S12" s="56">
        <f t="shared" si="0"/>
        <v>128000</v>
      </c>
    </row>
    <row r="13" spans="1:19" x14ac:dyDescent="0.3">
      <c r="F13" s="49">
        <f>SUM(F3:F12)</f>
        <v>20153991</v>
      </c>
      <c r="G13" s="49"/>
      <c r="H13" s="49">
        <f>SUM(H3:H12)</f>
        <v>21998835</v>
      </c>
      <c r="I13" s="49"/>
      <c r="J13" s="49"/>
      <c r="N13" s="111"/>
      <c r="O13" s="107" t="s">
        <v>398</v>
      </c>
      <c r="P13" s="108" t="s">
        <v>37</v>
      </c>
      <c r="Q13" s="108">
        <v>3</v>
      </c>
      <c r="R13" s="113">
        <v>160000</v>
      </c>
      <c r="S13" s="56">
        <f t="shared" si="0"/>
        <v>480000</v>
      </c>
    </row>
    <row r="14" spans="1:19" x14ac:dyDescent="0.3">
      <c r="N14" s="111"/>
      <c r="O14" s="107" t="s">
        <v>399</v>
      </c>
      <c r="P14" s="108" t="s">
        <v>37</v>
      </c>
      <c r="Q14" s="108">
        <v>12</v>
      </c>
      <c r="R14" s="113">
        <v>80000</v>
      </c>
      <c r="S14" s="56">
        <f t="shared" si="0"/>
        <v>960000</v>
      </c>
    </row>
    <row r="15" spans="1:19" x14ac:dyDescent="0.3">
      <c r="F15" s="65">
        <f>SUM(F5:F10)</f>
        <v>9633396</v>
      </c>
      <c r="N15" s="111"/>
      <c r="O15" s="107" t="s">
        <v>400</v>
      </c>
      <c r="P15" s="108" t="s">
        <v>37</v>
      </c>
      <c r="Q15" s="108">
        <v>2</v>
      </c>
      <c r="R15" s="113">
        <v>120000</v>
      </c>
      <c r="S15" s="56">
        <f t="shared" si="0"/>
        <v>240000</v>
      </c>
    </row>
    <row r="16" spans="1:19" x14ac:dyDescent="0.3">
      <c r="F16">
        <f>F15/C5</f>
        <v>11267.129824561403</v>
      </c>
      <c r="S16" s="105">
        <f>SUM(S3:S15)</f>
        <v>21920255</v>
      </c>
    </row>
    <row r="17" spans="1:20" x14ac:dyDescent="0.3">
      <c r="F17" s="75">
        <v>10700</v>
      </c>
      <c r="G17" t="s">
        <v>379</v>
      </c>
    </row>
    <row r="21" spans="1:20" x14ac:dyDescent="0.3">
      <c r="O21" s="48" t="s">
        <v>434</v>
      </c>
    </row>
    <row r="22" spans="1:20" ht="24" x14ac:dyDescent="0.3">
      <c r="A22" s="91"/>
      <c r="B22" s="48" t="s">
        <v>360</v>
      </c>
      <c r="N22" s="115" t="s">
        <v>358</v>
      </c>
      <c r="O22" s="115" t="s">
        <v>416</v>
      </c>
      <c r="P22" s="116" t="s">
        <v>427</v>
      </c>
      <c r="Q22" s="116" t="s">
        <v>428</v>
      </c>
      <c r="R22" s="117" t="s">
        <v>429</v>
      </c>
      <c r="S22" s="116" t="s">
        <v>430</v>
      </c>
      <c r="T22" s="118" t="s">
        <v>431</v>
      </c>
    </row>
    <row r="23" spans="1:20" x14ac:dyDescent="0.3">
      <c r="A23" s="50" t="s">
        <v>358</v>
      </c>
      <c r="B23" s="44" t="s">
        <v>359</v>
      </c>
      <c r="C23" s="43" t="s">
        <v>3</v>
      </c>
      <c r="D23" s="45" t="s">
        <v>355</v>
      </c>
      <c r="E23" s="46" t="s">
        <v>356</v>
      </c>
      <c r="F23" s="46" t="s">
        <v>357</v>
      </c>
      <c r="G23" s="78"/>
      <c r="H23" s="78"/>
      <c r="I23" s="92" t="s">
        <v>37</v>
      </c>
      <c r="N23" s="119" t="s">
        <v>405</v>
      </c>
      <c r="O23" s="119" t="s">
        <v>417</v>
      </c>
      <c r="P23" s="120">
        <v>75</v>
      </c>
      <c r="Q23" s="120" t="s">
        <v>37</v>
      </c>
      <c r="R23" s="128">
        <v>124960</v>
      </c>
      <c r="S23" s="128">
        <v>1562000</v>
      </c>
      <c r="T23" s="128">
        <f>R23*P23</f>
        <v>9372000</v>
      </c>
    </row>
    <row r="24" spans="1:20" x14ac:dyDescent="0.3">
      <c r="A24" s="51">
        <v>1</v>
      </c>
      <c r="B24" s="93" t="s">
        <v>380</v>
      </c>
      <c r="C24" s="94">
        <v>19.46</v>
      </c>
      <c r="D24" s="40" t="s">
        <v>54</v>
      </c>
      <c r="E24" s="104">
        <v>277015.2</v>
      </c>
      <c r="F24" s="76">
        <f>E24*C24</f>
        <v>5390715.7920000004</v>
      </c>
      <c r="G24" s="79"/>
      <c r="H24" s="79"/>
      <c r="I24" s="66">
        <f>F24/24</f>
        <v>224613.15800000002</v>
      </c>
      <c r="J24">
        <v>1.2</v>
      </c>
      <c r="K24">
        <f>E24/J24</f>
        <v>230846.00000000003</v>
      </c>
      <c r="L24" s="66"/>
      <c r="N24" s="119" t="s">
        <v>406</v>
      </c>
      <c r="O24" s="119" t="s">
        <v>432</v>
      </c>
      <c r="P24" s="120">
        <v>150</v>
      </c>
      <c r="Q24" s="120" t="s">
        <v>37</v>
      </c>
      <c r="R24" s="131">
        <v>5390</v>
      </c>
      <c r="S24" s="128">
        <v>134750</v>
      </c>
      <c r="T24" s="131">
        <f t="shared" ref="T24:T33" si="3">R24*P24</f>
        <v>808500</v>
      </c>
    </row>
    <row r="25" spans="1:20" x14ac:dyDescent="0.3">
      <c r="A25" s="51">
        <v>2</v>
      </c>
      <c r="B25" s="93" t="s">
        <v>381</v>
      </c>
      <c r="C25" s="94">
        <v>1.2390000000000001</v>
      </c>
      <c r="D25" s="40" t="s">
        <v>54</v>
      </c>
      <c r="E25" s="104">
        <v>425628</v>
      </c>
      <c r="F25" s="76">
        <f t="shared" ref="F25:F33" si="4">E25*C25</f>
        <v>527353.09200000006</v>
      </c>
      <c r="G25" s="79"/>
      <c r="H25" s="79"/>
      <c r="I25" s="66">
        <f>F25/42</f>
        <v>12556.026000000002</v>
      </c>
      <c r="J25">
        <v>1.2</v>
      </c>
      <c r="K25" s="105">
        <f>I25/J25</f>
        <v>10463.355000000001</v>
      </c>
      <c r="L25" s="66"/>
      <c r="N25" s="119" t="s">
        <v>407</v>
      </c>
      <c r="O25" s="119" t="s">
        <v>418</v>
      </c>
      <c r="P25" s="120">
        <v>855</v>
      </c>
      <c r="Q25" s="120" t="s">
        <v>37</v>
      </c>
      <c r="R25" s="128">
        <v>5350</v>
      </c>
      <c r="S25" s="128">
        <v>762375</v>
      </c>
      <c r="T25" s="128">
        <f t="shared" si="3"/>
        <v>4574250</v>
      </c>
    </row>
    <row r="26" spans="1:20" x14ac:dyDescent="0.3">
      <c r="A26" s="96">
        <v>3</v>
      </c>
      <c r="B26" s="97" t="s">
        <v>361</v>
      </c>
      <c r="C26" s="98">
        <v>276</v>
      </c>
      <c r="D26" s="60" t="s">
        <v>37</v>
      </c>
      <c r="E26" s="102">
        <v>8028</v>
      </c>
      <c r="F26" s="77">
        <f t="shared" si="4"/>
        <v>2215728</v>
      </c>
      <c r="G26" s="80"/>
      <c r="H26" s="81"/>
      <c r="J26">
        <v>1.2</v>
      </c>
      <c r="L26" s="66"/>
      <c r="N26" s="119" t="s">
        <v>408</v>
      </c>
      <c r="O26" s="119" t="s">
        <v>433</v>
      </c>
      <c r="P26" s="120">
        <v>1710</v>
      </c>
      <c r="Q26" s="120" t="s">
        <v>37</v>
      </c>
      <c r="R26" s="131">
        <v>1240</v>
      </c>
      <c r="S26" s="128">
        <v>353400</v>
      </c>
      <c r="T26" s="131">
        <f t="shared" si="3"/>
        <v>2120400</v>
      </c>
    </row>
    <row r="27" spans="1:20" x14ac:dyDescent="0.3">
      <c r="A27" s="96">
        <v>4</v>
      </c>
      <c r="B27" s="97" t="s">
        <v>382</v>
      </c>
      <c r="C27" s="99">
        <v>3.8639999999999999</v>
      </c>
      <c r="D27" s="60" t="s">
        <v>54</v>
      </c>
      <c r="E27" s="102">
        <v>528000</v>
      </c>
      <c r="F27" s="77">
        <f t="shared" si="4"/>
        <v>2040192</v>
      </c>
      <c r="G27" s="80"/>
      <c r="H27" s="81"/>
      <c r="J27">
        <v>1.2</v>
      </c>
      <c r="L27" s="66"/>
      <c r="N27" s="119" t="s">
        <v>409</v>
      </c>
      <c r="O27" s="119" t="s">
        <v>419</v>
      </c>
      <c r="P27" s="120">
        <v>1710</v>
      </c>
      <c r="Q27" s="120" t="s">
        <v>37</v>
      </c>
      <c r="R27" s="128">
        <v>85</v>
      </c>
      <c r="S27" s="128">
        <v>24225</v>
      </c>
      <c r="T27" s="128">
        <f t="shared" si="3"/>
        <v>145350</v>
      </c>
    </row>
    <row r="28" spans="1:20" x14ac:dyDescent="0.3">
      <c r="A28" s="96">
        <v>5</v>
      </c>
      <c r="B28" s="97" t="s">
        <v>348</v>
      </c>
      <c r="C28" s="100">
        <v>552</v>
      </c>
      <c r="D28" s="60" t="s">
        <v>37</v>
      </c>
      <c r="E28" s="103">
        <v>276</v>
      </c>
      <c r="F28" s="77">
        <f t="shared" si="4"/>
        <v>152352</v>
      </c>
      <c r="G28" s="80"/>
      <c r="H28" s="81"/>
      <c r="J28">
        <v>1.2</v>
      </c>
      <c r="L28" s="66"/>
      <c r="N28" s="119" t="s">
        <v>410</v>
      </c>
      <c r="O28" s="119" t="s">
        <v>420</v>
      </c>
      <c r="P28" s="120">
        <v>1710</v>
      </c>
      <c r="Q28" s="120" t="s">
        <v>37</v>
      </c>
      <c r="R28" s="128">
        <v>75</v>
      </c>
      <c r="S28" s="128">
        <v>21375</v>
      </c>
      <c r="T28" s="128">
        <f t="shared" si="3"/>
        <v>128250</v>
      </c>
    </row>
    <row r="29" spans="1:20" ht="22.8" x14ac:dyDescent="0.3">
      <c r="A29" s="96">
        <v>6</v>
      </c>
      <c r="B29" s="97" t="s">
        <v>349</v>
      </c>
      <c r="C29" s="100">
        <v>552</v>
      </c>
      <c r="D29" s="60" t="s">
        <v>37</v>
      </c>
      <c r="E29" s="103">
        <v>300</v>
      </c>
      <c r="F29" s="77">
        <f t="shared" si="4"/>
        <v>165600</v>
      </c>
      <c r="G29" s="80"/>
      <c r="H29" s="81"/>
      <c r="J29">
        <v>1.2</v>
      </c>
      <c r="L29" s="66"/>
      <c r="N29" s="121" t="s">
        <v>411</v>
      </c>
      <c r="O29" s="122" t="s">
        <v>421</v>
      </c>
      <c r="P29" s="123">
        <v>3420</v>
      </c>
      <c r="Q29" s="123" t="s">
        <v>37</v>
      </c>
      <c r="R29" s="128">
        <v>196</v>
      </c>
      <c r="S29" s="128">
        <v>111720</v>
      </c>
      <c r="T29" s="128">
        <f t="shared" si="3"/>
        <v>670320</v>
      </c>
    </row>
    <row r="30" spans="1:20" x14ac:dyDescent="0.3">
      <c r="A30" s="96">
        <v>7</v>
      </c>
      <c r="B30" s="97" t="s">
        <v>383</v>
      </c>
      <c r="C30" s="99">
        <v>0.82799999999999996</v>
      </c>
      <c r="D30" s="60" t="s">
        <v>54</v>
      </c>
      <c r="E30" s="102">
        <v>288000</v>
      </c>
      <c r="F30" s="77">
        <f t="shared" si="4"/>
        <v>238464</v>
      </c>
      <c r="G30" s="80"/>
      <c r="H30" s="81"/>
      <c r="J30">
        <v>1.2</v>
      </c>
      <c r="L30" s="66"/>
      <c r="N30" s="119" t="s">
        <v>412</v>
      </c>
      <c r="O30" s="119" t="s">
        <v>422</v>
      </c>
      <c r="P30" s="120">
        <v>3420</v>
      </c>
      <c r="Q30" s="120" t="s">
        <v>37</v>
      </c>
      <c r="R30" s="128">
        <v>242</v>
      </c>
      <c r="S30" s="128">
        <v>137940</v>
      </c>
      <c r="T30" s="128">
        <f t="shared" si="3"/>
        <v>827640</v>
      </c>
    </row>
    <row r="31" spans="1:20" ht="22.8" x14ac:dyDescent="0.3">
      <c r="A31" s="96">
        <v>8</v>
      </c>
      <c r="B31" s="97" t="s">
        <v>384</v>
      </c>
      <c r="C31" s="101">
        <v>0.51600000000000001</v>
      </c>
      <c r="D31" s="60" t="s">
        <v>54</v>
      </c>
      <c r="E31" s="102">
        <v>276000</v>
      </c>
      <c r="F31" s="77">
        <f t="shared" si="4"/>
        <v>142416</v>
      </c>
      <c r="G31" s="80"/>
      <c r="H31" s="81"/>
      <c r="I31" s="65"/>
      <c r="J31">
        <v>1.2</v>
      </c>
      <c r="L31" s="66"/>
      <c r="N31" s="121" t="s">
        <v>413</v>
      </c>
      <c r="O31" s="122" t="s">
        <v>423</v>
      </c>
      <c r="P31" s="123">
        <v>716</v>
      </c>
      <c r="Q31" s="123" t="s">
        <v>37</v>
      </c>
      <c r="R31" s="128">
        <v>210</v>
      </c>
      <c r="S31" s="128">
        <v>25060</v>
      </c>
      <c r="T31" s="128">
        <f t="shared" si="3"/>
        <v>150360</v>
      </c>
    </row>
    <row r="32" spans="1:20" x14ac:dyDescent="0.3">
      <c r="A32" s="51">
        <v>9</v>
      </c>
      <c r="B32" s="93" t="s">
        <v>385</v>
      </c>
      <c r="C32" s="106">
        <v>9.9000000000000005E-2</v>
      </c>
      <c r="D32" s="40" t="s">
        <v>54</v>
      </c>
      <c r="E32" s="104">
        <v>318000</v>
      </c>
      <c r="F32" s="76">
        <f t="shared" si="4"/>
        <v>31482</v>
      </c>
      <c r="G32" s="79"/>
      <c r="H32" s="79"/>
      <c r="I32">
        <f>F32/200</f>
        <v>157.41</v>
      </c>
      <c r="J32">
        <v>1.2</v>
      </c>
      <c r="L32" s="66"/>
      <c r="N32" s="119" t="s">
        <v>414</v>
      </c>
      <c r="O32" s="119" t="s">
        <v>424</v>
      </c>
      <c r="P32" s="120">
        <v>8</v>
      </c>
      <c r="Q32" s="120" t="s">
        <v>37</v>
      </c>
      <c r="R32" s="128">
        <v>19600</v>
      </c>
      <c r="S32" s="128">
        <v>26133.33</v>
      </c>
      <c r="T32" s="128">
        <f t="shared" si="3"/>
        <v>156800</v>
      </c>
    </row>
    <row r="33" spans="1:20" x14ac:dyDescent="0.3">
      <c r="A33" s="51">
        <v>10</v>
      </c>
      <c r="B33" s="93" t="s">
        <v>353</v>
      </c>
      <c r="C33" s="95">
        <v>6</v>
      </c>
      <c r="D33" s="40" t="s">
        <v>354</v>
      </c>
      <c r="E33" s="104">
        <v>18876</v>
      </c>
      <c r="F33" s="76">
        <f t="shared" si="4"/>
        <v>113256</v>
      </c>
      <c r="G33" s="79"/>
      <c r="H33" s="79"/>
      <c r="J33">
        <v>1.2</v>
      </c>
      <c r="L33" s="66"/>
      <c r="N33" s="119" t="s">
        <v>415</v>
      </c>
      <c r="O33" s="119" t="s">
        <v>425</v>
      </c>
      <c r="P33" s="120">
        <v>1</v>
      </c>
      <c r="Q33" s="120" t="s">
        <v>37</v>
      </c>
      <c r="R33" s="128">
        <v>850000</v>
      </c>
      <c r="S33" s="128">
        <v>141666.67000000001</v>
      </c>
      <c r="T33" s="128">
        <f t="shared" si="3"/>
        <v>850000</v>
      </c>
    </row>
    <row r="34" spans="1:20" x14ac:dyDescent="0.3">
      <c r="A34" s="91"/>
      <c r="F34" s="49">
        <f>SUM(F24:F33)</f>
        <v>11017558.884</v>
      </c>
      <c r="G34" s="49"/>
      <c r="H34" s="49"/>
      <c r="N34" s="124"/>
      <c r="O34" s="125" t="s">
        <v>426</v>
      </c>
      <c r="P34" s="126">
        <v>11</v>
      </c>
      <c r="Q34" s="127"/>
      <c r="R34" s="130"/>
      <c r="S34" s="129">
        <f>SUM(S23:S33)</f>
        <v>3300645</v>
      </c>
      <c r="T34" s="129">
        <f>SUM(T23:T33)</f>
        <v>19803870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BD1E-61DA-4FCB-8018-815DD35F7EA7}">
  <dimension ref="A2:M107"/>
  <sheetViews>
    <sheetView tabSelected="1" topLeftCell="A30" workbookViewId="0">
      <selection activeCell="A42" sqref="A42:D52"/>
    </sheetView>
  </sheetViews>
  <sheetFormatPr defaultRowHeight="14.4" x14ac:dyDescent="0.3"/>
  <cols>
    <col min="2" max="2" width="31.88671875" bestFit="1" customWidth="1"/>
    <col min="3" max="3" width="8.88671875" customWidth="1"/>
    <col min="4" max="4" width="6" customWidth="1"/>
    <col min="5" max="5" width="12.6640625" customWidth="1"/>
    <col min="6" max="6" width="15.21875" customWidth="1"/>
    <col min="7" max="7" width="11.21875" customWidth="1"/>
    <col min="8" max="8" width="14.21875" customWidth="1"/>
    <col min="9" max="10" width="12.6640625" customWidth="1"/>
    <col min="11" max="11" width="14.21875" bestFit="1" customWidth="1"/>
    <col min="13" max="13" width="12.6640625" bestFit="1" customWidth="1"/>
  </cols>
  <sheetData>
    <row r="2" spans="1:11" ht="27.6" x14ac:dyDescent="0.3">
      <c r="B2" s="16" t="s">
        <v>24</v>
      </c>
      <c r="C2" s="8" t="s">
        <v>22</v>
      </c>
      <c r="D2" s="138">
        <v>252</v>
      </c>
      <c r="E2" s="55">
        <v>10500</v>
      </c>
      <c r="F2" s="55">
        <f t="shared" ref="F2:F7" si="0">E2*D2</f>
        <v>2646000</v>
      </c>
      <c r="G2" s="55">
        <v>11000</v>
      </c>
      <c r="H2" s="56">
        <f t="shared" ref="H2:H7" si="1">G2*D2</f>
        <v>2772000</v>
      </c>
    </row>
    <row r="3" spans="1:11" x14ac:dyDescent="0.3">
      <c r="B3" s="16" t="s">
        <v>29</v>
      </c>
      <c r="C3" s="8" t="s">
        <v>22</v>
      </c>
      <c r="D3" s="139">
        <v>18</v>
      </c>
      <c r="E3" s="55">
        <v>127327</v>
      </c>
      <c r="F3" s="55">
        <f t="shared" si="0"/>
        <v>2291886</v>
      </c>
      <c r="G3" s="55">
        <v>132000</v>
      </c>
      <c r="H3" s="56">
        <f t="shared" si="1"/>
        <v>2376000</v>
      </c>
      <c r="K3" s="105">
        <f>G3/0.811</f>
        <v>162762.02219482118</v>
      </c>
    </row>
    <row r="4" spans="1:11" x14ac:dyDescent="0.3">
      <c r="B4" s="9" t="s">
        <v>436</v>
      </c>
      <c r="C4" s="8" t="s">
        <v>37</v>
      </c>
      <c r="D4" s="139">
        <v>36</v>
      </c>
      <c r="E4" s="55">
        <v>6637.5</v>
      </c>
      <c r="F4" s="55">
        <f t="shared" si="0"/>
        <v>238950</v>
      </c>
      <c r="G4" s="55">
        <v>6637.5</v>
      </c>
      <c r="H4" s="56">
        <f t="shared" si="1"/>
        <v>238950</v>
      </c>
    </row>
    <row r="5" spans="1:11" x14ac:dyDescent="0.3">
      <c r="B5" s="9" t="s">
        <v>39</v>
      </c>
      <c r="C5" s="8" t="s">
        <v>37</v>
      </c>
      <c r="D5" s="139">
        <v>24</v>
      </c>
      <c r="E5" s="55">
        <v>6950</v>
      </c>
      <c r="F5" s="55">
        <f t="shared" si="0"/>
        <v>166800</v>
      </c>
      <c r="G5" s="55">
        <v>6950</v>
      </c>
      <c r="H5" s="56">
        <f t="shared" si="1"/>
        <v>166800</v>
      </c>
      <c r="K5" s="105">
        <f>E5*2</f>
        <v>13900</v>
      </c>
    </row>
    <row r="6" spans="1:11" x14ac:dyDescent="0.3">
      <c r="B6" s="16" t="s">
        <v>41</v>
      </c>
      <c r="C6" s="8" t="s">
        <v>22</v>
      </c>
      <c r="D6" s="139">
        <v>138</v>
      </c>
      <c r="E6" s="55">
        <v>222.7</v>
      </c>
      <c r="F6" s="55">
        <f t="shared" si="0"/>
        <v>30732.6</v>
      </c>
      <c r="G6" s="55">
        <v>222.7</v>
      </c>
      <c r="H6" s="56">
        <f t="shared" si="1"/>
        <v>30732.6</v>
      </c>
    </row>
    <row r="7" spans="1:11" x14ac:dyDescent="0.3">
      <c r="B7" s="16" t="s">
        <v>437</v>
      </c>
      <c r="C7" s="8" t="s">
        <v>22</v>
      </c>
      <c r="D7" s="139">
        <v>72</v>
      </c>
      <c r="E7" s="55">
        <v>166.35</v>
      </c>
      <c r="F7" s="55">
        <f t="shared" si="0"/>
        <v>11977.199999999999</v>
      </c>
      <c r="G7" s="55">
        <v>166.35</v>
      </c>
      <c r="H7" s="56">
        <f t="shared" si="1"/>
        <v>11977.199999999999</v>
      </c>
    </row>
    <row r="8" spans="1:11" x14ac:dyDescent="0.3">
      <c r="E8" s="66"/>
      <c r="F8" s="66">
        <f>SUM(F2:F7)</f>
        <v>5386345.7999999998</v>
      </c>
      <c r="G8" s="140"/>
      <c r="H8" s="105">
        <f>SUM(H2:H7)</f>
        <v>5596459.7999999998</v>
      </c>
      <c r="I8" s="105">
        <f>H8-F8</f>
        <v>210114</v>
      </c>
      <c r="J8" s="105"/>
    </row>
    <row r="9" spans="1:11" ht="27.6" x14ac:dyDescent="0.3">
      <c r="B9" s="16" t="s">
        <v>438</v>
      </c>
      <c r="C9" s="8" t="s">
        <v>22</v>
      </c>
      <c r="D9" s="139">
        <v>4</v>
      </c>
      <c r="E9" s="141">
        <v>3276000</v>
      </c>
      <c r="F9" s="56">
        <f>E9*D9</f>
        <v>13104000</v>
      </c>
    </row>
    <row r="10" spans="1:11" x14ac:dyDescent="0.3">
      <c r="B10" s="16" t="s">
        <v>439</v>
      </c>
      <c r="C10" s="8" t="s">
        <v>22</v>
      </c>
      <c r="D10" s="139">
        <v>4</v>
      </c>
      <c r="E10" s="141">
        <v>134400</v>
      </c>
      <c r="F10" s="55">
        <f>E10*D10</f>
        <v>537600</v>
      </c>
    </row>
    <row r="11" spans="1:11" x14ac:dyDescent="0.3">
      <c r="F11" s="105">
        <f>SUM(F9:F10)</f>
        <v>13641600</v>
      </c>
    </row>
    <row r="14" spans="1:11" ht="39.6" x14ac:dyDescent="0.3">
      <c r="A14" s="43" t="s">
        <v>358</v>
      </c>
      <c r="B14" s="44" t="s">
        <v>359</v>
      </c>
      <c r="C14" s="43" t="s">
        <v>3</v>
      </c>
      <c r="D14" s="45" t="s">
        <v>355</v>
      </c>
      <c r="E14" s="46" t="s">
        <v>356</v>
      </c>
      <c r="F14" s="46" t="s">
        <v>357</v>
      </c>
      <c r="I14" s="66">
        <v>5387724</v>
      </c>
      <c r="J14" s="66"/>
    </row>
    <row r="15" spans="1:11" x14ac:dyDescent="0.3">
      <c r="A15" s="142">
        <v>1</v>
      </c>
      <c r="B15" s="38" t="s">
        <v>440</v>
      </c>
      <c r="C15" s="143">
        <v>19.463999999999999</v>
      </c>
      <c r="D15" s="38" t="s">
        <v>54</v>
      </c>
      <c r="E15" s="145">
        <v>157000</v>
      </c>
      <c r="F15" s="146">
        <v>3055848</v>
      </c>
      <c r="I15" s="66">
        <v>5723808</v>
      </c>
      <c r="J15" s="66"/>
      <c r="K15" t="s">
        <v>449</v>
      </c>
    </row>
    <row r="16" spans="1:11" x14ac:dyDescent="0.3">
      <c r="A16" s="142">
        <v>2</v>
      </c>
      <c r="B16" s="38" t="s">
        <v>441</v>
      </c>
      <c r="C16" s="143">
        <v>0.64900000000000002</v>
      </c>
      <c r="D16" s="38" t="s">
        <v>54</v>
      </c>
      <c r="E16" s="145">
        <v>225000</v>
      </c>
      <c r="F16" s="146">
        <v>146025</v>
      </c>
      <c r="I16" s="66">
        <f>I15-I14</f>
        <v>336084</v>
      </c>
      <c r="J16" s="66"/>
      <c r="K16" s="151">
        <f>I16/1.7</f>
        <v>197696.4705882353</v>
      </c>
    </row>
    <row r="17" spans="1:13" ht="20.399999999999999" x14ac:dyDescent="0.3">
      <c r="A17" s="142">
        <v>3</v>
      </c>
      <c r="B17" s="38" t="s">
        <v>442</v>
      </c>
      <c r="C17" s="144">
        <v>252</v>
      </c>
      <c r="D17" s="38" t="s">
        <v>37</v>
      </c>
      <c r="E17" s="147">
        <v>10500</v>
      </c>
      <c r="F17" s="146">
        <v>2646000</v>
      </c>
    </row>
    <row r="18" spans="1:13" x14ac:dyDescent="0.3">
      <c r="A18" s="142">
        <v>4</v>
      </c>
      <c r="B18" s="38" t="s">
        <v>443</v>
      </c>
      <c r="C18" s="143">
        <v>0.156</v>
      </c>
      <c r="D18" s="38" t="s">
        <v>54</v>
      </c>
      <c r="E18" s="145">
        <v>197000</v>
      </c>
      <c r="F18" s="146">
        <v>30732</v>
      </c>
      <c r="G18">
        <f>F18/138</f>
        <v>222.69565217391303</v>
      </c>
    </row>
    <row r="19" spans="1:13" x14ac:dyDescent="0.3">
      <c r="A19" s="142">
        <v>5</v>
      </c>
      <c r="B19" s="38" t="s">
        <v>444</v>
      </c>
      <c r="C19" s="143">
        <v>5.8999999999999997E-2</v>
      </c>
      <c r="D19" s="38" t="s">
        <v>54</v>
      </c>
      <c r="E19" s="145">
        <v>203000</v>
      </c>
      <c r="F19" s="146">
        <v>11977</v>
      </c>
    </row>
    <row r="20" spans="1:13" x14ac:dyDescent="0.3">
      <c r="A20" s="142">
        <v>6</v>
      </c>
      <c r="B20" s="38" t="s">
        <v>353</v>
      </c>
      <c r="C20" s="144">
        <v>12</v>
      </c>
      <c r="D20" s="38" t="s">
        <v>354</v>
      </c>
      <c r="E20" s="147">
        <v>13900</v>
      </c>
      <c r="F20" s="146">
        <v>166800</v>
      </c>
    </row>
    <row r="23" spans="1:13" ht="39.6" x14ac:dyDescent="0.3">
      <c r="A23" s="43" t="s">
        <v>358</v>
      </c>
      <c r="B23" s="44" t="s">
        <v>359</v>
      </c>
      <c r="C23" s="43" t="s">
        <v>3</v>
      </c>
      <c r="D23" s="45" t="s">
        <v>355</v>
      </c>
      <c r="E23" s="46" t="s">
        <v>356</v>
      </c>
      <c r="F23" s="46" t="s">
        <v>357</v>
      </c>
      <c r="H23" t="s">
        <v>449</v>
      </c>
      <c r="K23" t="s">
        <v>450</v>
      </c>
    </row>
    <row r="24" spans="1:13" x14ac:dyDescent="0.3">
      <c r="A24" s="142">
        <v>1</v>
      </c>
      <c r="B24" s="38" t="s">
        <v>440</v>
      </c>
      <c r="C24" s="148">
        <v>19.463999999999999</v>
      </c>
      <c r="D24" s="149" t="s">
        <v>54</v>
      </c>
      <c r="E24" s="150">
        <v>157000</v>
      </c>
      <c r="F24" s="150">
        <f t="shared" ref="F24:F29" si="2">E24*C24</f>
        <v>3055848</v>
      </c>
      <c r="G24" s="66">
        <v>162760</v>
      </c>
      <c r="H24" s="66">
        <f t="shared" ref="H24:H29" si="3">G24*C24</f>
        <v>3167960.6399999997</v>
      </c>
      <c r="J24" t="s">
        <v>37</v>
      </c>
      <c r="K24" s="66">
        <v>184800</v>
      </c>
      <c r="L24">
        <v>1.2</v>
      </c>
      <c r="M24" s="105">
        <f t="shared" ref="M24:M29" si="4">L24*K24</f>
        <v>221760</v>
      </c>
    </row>
    <row r="25" spans="1:13" x14ac:dyDescent="0.3">
      <c r="A25" s="142">
        <v>2</v>
      </c>
      <c r="B25" s="38" t="s">
        <v>445</v>
      </c>
      <c r="C25" s="148">
        <v>1.8879999999999999</v>
      </c>
      <c r="D25" s="149" t="s">
        <v>54</v>
      </c>
      <c r="E25" s="150">
        <v>225000</v>
      </c>
      <c r="F25" s="150">
        <f t="shared" si="2"/>
        <v>424800</v>
      </c>
      <c r="G25" s="66">
        <v>225000</v>
      </c>
      <c r="H25" s="66">
        <f t="shared" si="3"/>
        <v>424800</v>
      </c>
      <c r="J25" t="s">
        <v>451</v>
      </c>
      <c r="K25" s="55">
        <v>15498</v>
      </c>
      <c r="L25">
        <v>1.2</v>
      </c>
      <c r="M25" s="105">
        <f t="shared" si="4"/>
        <v>18597.599999999999</v>
      </c>
    </row>
    <row r="26" spans="1:13" ht="20.399999999999999" x14ac:dyDescent="0.3">
      <c r="A26" s="142">
        <v>3</v>
      </c>
      <c r="B26" s="38" t="s">
        <v>442</v>
      </c>
      <c r="C26" s="51">
        <v>276</v>
      </c>
      <c r="D26" s="149" t="s">
        <v>37</v>
      </c>
      <c r="E26" s="150">
        <v>10500</v>
      </c>
      <c r="F26" s="150">
        <f t="shared" si="2"/>
        <v>2898000</v>
      </c>
      <c r="G26" s="66">
        <v>11500</v>
      </c>
      <c r="H26" s="66">
        <f t="shared" si="3"/>
        <v>3174000</v>
      </c>
      <c r="J26" t="s">
        <v>452</v>
      </c>
      <c r="K26" s="55">
        <v>16100</v>
      </c>
      <c r="L26">
        <v>1.2</v>
      </c>
      <c r="M26" s="105">
        <f t="shared" si="4"/>
        <v>19320</v>
      </c>
    </row>
    <row r="27" spans="1:13" x14ac:dyDescent="0.3">
      <c r="A27" s="142">
        <v>4</v>
      </c>
      <c r="B27" s="38" t="s">
        <v>446</v>
      </c>
      <c r="C27" s="148">
        <v>0.217</v>
      </c>
      <c r="D27" s="149" t="s">
        <v>54</v>
      </c>
      <c r="E27" s="150">
        <v>197000</v>
      </c>
      <c r="F27" s="150">
        <f t="shared" si="2"/>
        <v>42749</v>
      </c>
      <c r="G27" s="66">
        <v>197000</v>
      </c>
      <c r="H27" s="66">
        <f t="shared" si="3"/>
        <v>42749</v>
      </c>
      <c r="J27" t="s">
        <v>37</v>
      </c>
      <c r="K27" s="55">
        <v>193.2</v>
      </c>
      <c r="L27">
        <v>1.2</v>
      </c>
      <c r="M27" s="105">
        <f t="shared" si="4"/>
        <v>231.83999999999997</v>
      </c>
    </row>
    <row r="28" spans="1:13" x14ac:dyDescent="0.3">
      <c r="A28" s="142">
        <v>5</v>
      </c>
      <c r="B28" s="38" t="s">
        <v>447</v>
      </c>
      <c r="C28" s="51">
        <v>1</v>
      </c>
      <c r="D28" s="149" t="s">
        <v>37</v>
      </c>
      <c r="E28" s="150">
        <v>3700</v>
      </c>
      <c r="F28" s="150">
        <f t="shared" si="2"/>
        <v>3700</v>
      </c>
      <c r="G28" s="66">
        <v>3700</v>
      </c>
      <c r="H28" s="66">
        <f t="shared" si="3"/>
        <v>3700</v>
      </c>
      <c r="J28" t="s">
        <v>37</v>
      </c>
      <c r="K28" s="55">
        <v>4500</v>
      </c>
      <c r="L28">
        <v>1.2</v>
      </c>
      <c r="M28" s="105">
        <f t="shared" si="4"/>
        <v>5400</v>
      </c>
    </row>
    <row r="29" spans="1:13" x14ac:dyDescent="0.3">
      <c r="A29" s="142">
        <v>6</v>
      </c>
      <c r="B29" s="38" t="s">
        <v>448</v>
      </c>
      <c r="C29" s="51">
        <v>1</v>
      </c>
      <c r="D29" s="149" t="s">
        <v>354</v>
      </c>
      <c r="E29" s="150">
        <v>125000</v>
      </c>
      <c r="F29" s="150">
        <f t="shared" si="2"/>
        <v>125000</v>
      </c>
      <c r="G29" s="66">
        <v>125000</v>
      </c>
      <c r="H29" s="66">
        <f t="shared" si="3"/>
        <v>125000</v>
      </c>
      <c r="J29" t="s">
        <v>37</v>
      </c>
      <c r="K29" s="55">
        <v>175000</v>
      </c>
      <c r="L29">
        <v>1.2</v>
      </c>
      <c r="M29" s="105">
        <f t="shared" si="4"/>
        <v>210000</v>
      </c>
    </row>
    <row r="30" spans="1:13" x14ac:dyDescent="0.3">
      <c r="F30" s="66">
        <f>SUM(F24:F29)</f>
        <v>6550097</v>
      </c>
      <c r="G30" s="66"/>
      <c r="H30" s="66">
        <f>SUM(H24:H29)</f>
        <v>6938209.6399999997</v>
      </c>
      <c r="I30" s="151">
        <f>H30-F30</f>
        <v>388112.63999999966</v>
      </c>
      <c r="J30" s="151"/>
    </row>
    <row r="32" spans="1:13" ht="39.6" x14ac:dyDescent="0.3">
      <c r="A32" s="43" t="s">
        <v>358</v>
      </c>
      <c r="B32" s="44" t="s">
        <v>359</v>
      </c>
      <c r="C32" s="43" t="s">
        <v>3</v>
      </c>
      <c r="D32" s="45" t="s">
        <v>355</v>
      </c>
      <c r="E32" s="46" t="s">
        <v>356</v>
      </c>
      <c r="F32" s="46" t="s">
        <v>357</v>
      </c>
    </row>
    <row r="33" spans="1:11" x14ac:dyDescent="0.3">
      <c r="A33" s="142">
        <v>1</v>
      </c>
      <c r="B33" s="38" t="s">
        <v>440</v>
      </c>
      <c r="C33" s="143">
        <v>19.463999999999999</v>
      </c>
      <c r="D33" s="38" t="s">
        <v>54</v>
      </c>
      <c r="E33" s="152" t="s">
        <v>453</v>
      </c>
      <c r="F33" s="153" t="s">
        <v>454</v>
      </c>
    </row>
    <row r="34" spans="1:11" hidden="1" x14ac:dyDescent="0.3">
      <c r="A34" s="142">
        <v>2</v>
      </c>
      <c r="B34" s="38" t="s">
        <v>441</v>
      </c>
      <c r="C34" s="143">
        <v>0.64900000000000002</v>
      </c>
      <c r="D34" s="38" t="s">
        <v>54</v>
      </c>
      <c r="E34" s="152" t="s">
        <v>455</v>
      </c>
      <c r="F34" s="153" t="s">
        <v>456</v>
      </c>
    </row>
    <row r="35" spans="1:11" ht="20.399999999999999" x14ac:dyDescent="0.3">
      <c r="A35" s="142">
        <v>3</v>
      </c>
      <c r="B35" s="38" t="s">
        <v>442</v>
      </c>
      <c r="C35" s="144">
        <v>252</v>
      </c>
      <c r="D35" s="38" t="s">
        <v>37</v>
      </c>
      <c r="E35" s="154" t="s">
        <v>457</v>
      </c>
      <c r="F35" s="153" t="s">
        <v>458</v>
      </c>
    </row>
    <row r="36" spans="1:11" x14ac:dyDescent="0.3">
      <c r="A36" s="142">
        <v>4</v>
      </c>
      <c r="B36" s="38" t="s">
        <v>443</v>
      </c>
      <c r="C36" s="143">
        <v>0.156</v>
      </c>
      <c r="D36" s="38" t="s">
        <v>54</v>
      </c>
      <c r="E36" s="152" t="s">
        <v>459</v>
      </c>
      <c r="F36" s="153" t="s">
        <v>460</v>
      </c>
    </row>
    <row r="37" spans="1:11" x14ac:dyDescent="0.3">
      <c r="A37" s="142">
        <v>5</v>
      </c>
      <c r="B37" s="38" t="s">
        <v>444</v>
      </c>
      <c r="C37" s="143">
        <v>5.8999999999999997E-2</v>
      </c>
      <c r="D37" s="38" t="s">
        <v>54</v>
      </c>
      <c r="E37" s="152" t="s">
        <v>461</v>
      </c>
      <c r="F37" s="153" t="s">
        <v>462</v>
      </c>
    </row>
    <row r="38" spans="1:11" x14ac:dyDescent="0.3">
      <c r="A38" s="142">
        <v>6</v>
      </c>
      <c r="B38" s="38" t="s">
        <v>353</v>
      </c>
      <c r="C38" s="144">
        <v>12</v>
      </c>
      <c r="D38" s="38" t="s">
        <v>354</v>
      </c>
      <c r="E38" s="154" t="s">
        <v>463</v>
      </c>
      <c r="F38" s="153" t="s">
        <v>464</v>
      </c>
    </row>
    <row r="40" spans="1:11" x14ac:dyDescent="0.3">
      <c r="B40" s="161">
        <v>45993</v>
      </c>
    </row>
    <row r="41" spans="1:11" ht="39.6" x14ac:dyDescent="0.3">
      <c r="A41" s="43" t="s">
        <v>358</v>
      </c>
      <c r="B41" s="44" t="s">
        <v>359</v>
      </c>
      <c r="C41" s="43" t="s">
        <v>3</v>
      </c>
      <c r="D41" s="45" t="s">
        <v>355</v>
      </c>
      <c r="E41" s="46" t="s">
        <v>356</v>
      </c>
      <c r="F41" s="46" t="s">
        <v>357</v>
      </c>
    </row>
    <row r="42" spans="1:11" x14ac:dyDescent="0.3">
      <c r="A42" s="142">
        <v>1</v>
      </c>
      <c r="B42" s="38" t="s">
        <v>465</v>
      </c>
      <c r="C42" s="143">
        <v>22.707999999999998</v>
      </c>
      <c r="D42" s="38" t="s">
        <v>54</v>
      </c>
      <c r="E42" s="146">
        <v>163000</v>
      </c>
      <c r="F42" s="146">
        <f>E42*C42</f>
        <v>3701403.9999999995</v>
      </c>
      <c r="H42" s="66">
        <f>F42/28</f>
        <v>132192.99999999997</v>
      </c>
      <c r="I42" s="105">
        <f>H42/1.2</f>
        <v>110160.83333333331</v>
      </c>
      <c r="J42">
        <v>6</v>
      </c>
      <c r="K42" s="105">
        <f>J42*H42</f>
        <v>793157.99999999977</v>
      </c>
    </row>
    <row r="43" spans="1:11" x14ac:dyDescent="0.3">
      <c r="A43" s="142">
        <v>2</v>
      </c>
      <c r="B43" s="38" t="s">
        <v>466</v>
      </c>
      <c r="C43" s="143">
        <v>1.6519999999999999</v>
      </c>
      <c r="D43" s="38" t="s">
        <v>54</v>
      </c>
      <c r="E43" s="146">
        <v>225000</v>
      </c>
      <c r="F43" s="146">
        <f t="shared" ref="F43:F52" si="5">E43*C43</f>
        <v>371700</v>
      </c>
      <c r="G43" s="66">
        <f>F43/56</f>
        <v>6637.5</v>
      </c>
      <c r="J43">
        <v>12</v>
      </c>
      <c r="K43" s="105">
        <f>J43*G43</f>
        <v>79650</v>
      </c>
    </row>
    <row r="44" spans="1:11" ht="20.399999999999999" x14ac:dyDescent="0.3">
      <c r="A44" s="142">
        <v>3</v>
      </c>
      <c r="B44" s="58" t="s">
        <v>467</v>
      </c>
      <c r="C44" s="156">
        <v>316</v>
      </c>
      <c r="D44" s="58" t="s">
        <v>37</v>
      </c>
      <c r="E44" s="157">
        <v>5800</v>
      </c>
      <c r="F44" s="157">
        <f t="shared" si="5"/>
        <v>1832800</v>
      </c>
      <c r="G44" s="66"/>
    </row>
    <row r="45" spans="1:11" x14ac:dyDescent="0.3">
      <c r="A45" s="142">
        <v>4</v>
      </c>
      <c r="B45" s="58" t="s">
        <v>468</v>
      </c>
      <c r="C45" s="158">
        <v>4.4240000000000004</v>
      </c>
      <c r="D45" s="58" t="s">
        <v>54</v>
      </c>
      <c r="E45" s="157">
        <v>289000</v>
      </c>
      <c r="F45" s="157">
        <f t="shared" si="5"/>
        <v>1278536</v>
      </c>
      <c r="G45" s="66">
        <f>F45/632</f>
        <v>2023</v>
      </c>
    </row>
    <row r="46" spans="1:11" x14ac:dyDescent="0.3">
      <c r="A46" s="142">
        <v>5</v>
      </c>
      <c r="B46" s="58" t="s">
        <v>348</v>
      </c>
      <c r="C46" s="156">
        <v>632</v>
      </c>
      <c r="D46" s="58" t="s">
        <v>37</v>
      </c>
      <c r="E46" s="159">
        <v>82</v>
      </c>
      <c r="F46" s="157">
        <f t="shared" si="5"/>
        <v>51824</v>
      </c>
      <c r="G46" s="66">
        <v>82</v>
      </c>
    </row>
    <row r="47" spans="1:11" x14ac:dyDescent="0.3">
      <c r="A47" s="142">
        <v>6</v>
      </c>
      <c r="B47" s="58" t="s">
        <v>469</v>
      </c>
      <c r="C47" s="156">
        <v>632</v>
      </c>
      <c r="D47" s="58" t="s">
        <v>37</v>
      </c>
      <c r="E47" s="159">
        <v>92</v>
      </c>
      <c r="F47" s="157">
        <f t="shared" si="5"/>
        <v>58144</v>
      </c>
      <c r="G47" s="66">
        <v>92</v>
      </c>
    </row>
    <row r="48" spans="1:11" ht="20.399999999999999" x14ac:dyDescent="0.3">
      <c r="A48" s="142">
        <v>7</v>
      </c>
      <c r="B48" s="58" t="s">
        <v>470</v>
      </c>
      <c r="C48" s="158">
        <v>1.268</v>
      </c>
      <c r="D48" s="58" t="s">
        <v>54</v>
      </c>
      <c r="E48" s="157">
        <v>196000</v>
      </c>
      <c r="F48" s="157">
        <f t="shared" si="5"/>
        <v>248528</v>
      </c>
      <c r="G48" s="66">
        <f>F48/1264</f>
        <v>196.62025316455697</v>
      </c>
    </row>
    <row r="49" spans="1:11" ht="20.399999999999999" x14ac:dyDescent="0.3">
      <c r="A49" s="142">
        <v>8</v>
      </c>
      <c r="B49" s="58" t="s">
        <v>471</v>
      </c>
      <c r="C49" s="158">
        <v>1.5880000000000001</v>
      </c>
      <c r="D49" s="58" t="s">
        <v>54</v>
      </c>
      <c r="E49" s="157">
        <v>198000</v>
      </c>
      <c r="F49" s="157">
        <f t="shared" si="5"/>
        <v>314424</v>
      </c>
      <c r="G49" s="66">
        <f>F49/1264</f>
        <v>248.75316455696202</v>
      </c>
      <c r="H49" s="160">
        <f>SUM(F44:F49)</f>
        <v>3784256</v>
      </c>
      <c r="I49" s="75">
        <f>H49/C44</f>
        <v>11975.493670886075</v>
      </c>
      <c r="J49">
        <v>50</v>
      </c>
      <c r="K49" s="105">
        <f>J49*I49</f>
        <v>598774.68354430376</v>
      </c>
    </row>
    <row r="50" spans="1:11" ht="20.399999999999999" x14ac:dyDescent="0.3">
      <c r="A50" s="142">
        <v>9</v>
      </c>
      <c r="B50" s="38" t="s">
        <v>472</v>
      </c>
      <c r="C50" s="155">
        <v>0.19</v>
      </c>
      <c r="D50" s="38" t="s">
        <v>54</v>
      </c>
      <c r="E50" s="146">
        <v>197000</v>
      </c>
      <c r="F50" s="146">
        <f t="shared" si="5"/>
        <v>37430</v>
      </c>
      <c r="G50" s="66">
        <f>F50/168</f>
        <v>222.79761904761904</v>
      </c>
    </row>
    <row r="51" spans="1:11" x14ac:dyDescent="0.3">
      <c r="A51" s="142">
        <v>10</v>
      </c>
      <c r="B51" s="38" t="s">
        <v>448</v>
      </c>
      <c r="C51" s="144">
        <v>1</v>
      </c>
      <c r="D51" s="38" t="s">
        <v>354</v>
      </c>
      <c r="E51" s="146">
        <v>125000</v>
      </c>
      <c r="F51" s="146">
        <f t="shared" si="5"/>
        <v>125000</v>
      </c>
      <c r="K51" s="105">
        <f>SUM(K42:K49,E52)</f>
        <v>1531582.6835443035</v>
      </c>
    </row>
    <row r="52" spans="1:11" x14ac:dyDescent="0.3">
      <c r="A52" s="142">
        <v>11</v>
      </c>
      <c r="B52" s="38" t="s">
        <v>473</v>
      </c>
      <c r="C52" s="144">
        <v>2</v>
      </c>
      <c r="D52" s="38" t="s">
        <v>37</v>
      </c>
      <c r="E52" s="146">
        <v>60000</v>
      </c>
      <c r="F52" s="146">
        <f t="shared" si="5"/>
        <v>120000</v>
      </c>
    </row>
    <row r="53" spans="1:11" x14ac:dyDescent="0.3">
      <c r="F53" s="65">
        <f>SUM(F42:F52)</f>
        <v>8139790</v>
      </c>
    </row>
    <row r="64" spans="1:11" x14ac:dyDescent="0.3">
      <c r="G64" s="65"/>
      <c r="H64" s="66"/>
    </row>
    <row r="69" spans="1:9" x14ac:dyDescent="0.3">
      <c r="B69" t="s">
        <v>479</v>
      </c>
    </row>
    <row r="70" spans="1:9" ht="24" x14ac:dyDescent="0.3">
      <c r="A70" s="181" t="s">
        <v>358</v>
      </c>
      <c r="B70" s="182" t="s">
        <v>359</v>
      </c>
      <c r="C70" s="183" t="s">
        <v>3</v>
      </c>
      <c r="D70" s="184" t="s">
        <v>355</v>
      </c>
      <c r="E70" s="181" t="s">
        <v>402</v>
      </c>
      <c r="F70" s="181" t="s">
        <v>403</v>
      </c>
    </row>
    <row r="71" spans="1:9" x14ac:dyDescent="0.3">
      <c r="A71" s="185">
        <v>1</v>
      </c>
      <c r="B71" s="186" t="s">
        <v>478</v>
      </c>
      <c r="C71" s="187">
        <v>8.11</v>
      </c>
      <c r="D71" s="186" t="s">
        <v>54</v>
      </c>
      <c r="E71" s="188">
        <v>162760</v>
      </c>
      <c r="F71" s="188">
        <f>E71*C71</f>
        <v>1319983.5999999999</v>
      </c>
      <c r="G71" s="66">
        <f>157000</f>
        <v>157000</v>
      </c>
      <c r="H71" s="66">
        <f>G71*C71</f>
        <v>1273270</v>
      </c>
      <c r="I71" s="105">
        <f>F71-H71</f>
        <v>46713.59999999986</v>
      </c>
    </row>
    <row r="72" spans="1:9" ht="19.2" x14ac:dyDescent="0.3">
      <c r="A72" s="185">
        <v>2</v>
      </c>
      <c r="B72" s="186" t="s">
        <v>442</v>
      </c>
      <c r="C72" s="185">
        <v>75</v>
      </c>
      <c r="D72" s="186" t="s">
        <v>37</v>
      </c>
      <c r="E72" s="188">
        <v>11500</v>
      </c>
      <c r="F72" s="188">
        <f t="shared" ref="F72:F73" si="6">E72*C72</f>
        <v>862500</v>
      </c>
      <c r="G72" s="66">
        <f>10500</f>
        <v>10500</v>
      </c>
      <c r="H72" s="66">
        <f>G72*C72</f>
        <v>787500</v>
      </c>
      <c r="I72" s="105">
        <f>F72-H72</f>
        <v>75000</v>
      </c>
    </row>
    <row r="73" spans="1:9" x14ac:dyDescent="0.3">
      <c r="A73" s="185">
        <v>3</v>
      </c>
      <c r="B73" s="186" t="s">
        <v>473</v>
      </c>
      <c r="C73" s="185">
        <v>1</v>
      </c>
      <c r="D73" s="186" t="s">
        <v>37</v>
      </c>
      <c r="E73" s="188">
        <v>60000</v>
      </c>
      <c r="F73" s="188">
        <f t="shared" si="6"/>
        <v>60000</v>
      </c>
    </row>
    <row r="74" spans="1:9" x14ac:dyDescent="0.3">
      <c r="F74" s="65">
        <f>SUM(F71:F73)</f>
        <v>2242483.5999999996</v>
      </c>
      <c r="I74" s="105">
        <f>SUM(I71:I72)</f>
        <v>121713.59999999986</v>
      </c>
    </row>
    <row r="75" spans="1:9" x14ac:dyDescent="0.3">
      <c r="B75" s="189" t="s">
        <v>484</v>
      </c>
    </row>
    <row r="76" spans="1:9" ht="22.8" x14ac:dyDescent="0.3">
      <c r="A76" s="176" t="s">
        <v>358</v>
      </c>
      <c r="B76" s="177" t="s">
        <v>359</v>
      </c>
      <c r="C76" s="178" t="s">
        <v>3</v>
      </c>
      <c r="D76" s="179" t="s">
        <v>355</v>
      </c>
      <c r="E76" s="180" t="s">
        <v>402</v>
      </c>
      <c r="F76" s="180" t="s">
        <v>403</v>
      </c>
    </row>
    <row r="77" spans="1:9" x14ac:dyDescent="0.3">
      <c r="A77" s="51">
        <v>1</v>
      </c>
      <c r="B77" s="38" t="s">
        <v>481</v>
      </c>
      <c r="C77" s="143">
        <v>4.8659999999999997</v>
      </c>
      <c r="D77" s="38" t="s">
        <v>54</v>
      </c>
      <c r="E77" s="146">
        <v>162760</v>
      </c>
      <c r="F77" s="146">
        <v>791990.16</v>
      </c>
      <c r="G77" s="66">
        <f>157000*1.03</f>
        <v>161710</v>
      </c>
      <c r="H77" s="190">
        <f>G77*C77</f>
        <v>786880.86</v>
      </c>
      <c r="I77" s="190">
        <f>F77-H77</f>
        <v>5109.3000000000466</v>
      </c>
    </row>
    <row r="78" spans="1:9" ht="20.399999999999999" x14ac:dyDescent="0.3">
      <c r="A78" s="51">
        <v>2</v>
      </c>
      <c r="B78" s="38" t="s">
        <v>482</v>
      </c>
      <c r="C78" s="144">
        <v>50</v>
      </c>
      <c r="D78" s="38" t="s">
        <v>37</v>
      </c>
      <c r="E78" s="146">
        <v>11500</v>
      </c>
      <c r="F78" s="146">
        <v>575000</v>
      </c>
      <c r="G78" s="66">
        <f>10500*1.03</f>
        <v>10815</v>
      </c>
      <c r="H78" s="105">
        <f>G78*C78</f>
        <v>540750</v>
      </c>
      <c r="I78" s="105">
        <f>F78-H78</f>
        <v>34250</v>
      </c>
    </row>
    <row r="79" spans="1:9" x14ac:dyDescent="0.3">
      <c r="A79" s="51">
        <v>3</v>
      </c>
      <c r="B79" s="38" t="s">
        <v>483</v>
      </c>
      <c r="C79" s="143">
        <v>0.10199999999999999</v>
      </c>
      <c r="D79" s="38" t="s">
        <v>54</v>
      </c>
      <c r="E79" s="146">
        <v>197000</v>
      </c>
      <c r="F79" s="146">
        <v>20094</v>
      </c>
    </row>
    <row r="80" spans="1:9" x14ac:dyDescent="0.3">
      <c r="A80" s="51">
        <v>4</v>
      </c>
      <c r="B80" s="38" t="s">
        <v>473</v>
      </c>
      <c r="C80" s="144">
        <v>1</v>
      </c>
      <c r="D80" s="38" t="s">
        <v>37</v>
      </c>
      <c r="E80" s="146">
        <v>60000</v>
      </c>
      <c r="F80" s="146">
        <v>60000</v>
      </c>
    </row>
    <row r="81" spans="1:9" x14ac:dyDescent="0.3">
      <c r="F81" s="65">
        <f>SUM(F77:F80)</f>
        <v>1447084.1600000001</v>
      </c>
      <c r="I81" s="190">
        <f>SUM(I77:I78)</f>
        <v>39359.300000000047</v>
      </c>
    </row>
    <row r="83" spans="1:9" x14ac:dyDescent="0.3">
      <c r="I83" s="66">
        <f>I74+I81</f>
        <v>161072.89999999991</v>
      </c>
    </row>
    <row r="84" spans="1:9" x14ac:dyDescent="0.3">
      <c r="B84" t="s">
        <v>488</v>
      </c>
    </row>
    <row r="85" spans="1:9" ht="22.8" x14ac:dyDescent="0.3">
      <c r="A85" s="176" t="s">
        <v>358</v>
      </c>
      <c r="B85" s="177" t="s">
        <v>359</v>
      </c>
      <c r="C85" s="178" t="s">
        <v>3</v>
      </c>
      <c r="D85" s="179" t="s">
        <v>355</v>
      </c>
      <c r="E85" s="180" t="s">
        <v>402</v>
      </c>
      <c r="F85" s="180" t="s">
        <v>403</v>
      </c>
    </row>
    <row r="86" spans="1:9" x14ac:dyDescent="0.3">
      <c r="A86" s="51">
        <v>1</v>
      </c>
      <c r="B86" s="38" t="s">
        <v>474</v>
      </c>
      <c r="C86" s="143">
        <v>4.8659999999999997</v>
      </c>
      <c r="D86" s="38" t="s">
        <v>54</v>
      </c>
      <c r="E86" s="146">
        <v>162760</v>
      </c>
      <c r="F86" s="146">
        <v>791990.16</v>
      </c>
    </row>
    <row r="87" spans="1:9" x14ac:dyDescent="0.3">
      <c r="A87" s="96">
        <v>2</v>
      </c>
      <c r="B87" s="58" t="s">
        <v>361</v>
      </c>
      <c r="C87" s="156">
        <v>50</v>
      </c>
      <c r="D87" s="58" t="s">
        <v>37</v>
      </c>
      <c r="E87" s="157">
        <v>5600</v>
      </c>
      <c r="F87" s="157">
        <v>280000</v>
      </c>
    </row>
    <row r="88" spans="1:9" x14ac:dyDescent="0.3">
      <c r="A88" s="96">
        <v>3</v>
      </c>
      <c r="B88" s="58" t="s">
        <v>485</v>
      </c>
      <c r="C88" s="191">
        <v>0.7</v>
      </c>
      <c r="D88" s="58" t="s">
        <v>54</v>
      </c>
      <c r="E88" s="157">
        <v>289000</v>
      </c>
      <c r="F88" s="157">
        <v>202300</v>
      </c>
    </row>
    <row r="89" spans="1:9" x14ac:dyDescent="0.3">
      <c r="A89" s="96">
        <v>4</v>
      </c>
      <c r="B89" s="58" t="s">
        <v>348</v>
      </c>
      <c r="C89" s="156">
        <v>100</v>
      </c>
      <c r="D89" s="58" t="s">
        <v>37</v>
      </c>
      <c r="E89" s="159">
        <v>82</v>
      </c>
      <c r="F89" s="157">
        <v>8200</v>
      </c>
    </row>
    <row r="90" spans="1:9" x14ac:dyDescent="0.3">
      <c r="A90" s="96">
        <v>5</v>
      </c>
      <c r="B90" s="58" t="s">
        <v>469</v>
      </c>
      <c r="C90" s="156">
        <v>100</v>
      </c>
      <c r="D90" s="58" t="s">
        <v>37</v>
      </c>
      <c r="E90" s="159">
        <v>92</v>
      </c>
      <c r="F90" s="157">
        <v>9200</v>
      </c>
    </row>
    <row r="91" spans="1:9" x14ac:dyDescent="0.3">
      <c r="A91" s="96">
        <v>6</v>
      </c>
      <c r="B91" s="58" t="s">
        <v>486</v>
      </c>
      <c r="C91" s="158">
        <v>0.20100000000000001</v>
      </c>
      <c r="D91" s="58" t="s">
        <v>54</v>
      </c>
      <c r="E91" s="157">
        <v>196000</v>
      </c>
      <c r="F91" s="157">
        <v>39396</v>
      </c>
    </row>
    <row r="92" spans="1:9" x14ac:dyDescent="0.3">
      <c r="A92" s="96">
        <v>7</v>
      </c>
      <c r="B92" s="58" t="s">
        <v>487</v>
      </c>
      <c r="C92" s="158">
        <v>0.251</v>
      </c>
      <c r="D92" s="58" t="s">
        <v>54</v>
      </c>
      <c r="E92" s="157">
        <v>198000</v>
      </c>
      <c r="F92" s="157">
        <v>49698</v>
      </c>
      <c r="G92" s="65">
        <f>SUM(F87:F92)</f>
        <v>588794</v>
      </c>
      <c r="H92" s="66">
        <f>G92/50</f>
        <v>11775.88</v>
      </c>
    </row>
    <row r="93" spans="1:9" x14ac:dyDescent="0.3">
      <c r="A93" s="51">
        <v>8</v>
      </c>
      <c r="B93" s="38" t="s">
        <v>473</v>
      </c>
      <c r="C93" s="144">
        <v>1</v>
      </c>
      <c r="D93" s="38" t="s">
        <v>37</v>
      </c>
      <c r="E93" s="146">
        <v>65000</v>
      </c>
      <c r="F93" s="146">
        <v>65000</v>
      </c>
    </row>
    <row r="94" spans="1:9" x14ac:dyDescent="0.3">
      <c r="F94" s="65">
        <f>SUM(F86:F93)</f>
        <v>1445784.1600000001</v>
      </c>
    </row>
    <row r="96" spans="1:9" x14ac:dyDescent="0.3">
      <c r="B96" t="s">
        <v>480</v>
      </c>
    </row>
    <row r="97" spans="1:11" ht="22.8" x14ac:dyDescent="0.3">
      <c r="A97" s="176" t="s">
        <v>358</v>
      </c>
      <c r="B97" s="177" t="s">
        <v>359</v>
      </c>
      <c r="C97" s="178" t="s">
        <v>3</v>
      </c>
      <c r="D97" s="179" t="s">
        <v>355</v>
      </c>
      <c r="E97" s="180" t="s">
        <v>402</v>
      </c>
      <c r="F97" s="180" t="s">
        <v>403</v>
      </c>
    </row>
    <row r="98" spans="1:11" x14ac:dyDescent="0.3">
      <c r="A98" s="51">
        <v>1</v>
      </c>
      <c r="B98" s="38" t="s">
        <v>474</v>
      </c>
      <c r="C98" s="143">
        <v>4.8659999999999997</v>
      </c>
      <c r="D98" s="38" t="s">
        <v>54</v>
      </c>
      <c r="E98" s="146">
        <v>162760</v>
      </c>
      <c r="F98" s="146">
        <v>791990.16</v>
      </c>
      <c r="G98" s="66">
        <v>155000</v>
      </c>
    </row>
    <row r="99" spans="1:11" x14ac:dyDescent="0.3">
      <c r="A99" s="51">
        <v>2</v>
      </c>
      <c r="B99" s="38" t="s">
        <v>489</v>
      </c>
      <c r="C99" s="143">
        <v>0.35399999999999998</v>
      </c>
      <c r="D99" s="38" t="s">
        <v>54</v>
      </c>
      <c r="E99" s="146">
        <v>225000</v>
      </c>
      <c r="F99" s="146">
        <v>79650</v>
      </c>
    </row>
    <row r="100" spans="1:11" x14ac:dyDescent="0.3">
      <c r="A100" s="192">
        <v>3</v>
      </c>
      <c r="B100" s="193" t="s">
        <v>361</v>
      </c>
      <c r="C100" s="194">
        <v>50</v>
      </c>
      <c r="D100" s="193" t="s">
        <v>37</v>
      </c>
      <c r="E100" s="195">
        <v>5600</v>
      </c>
      <c r="F100" s="195">
        <v>280000</v>
      </c>
      <c r="I100" s="65">
        <f>F100+I105</f>
        <v>588728.33333333326</v>
      </c>
      <c r="J100" s="66">
        <f>I100/50</f>
        <v>11774.566666666666</v>
      </c>
      <c r="K100" t="s">
        <v>22</v>
      </c>
    </row>
    <row r="101" spans="1:11" x14ac:dyDescent="0.3">
      <c r="A101" s="96">
        <v>4</v>
      </c>
      <c r="B101" s="58" t="s">
        <v>475</v>
      </c>
      <c r="C101" s="159">
        <v>0.84</v>
      </c>
      <c r="D101" s="58" t="s">
        <v>54</v>
      </c>
      <c r="E101" s="157">
        <v>289000</v>
      </c>
      <c r="F101" s="157">
        <v>242760</v>
      </c>
    </row>
    <row r="102" spans="1:11" x14ac:dyDescent="0.3">
      <c r="A102" s="96">
        <v>5</v>
      </c>
      <c r="B102" s="58" t="s">
        <v>348</v>
      </c>
      <c r="C102" s="156">
        <v>120</v>
      </c>
      <c r="D102" s="58" t="s">
        <v>37</v>
      </c>
      <c r="E102" s="159">
        <v>82</v>
      </c>
      <c r="F102" s="157">
        <v>9840</v>
      </c>
    </row>
    <row r="103" spans="1:11" x14ac:dyDescent="0.3">
      <c r="A103" s="96">
        <v>6</v>
      </c>
      <c r="B103" s="58" t="s">
        <v>469</v>
      </c>
      <c r="C103" s="156">
        <v>120</v>
      </c>
      <c r="D103" s="58" t="s">
        <v>37</v>
      </c>
      <c r="E103" s="159">
        <v>92</v>
      </c>
      <c r="F103" s="157">
        <v>11040</v>
      </c>
    </row>
    <row r="104" spans="1:11" x14ac:dyDescent="0.3">
      <c r="A104" s="96">
        <v>7</v>
      </c>
      <c r="B104" s="58" t="s">
        <v>476</v>
      </c>
      <c r="C104" s="158">
        <v>0.24099999999999999</v>
      </c>
      <c r="D104" s="58" t="s">
        <v>54</v>
      </c>
      <c r="E104" s="157">
        <v>196000</v>
      </c>
      <c r="F104" s="157">
        <v>47236</v>
      </c>
    </row>
    <row r="105" spans="1:11" x14ac:dyDescent="0.3">
      <c r="A105" s="96">
        <v>8</v>
      </c>
      <c r="B105" s="58" t="s">
        <v>477</v>
      </c>
      <c r="C105" s="158">
        <v>0.30099999999999999</v>
      </c>
      <c r="D105" s="58" t="s">
        <v>54</v>
      </c>
      <c r="E105" s="157">
        <v>198000</v>
      </c>
      <c r="F105" s="157">
        <v>59598</v>
      </c>
      <c r="G105" s="65">
        <f>SUM(F101:F105)</f>
        <v>370474</v>
      </c>
      <c r="H105">
        <f>G105/60</f>
        <v>6174.5666666666666</v>
      </c>
      <c r="I105" s="66">
        <f>H105*50</f>
        <v>308728.33333333331</v>
      </c>
    </row>
    <row r="106" spans="1:11" x14ac:dyDescent="0.3">
      <c r="A106" s="51">
        <v>9</v>
      </c>
      <c r="B106" s="38" t="s">
        <v>473</v>
      </c>
      <c r="C106" s="144">
        <v>1</v>
      </c>
      <c r="D106" s="38" t="s">
        <v>37</v>
      </c>
      <c r="E106" s="146">
        <v>65000</v>
      </c>
      <c r="F106" s="146">
        <v>65000</v>
      </c>
    </row>
    <row r="107" spans="1:11" x14ac:dyDescent="0.3">
      <c r="F107" s="65">
        <f>SUM(F98:F106)</f>
        <v>1587114.1600000001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0990-9F95-4D33-8DA2-F52821986942}">
  <dimension ref="A2:F42"/>
  <sheetViews>
    <sheetView topLeftCell="A16" workbookViewId="0">
      <selection activeCell="B40" sqref="B40"/>
    </sheetView>
  </sheetViews>
  <sheetFormatPr defaultRowHeight="14.4" x14ac:dyDescent="0.3"/>
  <cols>
    <col min="2" max="2" width="14" customWidth="1"/>
    <col min="3" max="3" width="13.77734375" customWidth="1"/>
    <col min="4" max="5" width="15.77734375" customWidth="1"/>
  </cols>
  <sheetData>
    <row r="2" spans="1:5" x14ac:dyDescent="0.3">
      <c r="A2" s="172" t="s">
        <v>362</v>
      </c>
      <c r="B2" s="172"/>
      <c r="C2" s="172"/>
      <c r="D2" s="172"/>
      <c r="E2" s="82"/>
    </row>
    <row r="3" spans="1:5" x14ac:dyDescent="0.3">
      <c r="A3" s="173" t="s">
        <v>363</v>
      </c>
      <c r="B3" s="174"/>
      <c r="C3" s="174"/>
      <c r="D3" s="175"/>
      <c r="E3" s="83"/>
    </row>
    <row r="4" spans="1:5" x14ac:dyDescent="0.3">
      <c r="A4" s="52" t="s">
        <v>364</v>
      </c>
      <c r="B4" s="52" t="s">
        <v>365</v>
      </c>
      <c r="C4" s="53" t="s">
        <v>366</v>
      </c>
      <c r="D4" s="53" t="s">
        <v>367</v>
      </c>
      <c r="E4" s="84"/>
    </row>
    <row r="5" spans="1:5" x14ac:dyDescent="0.3">
      <c r="A5" s="54">
        <v>2</v>
      </c>
      <c r="B5" s="52" t="s">
        <v>368</v>
      </c>
      <c r="C5" s="55">
        <v>21900</v>
      </c>
      <c r="D5" s="56">
        <f>C5*A5</f>
        <v>43800</v>
      </c>
      <c r="E5" s="85"/>
    </row>
    <row r="6" spans="1:5" x14ac:dyDescent="0.3">
      <c r="A6" s="54">
        <v>2</v>
      </c>
      <c r="B6" s="52" t="s">
        <v>369</v>
      </c>
      <c r="C6" s="55">
        <v>37350</v>
      </c>
      <c r="D6" s="56">
        <f t="shared" ref="D6:D16" si="0">C6*A6</f>
        <v>74700</v>
      </c>
      <c r="E6" s="85"/>
    </row>
    <row r="7" spans="1:5" x14ac:dyDescent="0.3">
      <c r="A7" s="54">
        <v>14</v>
      </c>
      <c r="B7" s="52" t="s">
        <v>368</v>
      </c>
      <c r="C7" s="55">
        <v>21900</v>
      </c>
      <c r="D7" s="56">
        <f t="shared" si="0"/>
        <v>306600</v>
      </c>
      <c r="E7" s="85"/>
    </row>
    <row r="8" spans="1:5" x14ac:dyDescent="0.3">
      <c r="A8" s="54">
        <v>4</v>
      </c>
      <c r="B8" s="52" t="s">
        <v>370</v>
      </c>
      <c r="C8" s="55">
        <v>26975</v>
      </c>
      <c r="D8" s="56">
        <f t="shared" si="0"/>
        <v>107900</v>
      </c>
      <c r="E8" s="85"/>
    </row>
    <row r="9" spans="1:5" x14ac:dyDescent="0.3">
      <c r="A9" s="54">
        <v>7</v>
      </c>
      <c r="B9" s="52" t="s">
        <v>371</v>
      </c>
      <c r="C9" s="55">
        <v>29050</v>
      </c>
      <c r="D9" s="56">
        <f t="shared" si="0"/>
        <v>203350</v>
      </c>
      <c r="E9" s="85"/>
    </row>
    <row r="10" spans="1:5" x14ac:dyDescent="0.3">
      <c r="A10" s="54">
        <v>1</v>
      </c>
      <c r="B10" s="52" t="s">
        <v>372</v>
      </c>
      <c r="C10" s="55">
        <v>31125</v>
      </c>
      <c r="D10" s="56">
        <f t="shared" si="0"/>
        <v>31125</v>
      </c>
      <c r="E10" s="85"/>
    </row>
    <row r="11" spans="1:5" x14ac:dyDescent="0.3">
      <c r="A11" s="54">
        <v>6</v>
      </c>
      <c r="B11" s="52" t="s">
        <v>373</v>
      </c>
      <c r="C11" s="55">
        <v>33200</v>
      </c>
      <c r="D11" s="56">
        <f t="shared" si="0"/>
        <v>199200</v>
      </c>
      <c r="E11" s="85"/>
    </row>
    <row r="12" spans="1:5" x14ac:dyDescent="0.3">
      <c r="A12" s="54">
        <v>2</v>
      </c>
      <c r="B12" s="52" t="s">
        <v>374</v>
      </c>
      <c r="C12" s="55">
        <v>35275</v>
      </c>
      <c r="D12" s="56">
        <f t="shared" si="0"/>
        <v>70550</v>
      </c>
      <c r="E12" s="85"/>
    </row>
    <row r="13" spans="1:5" x14ac:dyDescent="0.3">
      <c r="A13" s="54">
        <v>8</v>
      </c>
      <c r="B13" s="52" t="s">
        <v>369</v>
      </c>
      <c r="C13" s="55">
        <v>37350</v>
      </c>
      <c r="D13" s="56">
        <f t="shared" si="0"/>
        <v>298800</v>
      </c>
      <c r="E13" s="85"/>
    </row>
    <row r="14" spans="1:5" x14ac:dyDescent="0.3">
      <c r="A14" s="71">
        <v>4</v>
      </c>
      <c r="B14" s="72" t="s">
        <v>375</v>
      </c>
      <c r="C14" s="73">
        <v>39425</v>
      </c>
      <c r="D14" s="74">
        <f t="shared" si="0"/>
        <v>157700</v>
      </c>
      <c r="E14" s="86"/>
    </row>
    <row r="15" spans="1:5" x14ac:dyDescent="0.3">
      <c r="A15" s="71">
        <v>3</v>
      </c>
      <c r="B15" s="72" t="s">
        <v>376</v>
      </c>
      <c r="C15" s="73">
        <v>41500</v>
      </c>
      <c r="D15" s="74">
        <f t="shared" si="0"/>
        <v>124500</v>
      </c>
      <c r="E15" s="86"/>
    </row>
    <row r="16" spans="1:5" x14ac:dyDescent="0.3">
      <c r="A16" s="71">
        <v>2</v>
      </c>
      <c r="B16" s="72" t="s">
        <v>377</v>
      </c>
      <c r="C16" s="73">
        <v>43575</v>
      </c>
      <c r="D16" s="74">
        <f t="shared" si="0"/>
        <v>87150</v>
      </c>
      <c r="E16" s="86"/>
    </row>
    <row r="17" spans="1:6" x14ac:dyDescent="0.3">
      <c r="A17" s="169" t="s">
        <v>378</v>
      </c>
      <c r="B17" s="170"/>
      <c r="C17" s="171"/>
      <c r="D17" s="57">
        <f>SUM(D5:D16)</f>
        <v>1705375</v>
      </c>
      <c r="E17" s="87"/>
    </row>
    <row r="23" spans="1:6" x14ac:dyDescent="0.3">
      <c r="A23" s="172" t="s">
        <v>362</v>
      </c>
      <c r="B23" s="172"/>
      <c r="C23" s="172"/>
      <c r="D23" s="172"/>
    </row>
    <row r="24" spans="1:6" x14ac:dyDescent="0.3">
      <c r="A24" s="173" t="s">
        <v>363</v>
      </c>
      <c r="B24" s="174"/>
      <c r="C24" s="174"/>
      <c r="D24" s="175"/>
    </row>
    <row r="25" spans="1:6" x14ac:dyDescent="0.3">
      <c r="A25" s="52" t="s">
        <v>364</v>
      </c>
      <c r="B25" s="52" t="s">
        <v>365</v>
      </c>
      <c r="C25" s="132" t="s">
        <v>3</v>
      </c>
      <c r="D25" s="53"/>
    </row>
    <row r="26" spans="1:6" x14ac:dyDescent="0.3">
      <c r="A26" s="133">
        <v>2</v>
      </c>
      <c r="B26" s="134" t="s">
        <v>368</v>
      </c>
      <c r="C26" s="135">
        <v>3</v>
      </c>
      <c r="D26" s="55">
        <v>21900</v>
      </c>
      <c r="E26" s="105">
        <f>D26*C26</f>
        <v>65700</v>
      </c>
    </row>
    <row r="27" spans="1:6" x14ac:dyDescent="0.3">
      <c r="A27" s="54">
        <v>2</v>
      </c>
      <c r="B27" s="52" t="s">
        <v>369</v>
      </c>
      <c r="C27" s="136">
        <v>2</v>
      </c>
      <c r="D27" s="55">
        <v>37350</v>
      </c>
      <c r="E27" s="105">
        <f t="shared" ref="E27:E37" si="1">D27*C27</f>
        <v>74700</v>
      </c>
      <c r="F27" s="55" t="s">
        <v>435</v>
      </c>
    </row>
    <row r="28" spans="1:6" x14ac:dyDescent="0.3">
      <c r="A28" s="54">
        <v>14</v>
      </c>
      <c r="B28" s="52" t="s">
        <v>368</v>
      </c>
      <c r="C28" s="135">
        <v>14</v>
      </c>
      <c r="D28" s="55">
        <v>21900</v>
      </c>
      <c r="E28" s="105">
        <f t="shared" si="1"/>
        <v>306600</v>
      </c>
    </row>
    <row r="29" spans="1:6" x14ac:dyDescent="0.3">
      <c r="A29" s="54">
        <v>4</v>
      </c>
      <c r="B29" s="52" t="s">
        <v>370</v>
      </c>
      <c r="C29" s="135">
        <v>4</v>
      </c>
      <c r="D29" s="55">
        <v>26975</v>
      </c>
      <c r="E29" s="105">
        <f t="shared" si="1"/>
        <v>107900</v>
      </c>
    </row>
    <row r="30" spans="1:6" x14ac:dyDescent="0.3">
      <c r="A30" s="54">
        <v>7</v>
      </c>
      <c r="B30" s="52" t="s">
        <v>371</v>
      </c>
      <c r="C30" s="135">
        <v>7</v>
      </c>
      <c r="D30" s="55">
        <v>29050</v>
      </c>
      <c r="E30" s="105">
        <f t="shared" si="1"/>
        <v>203350</v>
      </c>
    </row>
    <row r="31" spans="1:6" x14ac:dyDescent="0.3">
      <c r="A31" s="133">
        <v>1</v>
      </c>
      <c r="B31" s="52" t="s">
        <v>372</v>
      </c>
      <c r="C31" s="135">
        <v>2</v>
      </c>
      <c r="D31" s="55">
        <v>31125</v>
      </c>
      <c r="E31" s="105">
        <f t="shared" si="1"/>
        <v>62250</v>
      </c>
    </row>
    <row r="32" spans="1:6" x14ac:dyDescent="0.3">
      <c r="A32" s="133">
        <v>6</v>
      </c>
      <c r="B32" s="52" t="s">
        <v>373</v>
      </c>
      <c r="C32" s="135">
        <v>7</v>
      </c>
      <c r="D32" s="55">
        <v>33200</v>
      </c>
      <c r="E32" s="105">
        <f t="shared" si="1"/>
        <v>232400</v>
      </c>
    </row>
    <row r="33" spans="1:5" x14ac:dyDescent="0.3">
      <c r="A33" s="54">
        <v>2</v>
      </c>
      <c r="B33" s="52" t="s">
        <v>374</v>
      </c>
      <c r="C33" s="135">
        <v>2</v>
      </c>
      <c r="D33" s="55">
        <v>35275</v>
      </c>
      <c r="E33" s="105">
        <f t="shared" si="1"/>
        <v>70550</v>
      </c>
    </row>
    <row r="34" spans="1:5" x14ac:dyDescent="0.3">
      <c r="A34" s="133">
        <v>8</v>
      </c>
      <c r="B34" s="52" t="s">
        <v>369</v>
      </c>
      <c r="C34" s="135">
        <v>7</v>
      </c>
      <c r="D34" s="55">
        <v>37350</v>
      </c>
      <c r="E34" s="105">
        <f t="shared" si="1"/>
        <v>261450</v>
      </c>
    </row>
    <row r="35" spans="1:5" x14ac:dyDescent="0.3">
      <c r="A35" s="71">
        <v>4</v>
      </c>
      <c r="B35" s="72" t="s">
        <v>375</v>
      </c>
      <c r="C35" s="73">
        <v>0</v>
      </c>
      <c r="D35" s="73">
        <v>39425</v>
      </c>
      <c r="E35" s="105">
        <f t="shared" si="1"/>
        <v>0</v>
      </c>
    </row>
    <row r="36" spans="1:5" x14ac:dyDescent="0.3">
      <c r="A36" s="71">
        <v>3</v>
      </c>
      <c r="B36" s="72" t="s">
        <v>376</v>
      </c>
      <c r="C36" s="73">
        <v>0</v>
      </c>
      <c r="D36" s="73">
        <v>41500</v>
      </c>
      <c r="E36" s="105">
        <f t="shared" si="1"/>
        <v>0</v>
      </c>
    </row>
    <row r="37" spans="1:5" x14ac:dyDescent="0.3">
      <c r="A37" s="71">
        <v>2</v>
      </c>
      <c r="B37" s="72" t="s">
        <v>377</v>
      </c>
      <c r="C37" s="73">
        <v>0</v>
      </c>
      <c r="D37" s="73">
        <v>43575</v>
      </c>
      <c r="E37" s="105">
        <f t="shared" si="1"/>
        <v>0</v>
      </c>
    </row>
    <row r="38" spans="1:5" x14ac:dyDescent="0.3">
      <c r="A38" s="169" t="s">
        <v>378</v>
      </c>
      <c r="B38" s="170"/>
      <c r="C38" s="171"/>
      <c r="D38" s="57"/>
      <c r="E38" s="105">
        <f>SUM(E26:E37)</f>
        <v>1384900</v>
      </c>
    </row>
    <row r="40" spans="1:5" x14ac:dyDescent="0.3">
      <c r="A40" s="137">
        <v>18</v>
      </c>
      <c r="B40">
        <v>11300</v>
      </c>
      <c r="C40" s="66">
        <f>B40*A40</f>
        <v>203400</v>
      </c>
      <c r="E40" s="105">
        <f>C40+E38</f>
        <v>1588300</v>
      </c>
    </row>
    <row r="42" spans="1:5" x14ac:dyDescent="0.3">
      <c r="E42" s="105">
        <f>D17-E40</f>
        <v>117075</v>
      </c>
    </row>
  </sheetData>
  <mergeCells count="6">
    <mergeCell ref="A38:C38"/>
    <mergeCell ref="A2:D2"/>
    <mergeCell ref="A3:D3"/>
    <mergeCell ref="A17:C17"/>
    <mergeCell ref="A23:D23"/>
    <mergeCell ref="A24:D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ВОР </vt:lpstr>
      <vt:lpstr>Материалы РШП</vt:lpstr>
      <vt:lpstr>КП РШП</vt:lpstr>
      <vt:lpstr>Лист1</vt:lpstr>
      <vt:lpstr>Раскладка бруса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2025-07-07T06:44:20Z</dcterms:created>
  <dcterms:modified xsi:type="dcterms:W3CDTF">2026-03-03T08:31:45Z</dcterms:modified>
</cp:coreProperties>
</file>