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проекты\КОЛОМНА ТМХ\ПЕРЕЕЗДЫ\"/>
    </mc:Choice>
  </mc:AlternateContent>
  <xr:revisionPtr revIDLastSave="0" documentId="13_ncr:1_{D3E1DD65-FD52-4B99-871A-74EE0EF105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СМР+материалы" sheetId="7" r:id="rId1"/>
  </sheets>
  <definedNames>
    <definedName name="_xlnm.Print_Area" localSheetId="0">'СМР+материалы'!$A$1:$T$146</definedName>
  </definedNames>
  <calcPr calcId="191029"/>
</workbook>
</file>

<file path=xl/calcChain.xml><?xml version="1.0" encoding="utf-8"?>
<calcChain xmlns="http://schemas.openxmlformats.org/spreadsheetml/2006/main">
  <c r="H40" i="7" l="1"/>
  <c r="H70" i="7"/>
  <c r="H72" i="7"/>
  <c r="H55" i="7"/>
  <c r="H29" i="7"/>
  <c r="H13" i="7"/>
  <c r="P13" i="7" s="1"/>
  <c r="F144" i="7"/>
  <c r="R143" i="7"/>
  <c r="S143" i="7"/>
  <c r="G143" i="7"/>
  <c r="P12" i="7"/>
  <c r="Q12" i="7" s="1"/>
  <c r="P14" i="7"/>
  <c r="Q14" i="7" s="1"/>
  <c r="P15" i="7"/>
  <c r="Q15" i="7" s="1"/>
  <c r="P16" i="7"/>
  <c r="Q16" i="7" s="1"/>
  <c r="R16" i="7" s="1"/>
  <c r="P17" i="7"/>
  <c r="Q17" i="7" s="1"/>
  <c r="R17" i="7" s="1"/>
  <c r="P18" i="7"/>
  <c r="Q18" i="7" s="1"/>
  <c r="R18" i="7" s="1"/>
  <c r="P19" i="7"/>
  <c r="Q19" i="7" s="1"/>
  <c r="R19" i="7" s="1"/>
  <c r="P20" i="7"/>
  <c r="Q20" i="7" s="1"/>
  <c r="P21" i="7"/>
  <c r="Q21" i="7" s="1"/>
  <c r="P23" i="7"/>
  <c r="Q23" i="7" s="1"/>
  <c r="P24" i="7"/>
  <c r="Q24" i="7" s="1"/>
  <c r="R24" i="7" s="1"/>
  <c r="P25" i="7"/>
  <c r="P26" i="7"/>
  <c r="Q26" i="7" s="1"/>
  <c r="R26" i="7" s="1"/>
  <c r="P27" i="7"/>
  <c r="Q27" i="7" s="1"/>
  <c r="R27" i="7" s="1"/>
  <c r="P28" i="7"/>
  <c r="P29" i="7"/>
  <c r="P30" i="7"/>
  <c r="Q30" i="7" s="1"/>
  <c r="P31" i="7"/>
  <c r="Q31" i="7" s="1"/>
  <c r="P32" i="7"/>
  <c r="Q32" i="7" s="1"/>
  <c r="R32" i="7" s="1"/>
  <c r="P33" i="7"/>
  <c r="Q33" i="7" s="1"/>
  <c r="R33" i="7" s="1"/>
  <c r="P34" i="7"/>
  <c r="Q34" i="7" s="1"/>
  <c r="R34" i="7" s="1"/>
  <c r="P35" i="7"/>
  <c r="Q35" i="7" s="1"/>
  <c r="R35" i="7" s="1"/>
  <c r="P36" i="7"/>
  <c r="Q36" i="7" s="1"/>
  <c r="P37" i="7"/>
  <c r="Q37" i="7" s="1"/>
  <c r="P38" i="7"/>
  <c r="Q38" i="7" s="1"/>
  <c r="P39" i="7"/>
  <c r="Q39" i="7" s="1"/>
  <c r="P41" i="7"/>
  <c r="Q41" i="7" s="1"/>
  <c r="R41" i="7" s="1"/>
  <c r="P42" i="7"/>
  <c r="Q42" i="7" s="1"/>
  <c r="R42" i="7" s="1"/>
  <c r="P43" i="7"/>
  <c r="Q43" i="7" s="1"/>
  <c r="P44" i="7"/>
  <c r="Q44" i="7" s="1"/>
  <c r="P45" i="7"/>
  <c r="P46" i="7"/>
  <c r="Q46" i="7" s="1"/>
  <c r="P47" i="7"/>
  <c r="P49" i="7"/>
  <c r="Q49" i="7" s="1"/>
  <c r="R49" i="7" s="1"/>
  <c r="P50" i="7"/>
  <c r="Q50" i="7" s="1"/>
  <c r="R50" i="7" s="1"/>
  <c r="P51" i="7"/>
  <c r="Q51" i="7" s="1"/>
  <c r="P52" i="7"/>
  <c r="Q52" i="7" s="1"/>
  <c r="P54" i="7"/>
  <c r="P55" i="7"/>
  <c r="P56" i="7"/>
  <c r="Q56" i="7" s="1"/>
  <c r="R56" i="7" s="1"/>
  <c r="P57" i="7"/>
  <c r="Q57" i="7" s="1"/>
  <c r="R57" i="7" s="1"/>
  <c r="P58" i="7"/>
  <c r="Q58" i="7" s="1"/>
  <c r="R58" i="7" s="1"/>
  <c r="P59" i="7"/>
  <c r="Q59" i="7" s="1"/>
  <c r="P60" i="7"/>
  <c r="P61" i="7"/>
  <c r="P62" i="7"/>
  <c r="P63" i="7"/>
  <c r="P64" i="7"/>
  <c r="Q64" i="7" s="1"/>
  <c r="R64" i="7" s="1"/>
  <c r="P65" i="7"/>
  <c r="P66" i="7"/>
  <c r="Q66" i="7" s="1"/>
  <c r="R66" i="7" s="1"/>
  <c r="P67" i="7"/>
  <c r="P68" i="7"/>
  <c r="Q68" i="7" s="1"/>
  <c r="P69" i="7"/>
  <c r="Q69" i="7" s="1"/>
  <c r="P71" i="7"/>
  <c r="Q71" i="7" s="1"/>
  <c r="P72" i="7"/>
  <c r="Q72" i="7" s="1"/>
  <c r="R72" i="7" s="1"/>
  <c r="P73" i="7"/>
  <c r="Q73" i="7" s="1"/>
  <c r="R73" i="7" s="1"/>
  <c r="P74" i="7"/>
  <c r="Q74" i="7" s="1"/>
  <c r="R74" i="7" s="1"/>
  <c r="P75" i="7"/>
  <c r="P76" i="7"/>
  <c r="Q76" i="7" s="1"/>
  <c r="P77" i="7"/>
  <c r="P11" i="7"/>
  <c r="Q11" i="7" s="1"/>
  <c r="M8" i="7"/>
  <c r="N8" i="7" s="1"/>
  <c r="O8" i="7" s="1"/>
  <c r="T8" i="7" s="1"/>
  <c r="M9" i="7"/>
  <c r="N9" i="7" s="1"/>
  <c r="O9" i="7" s="1"/>
  <c r="T9" i="7" s="1"/>
  <c r="M10" i="7"/>
  <c r="N10" i="7" s="1"/>
  <c r="O10" i="7" s="1"/>
  <c r="T10" i="7" s="1"/>
  <c r="M11" i="7"/>
  <c r="N11" i="7" s="1"/>
  <c r="O11" i="7" s="1"/>
  <c r="M12" i="7"/>
  <c r="N12" i="7" s="1"/>
  <c r="O12" i="7" s="1"/>
  <c r="M13" i="7"/>
  <c r="M14" i="7"/>
  <c r="N14" i="7" s="1"/>
  <c r="O14" i="7" s="1"/>
  <c r="M15" i="7"/>
  <c r="N15" i="7" s="1"/>
  <c r="O15" i="7" s="1"/>
  <c r="M16" i="7"/>
  <c r="N16" i="7" s="1"/>
  <c r="S16" i="7" s="1"/>
  <c r="M17" i="7"/>
  <c r="N17" i="7" s="1"/>
  <c r="O17" i="7" s="1"/>
  <c r="M18" i="7"/>
  <c r="N18" i="7" s="1"/>
  <c r="O18" i="7" s="1"/>
  <c r="M19" i="7"/>
  <c r="N19" i="7" s="1"/>
  <c r="M20" i="7"/>
  <c r="N20" i="7" s="1"/>
  <c r="O20" i="7" s="1"/>
  <c r="M21" i="7"/>
  <c r="N21" i="7" s="1"/>
  <c r="O21" i="7" s="1"/>
  <c r="M23" i="7"/>
  <c r="N23" i="7" s="1"/>
  <c r="O23" i="7" s="1"/>
  <c r="M24" i="7"/>
  <c r="N24" i="7" s="1"/>
  <c r="M25" i="7"/>
  <c r="M26" i="7"/>
  <c r="N26" i="7" s="1"/>
  <c r="O26" i="7" s="1"/>
  <c r="M27" i="7"/>
  <c r="N27" i="7" s="1"/>
  <c r="M28" i="7"/>
  <c r="M29" i="7"/>
  <c r="M30" i="7"/>
  <c r="N30" i="7" s="1"/>
  <c r="O30" i="7" s="1"/>
  <c r="M31" i="7"/>
  <c r="N31" i="7" s="1"/>
  <c r="O31" i="7" s="1"/>
  <c r="M32" i="7"/>
  <c r="N32" i="7" s="1"/>
  <c r="S32" i="7" s="1"/>
  <c r="M33" i="7"/>
  <c r="N33" i="7" s="1"/>
  <c r="O33" i="7" s="1"/>
  <c r="M34" i="7"/>
  <c r="N34" i="7" s="1"/>
  <c r="O34" i="7" s="1"/>
  <c r="M35" i="7"/>
  <c r="N35" i="7" s="1"/>
  <c r="M36" i="7"/>
  <c r="N36" i="7" s="1"/>
  <c r="O36" i="7" s="1"/>
  <c r="M37" i="7"/>
  <c r="N37" i="7" s="1"/>
  <c r="O37" i="7" s="1"/>
  <c r="M38" i="7"/>
  <c r="N38" i="7" s="1"/>
  <c r="O38" i="7" s="1"/>
  <c r="M39" i="7"/>
  <c r="N39" i="7" s="1"/>
  <c r="O39" i="7" s="1"/>
  <c r="M40" i="7"/>
  <c r="M41" i="7"/>
  <c r="N41" i="7" s="1"/>
  <c r="M42" i="7"/>
  <c r="N42" i="7" s="1"/>
  <c r="O42" i="7" s="1"/>
  <c r="M43" i="7"/>
  <c r="N43" i="7" s="1"/>
  <c r="O43" i="7" s="1"/>
  <c r="M44" i="7"/>
  <c r="N44" i="7" s="1"/>
  <c r="O44" i="7" s="1"/>
  <c r="M45" i="7"/>
  <c r="M46" i="7"/>
  <c r="N46" i="7" s="1"/>
  <c r="O46" i="7" s="1"/>
  <c r="M47" i="7"/>
  <c r="M49" i="7"/>
  <c r="N49" i="7" s="1"/>
  <c r="M50" i="7"/>
  <c r="N50" i="7" s="1"/>
  <c r="O50" i="7" s="1"/>
  <c r="M51" i="7"/>
  <c r="N51" i="7" s="1"/>
  <c r="O51" i="7" s="1"/>
  <c r="M52" i="7"/>
  <c r="N52" i="7" s="1"/>
  <c r="O52" i="7" s="1"/>
  <c r="M53" i="7"/>
  <c r="N53" i="7" s="1"/>
  <c r="O53" i="7" s="1"/>
  <c r="M54" i="7"/>
  <c r="M55" i="7"/>
  <c r="M56" i="7"/>
  <c r="N56" i="7" s="1"/>
  <c r="M57" i="7"/>
  <c r="N57" i="7" s="1"/>
  <c r="M58" i="7"/>
  <c r="N58" i="7" s="1"/>
  <c r="O58" i="7" s="1"/>
  <c r="M59" i="7"/>
  <c r="N59" i="7" s="1"/>
  <c r="O59" i="7" s="1"/>
  <c r="M60" i="7"/>
  <c r="M61" i="7"/>
  <c r="M62" i="7"/>
  <c r="M63" i="7"/>
  <c r="M65" i="7"/>
  <c r="M66" i="7"/>
  <c r="N66" i="7" s="1"/>
  <c r="O66" i="7" s="1"/>
  <c r="M67" i="7"/>
  <c r="M68" i="7"/>
  <c r="N68" i="7" s="1"/>
  <c r="O68" i="7" s="1"/>
  <c r="M69" i="7"/>
  <c r="N69" i="7" s="1"/>
  <c r="O69" i="7" s="1"/>
  <c r="M70" i="7"/>
  <c r="M71" i="7"/>
  <c r="N71" i="7" s="1"/>
  <c r="O71" i="7" s="1"/>
  <c r="M72" i="7"/>
  <c r="N72" i="7" s="1"/>
  <c r="M73" i="7"/>
  <c r="N73" i="7" s="1"/>
  <c r="O73" i="7" s="1"/>
  <c r="M74" i="7"/>
  <c r="N74" i="7" s="1"/>
  <c r="O74" i="7" s="1"/>
  <c r="M75" i="7"/>
  <c r="M76" i="7"/>
  <c r="N76" i="7" s="1"/>
  <c r="O76" i="7" s="1"/>
  <c r="M77" i="7"/>
  <c r="M7" i="7"/>
  <c r="N7" i="7" s="1"/>
  <c r="O7" i="7" s="1"/>
  <c r="T7" i="7" s="1"/>
  <c r="F73" i="7"/>
  <c r="G73" i="7" s="1"/>
  <c r="L73" i="7" s="1"/>
  <c r="H53" i="7"/>
  <c r="I53" i="7" s="1"/>
  <c r="F51" i="7"/>
  <c r="G51" i="7" s="1"/>
  <c r="L51" i="7" s="1"/>
  <c r="F50" i="7"/>
  <c r="G50" i="7" s="1"/>
  <c r="L50" i="7" s="1"/>
  <c r="F43" i="7"/>
  <c r="G43" i="7" s="1"/>
  <c r="L43" i="7" s="1"/>
  <c r="F36" i="7"/>
  <c r="K36" i="7" s="1"/>
  <c r="I37" i="7"/>
  <c r="K37" i="7" s="1"/>
  <c r="F30" i="7"/>
  <c r="K30" i="7" s="1"/>
  <c r="I27" i="7"/>
  <c r="J27" i="7" s="1"/>
  <c r="L27" i="7" s="1"/>
  <c r="F26" i="7"/>
  <c r="G26" i="7" s="1"/>
  <c r="L26" i="7" s="1"/>
  <c r="F24" i="7"/>
  <c r="K24" i="7" s="1"/>
  <c r="K23" i="7"/>
  <c r="F23" i="7"/>
  <c r="G23" i="7" s="1"/>
  <c r="L23" i="7" s="1"/>
  <c r="F20" i="7"/>
  <c r="G20" i="7" s="1"/>
  <c r="L20" i="7" s="1"/>
  <c r="O143" i="7" l="1"/>
  <c r="T143" i="7" s="1"/>
  <c r="K73" i="7"/>
  <c r="S35" i="7"/>
  <c r="G24" i="7"/>
  <c r="L24" i="7" s="1"/>
  <c r="K26" i="7"/>
  <c r="K51" i="7"/>
  <c r="K50" i="7"/>
  <c r="K27" i="7"/>
  <c r="P53" i="7"/>
  <c r="Q53" i="7" s="1"/>
  <c r="R53" i="7" s="1"/>
  <c r="T53" i="7" s="1"/>
  <c r="S56" i="7"/>
  <c r="S19" i="7"/>
  <c r="S49" i="7"/>
  <c r="S9" i="7"/>
  <c r="S10" i="7"/>
  <c r="S27" i="7"/>
  <c r="O27" i="7"/>
  <c r="T27" i="7" s="1"/>
  <c r="O72" i="7"/>
  <c r="T72" i="7" s="1"/>
  <c r="S72" i="7"/>
  <c r="R11" i="7"/>
  <c r="T11" i="7" s="1"/>
  <c r="S57" i="7"/>
  <c r="O57" i="7"/>
  <c r="T57" i="7" s="1"/>
  <c r="S24" i="7"/>
  <c r="O24" i="7"/>
  <c r="T24" i="7" s="1"/>
  <c r="O19" i="7"/>
  <c r="T19" i="7" s="1"/>
  <c r="O16" i="7"/>
  <c r="T16" i="7" s="1"/>
  <c r="O49" i="7"/>
  <c r="T49" i="7" s="1"/>
  <c r="S43" i="7"/>
  <c r="T73" i="7"/>
  <c r="O56" i="7"/>
  <c r="T56" i="7" s="1"/>
  <c r="S51" i="7"/>
  <c r="S59" i="7"/>
  <c r="S8" i="7"/>
  <c r="S41" i="7"/>
  <c r="O35" i="7"/>
  <c r="T35" i="7" s="1"/>
  <c r="O32" i="7"/>
  <c r="T32" i="7" s="1"/>
  <c r="R59" i="7"/>
  <c r="T59" i="7" s="1"/>
  <c r="R51" i="7"/>
  <c r="T51" i="7" s="1"/>
  <c r="R43" i="7"/>
  <c r="T43" i="7" s="1"/>
  <c r="S11" i="7"/>
  <c r="O41" i="7"/>
  <c r="T41" i="7" s="1"/>
  <c r="T58" i="7"/>
  <c r="T50" i="7"/>
  <c r="T42" i="7"/>
  <c r="T66" i="7"/>
  <c r="T34" i="7"/>
  <c r="T26" i="7"/>
  <c r="T18" i="7"/>
  <c r="T74" i="7"/>
  <c r="S7" i="7"/>
  <c r="T33" i="7"/>
  <c r="T17" i="7"/>
  <c r="R68" i="7"/>
  <c r="T68" i="7" s="1"/>
  <c r="S68" i="7"/>
  <c r="R76" i="7"/>
  <c r="T76" i="7" s="1"/>
  <c r="S76" i="7"/>
  <c r="R39" i="7"/>
  <c r="T39" i="7" s="1"/>
  <c r="S39" i="7"/>
  <c r="R31" i="7"/>
  <c r="T31" i="7" s="1"/>
  <c r="S31" i="7"/>
  <c r="R23" i="7"/>
  <c r="T23" i="7" s="1"/>
  <c r="S23" i="7"/>
  <c r="R15" i="7"/>
  <c r="T15" i="7" s="1"/>
  <c r="S15" i="7"/>
  <c r="R71" i="7"/>
  <c r="T71" i="7" s="1"/>
  <c r="S71" i="7"/>
  <c r="R46" i="7"/>
  <c r="T46" i="7" s="1"/>
  <c r="S46" i="7"/>
  <c r="R38" i="7"/>
  <c r="T38" i="7" s="1"/>
  <c r="S38" i="7"/>
  <c r="R30" i="7"/>
  <c r="T30" i="7" s="1"/>
  <c r="S30" i="7"/>
  <c r="R14" i="7"/>
  <c r="T14" i="7" s="1"/>
  <c r="S14" i="7"/>
  <c r="S37" i="7"/>
  <c r="R37" i="7"/>
  <c r="T37" i="7" s="1"/>
  <c r="S21" i="7"/>
  <c r="R21" i="7"/>
  <c r="T21" i="7" s="1"/>
  <c r="S69" i="7"/>
  <c r="R69" i="7"/>
  <c r="T69" i="7" s="1"/>
  <c r="R52" i="7"/>
  <c r="T52" i="7" s="1"/>
  <c r="S52" i="7"/>
  <c r="R44" i="7"/>
  <c r="T44" i="7" s="1"/>
  <c r="S44" i="7"/>
  <c r="R36" i="7"/>
  <c r="T36" i="7" s="1"/>
  <c r="S36" i="7"/>
  <c r="R20" i="7"/>
  <c r="T20" i="7" s="1"/>
  <c r="S20" i="7"/>
  <c r="R12" i="7"/>
  <c r="T12" i="7" s="1"/>
  <c r="S12" i="7"/>
  <c r="S73" i="7"/>
  <c r="S33" i="7"/>
  <c r="S17" i="7"/>
  <c r="S74" i="7"/>
  <c r="S66" i="7"/>
  <c r="S58" i="7"/>
  <c r="S50" i="7"/>
  <c r="S42" i="7"/>
  <c r="S34" i="7"/>
  <c r="S26" i="7"/>
  <c r="S18" i="7"/>
  <c r="J53" i="7"/>
  <c r="L53" i="7" s="1"/>
  <c r="K53" i="7"/>
  <c r="K43" i="7"/>
  <c r="G36" i="7"/>
  <c r="L36" i="7" s="1"/>
  <c r="J37" i="7"/>
  <c r="L37" i="7" s="1"/>
  <c r="G30" i="7"/>
  <c r="L30" i="7" s="1"/>
  <c r="K20" i="7"/>
  <c r="S53" i="7" l="1"/>
  <c r="F8" i="7"/>
  <c r="K8" i="7" s="1"/>
  <c r="F7" i="7"/>
  <c r="G7" i="7" s="1"/>
  <c r="L7" i="7" s="1"/>
  <c r="D132" i="7"/>
  <c r="D116" i="7"/>
  <c r="D100" i="7"/>
  <c r="D84" i="7"/>
  <c r="D77" i="7"/>
  <c r="F76" i="7"/>
  <c r="K76" i="7" s="1"/>
  <c r="D75" i="7"/>
  <c r="F74" i="7"/>
  <c r="G74" i="7" s="1"/>
  <c r="L74" i="7" s="1"/>
  <c r="I72" i="7"/>
  <c r="J72" i="7" s="1"/>
  <c r="L72" i="7" s="1"/>
  <c r="F71" i="7"/>
  <c r="G71" i="7" s="1"/>
  <c r="L71" i="7" s="1"/>
  <c r="P70" i="7"/>
  <c r="D70" i="7"/>
  <c r="N70" i="7" s="1"/>
  <c r="F69" i="7"/>
  <c r="K69" i="7" s="1"/>
  <c r="D67" i="7"/>
  <c r="F56" i="7"/>
  <c r="K56" i="7" s="1"/>
  <c r="D13" i="7"/>
  <c r="D54" i="7"/>
  <c r="F52" i="7"/>
  <c r="G52" i="7" s="1"/>
  <c r="L52" i="7" s="1"/>
  <c r="F49" i="7"/>
  <c r="K49" i="7" s="1"/>
  <c r="D45" i="7"/>
  <c r="D47" i="7"/>
  <c r="F46" i="7"/>
  <c r="K46" i="7" s="1"/>
  <c r="F44" i="7"/>
  <c r="K44" i="7" s="1"/>
  <c r="D40" i="7"/>
  <c r="N40" i="7" s="1"/>
  <c r="P40" i="7"/>
  <c r="F39" i="7"/>
  <c r="I42" i="7"/>
  <c r="K42" i="7" s="1"/>
  <c r="F41" i="7"/>
  <c r="G41" i="7" s="1"/>
  <c r="L41" i="7" s="1"/>
  <c r="Q70" i="7" l="1"/>
  <c r="R70" i="7" s="1"/>
  <c r="Q40" i="7"/>
  <c r="R40" i="7" s="1"/>
  <c r="N67" i="7"/>
  <c r="Q67" i="7"/>
  <c r="R67" i="7" s="1"/>
  <c r="I47" i="7"/>
  <c r="J47" i="7" s="1"/>
  <c r="L47" i="7" s="1"/>
  <c r="N47" i="7"/>
  <c r="Q47" i="7"/>
  <c r="R47" i="7" s="1"/>
  <c r="I45" i="7"/>
  <c r="K45" i="7" s="1"/>
  <c r="Q45" i="7"/>
  <c r="R45" i="7" s="1"/>
  <c r="N45" i="7"/>
  <c r="O70" i="7"/>
  <c r="S70" i="7"/>
  <c r="I75" i="7"/>
  <c r="J75" i="7" s="1"/>
  <c r="L75" i="7" s="1"/>
  <c r="N75" i="7"/>
  <c r="Q75" i="7"/>
  <c r="R75" i="7" s="1"/>
  <c r="I77" i="7"/>
  <c r="K77" i="7" s="1"/>
  <c r="N77" i="7"/>
  <c r="Q77" i="7"/>
  <c r="R77" i="7" s="1"/>
  <c r="K7" i="7"/>
  <c r="D55" i="7"/>
  <c r="F54" i="7"/>
  <c r="I54" i="7"/>
  <c r="J54" i="7" s="1"/>
  <c r="N54" i="7"/>
  <c r="Q54" i="7"/>
  <c r="R54" i="7" s="1"/>
  <c r="O40" i="7"/>
  <c r="Q13" i="7"/>
  <c r="N13" i="7"/>
  <c r="G8" i="7"/>
  <c r="L8" i="7" s="1"/>
  <c r="I40" i="7"/>
  <c r="K40" i="7" s="1"/>
  <c r="I70" i="7"/>
  <c r="J70" i="7" s="1"/>
  <c r="L70" i="7" s="1"/>
  <c r="K71" i="7"/>
  <c r="K72" i="7"/>
  <c r="G76" i="7"/>
  <c r="L76" i="7" s="1"/>
  <c r="K74" i="7"/>
  <c r="G69" i="7"/>
  <c r="L69" i="7" s="1"/>
  <c r="J77" i="7"/>
  <c r="L77" i="7" s="1"/>
  <c r="G56" i="7"/>
  <c r="L56" i="7" s="1"/>
  <c r="K52" i="7"/>
  <c r="G49" i="7"/>
  <c r="L49" i="7" s="1"/>
  <c r="G46" i="7"/>
  <c r="L46" i="7" s="1"/>
  <c r="G44" i="7"/>
  <c r="L44" i="7" s="1"/>
  <c r="G39" i="7"/>
  <c r="L39" i="7" s="1"/>
  <c r="K39" i="7"/>
  <c r="J42" i="7"/>
  <c r="L42" i="7" s="1"/>
  <c r="K41" i="7"/>
  <c r="S40" i="7" l="1"/>
  <c r="T40" i="7"/>
  <c r="T70" i="7"/>
  <c r="J45" i="7"/>
  <c r="L45" i="7" s="1"/>
  <c r="K75" i="7"/>
  <c r="R13" i="7"/>
  <c r="G54" i="7"/>
  <c r="L54" i="7" s="1"/>
  <c r="K54" i="7"/>
  <c r="O75" i="7"/>
  <c r="T75" i="7" s="1"/>
  <c r="S75" i="7"/>
  <c r="O13" i="7"/>
  <c r="S13" i="7"/>
  <c r="I55" i="7"/>
  <c r="N55" i="7"/>
  <c r="Q55" i="7"/>
  <c r="R55" i="7" s="1"/>
  <c r="O47" i="7"/>
  <c r="T47" i="7" s="1"/>
  <c r="S47" i="7"/>
  <c r="O45" i="7"/>
  <c r="T45" i="7" s="1"/>
  <c r="S45" i="7"/>
  <c r="O77" i="7"/>
  <c r="T77" i="7" s="1"/>
  <c r="S77" i="7"/>
  <c r="K47" i="7"/>
  <c r="O54" i="7"/>
  <c r="T54" i="7" s="1"/>
  <c r="S54" i="7"/>
  <c r="O67" i="7"/>
  <c r="T67" i="7" s="1"/>
  <c r="S67" i="7"/>
  <c r="J40" i="7"/>
  <c r="L40" i="7" s="1"/>
  <c r="K70" i="7"/>
  <c r="O55" i="7" l="1"/>
  <c r="T55" i="7" s="1"/>
  <c r="S55" i="7"/>
  <c r="K55" i="7"/>
  <c r="J55" i="7"/>
  <c r="L55" i="7" s="1"/>
  <c r="T13" i="7"/>
  <c r="I67" i="7"/>
  <c r="F66" i="7"/>
  <c r="K66" i="7" s="1"/>
  <c r="D65" i="7"/>
  <c r="E64" i="7"/>
  <c r="D63" i="7"/>
  <c r="D62" i="7"/>
  <c r="D61" i="7"/>
  <c r="D60" i="7"/>
  <c r="F59" i="7"/>
  <c r="K59" i="7" s="1"/>
  <c r="F58" i="7"/>
  <c r="K58" i="7" s="1"/>
  <c r="F57" i="7"/>
  <c r="K57" i="7" s="1"/>
  <c r="I60" i="7" l="1"/>
  <c r="K60" i="7" s="1"/>
  <c r="Q60" i="7"/>
  <c r="R60" i="7" s="1"/>
  <c r="N60" i="7"/>
  <c r="I62" i="7"/>
  <c r="J62" i="7" s="1"/>
  <c r="L62" i="7" s="1"/>
  <c r="N62" i="7"/>
  <c r="Q62" i="7"/>
  <c r="R62" i="7" s="1"/>
  <c r="I63" i="7"/>
  <c r="Q63" i="7"/>
  <c r="R63" i="7" s="1"/>
  <c r="N63" i="7"/>
  <c r="I61" i="7"/>
  <c r="K61" i="7" s="1"/>
  <c r="Q61" i="7"/>
  <c r="R61" i="7" s="1"/>
  <c r="N61" i="7"/>
  <c r="F64" i="7"/>
  <c r="K64" i="7" s="1"/>
  <c r="M64" i="7"/>
  <c r="N64" i="7" s="1"/>
  <c r="I65" i="7"/>
  <c r="Q65" i="7"/>
  <c r="R65" i="7" s="1"/>
  <c r="N65" i="7"/>
  <c r="G59" i="7"/>
  <c r="L59" i="7" s="1"/>
  <c r="G58" i="7"/>
  <c r="L58" i="7" s="1"/>
  <c r="G57" i="7"/>
  <c r="L57" i="7" s="1"/>
  <c r="K65" i="7"/>
  <c r="J65" i="7"/>
  <c r="L65" i="7" s="1"/>
  <c r="K63" i="7"/>
  <c r="J63" i="7"/>
  <c r="L63" i="7" s="1"/>
  <c r="J61" i="7"/>
  <c r="L61" i="7" s="1"/>
  <c r="J67" i="7"/>
  <c r="L67" i="7" s="1"/>
  <c r="K67" i="7"/>
  <c r="J60" i="7"/>
  <c r="L60" i="7" s="1"/>
  <c r="G66" i="7"/>
  <c r="L66" i="7" s="1"/>
  <c r="K62" i="7" l="1"/>
  <c r="G64" i="7"/>
  <c r="L64" i="7" s="1"/>
  <c r="O64" i="7"/>
  <c r="T64" i="7" s="1"/>
  <c r="S64" i="7"/>
  <c r="O62" i="7"/>
  <c r="T62" i="7" s="1"/>
  <c r="S62" i="7"/>
  <c r="T61" i="7"/>
  <c r="O60" i="7"/>
  <c r="T60" i="7" s="1"/>
  <c r="S60" i="7"/>
  <c r="O61" i="7"/>
  <c r="S61" i="7"/>
  <c r="O65" i="7"/>
  <c r="T65" i="7" s="1"/>
  <c r="S65" i="7"/>
  <c r="O63" i="7"/>
  <c r="T63" i="7" s="1"/>
  <c r="S63" i="7"/>
  <c r="F35" i="7"/>
  <c r="K35" i="7" s="1"/>
  <c r="F34" i="7"/>
  <c r="K34" i="7" s="1"/>
  <c r="F33" i="7"/>
  <c r="K33" i="7" s="1"/>
  <c r="F32" i="7"/>
  <c r="K32" i="7" s="1"/>
  <c r="D28" i="7"/>
  <c r="D25" i="7"/>
  <c r="I21" i="7"/>
  <c r="N28" i="7" l="1"/>
  <c r="Q28" i="7"/>
  <c r="R28" i="7" s="1"/>
  <c r="F25" i="7"/>
  <c r="Q25" i="7"/>
  <c r="N25" i="7"/>
  <c r="G32" i="7"/>
  <c r="L32" i="7" s="1"/>
  <c r="G33" i="7"/>
  <c r="L33" i="7" s="1"/>
  <c r="G34" i="7"/>
  <c r="L34" i="7" s="1"/>
  <c r="G35" i="7"/>
  <c r="L35" i="7" s="1"/>
  <c r="J21" i="7"/>
  <c r="L21" i="7" s="1"/>
  <c r="K21" i="7"/>
  <c r="K25" i="7" l="1"/>
  <c r="G25" i="7"/>
  <c r="L25" i="7" s="1"/>
  <c r="O25" i="7"/>
  <c r="S25" i="7"/>
  <c r="R25" i="7"/>
  <c r="O28" i="7"/>
  <c r="T28" i="7" s="1"/>
  <c r="S28" i="7"/>
  <c r="F19" i="7"/>
  <c r="G19" i="7" s="1"/>
  <c r="L19" i="7" s="1"/>
  <c r="F18" i="7"/>
  <c r="G18" i="7" s="1"/>
  <c r="L18" i="7" s="1"/>
  <c r="F17" i="7"/>
  <c r="G17" i="7" s="1"/>
  <c r="L17" i="7" s="1"/>
  <c r="F16" i="7"/>
  <c r="G16" i="7" s="1"/>
  <c r="L16" i="7" s="1"/>
  <c r="T25" i="7" l="1"/>
  <c r="D29" i="7"/>
  <c r="K17" i="7"/>
  <c r="K19" i="7"/>
  <c r="K16" i="7"/>
  <c r="K18" i="7"/>
  <c r="I29" i="7" l="1"/>
  <c r="Q29" i="7"/>
  <c r="Q144" i="7" s="1"/>
  <c r="R144" i="7" s="1"/>
  <c r="N29" i="7"/>
  <c r="N144" i="7" s="1"/>
  <c r="O144" i="7" s="1"/>
  <c r="I11" i="7"/>
  <c r="F9" i="7"/>
  <c r="O29" i="7" l="1"/>
  <c r="S29" i="7"/>
  <c r="S144" i="7" s="1"/>
  <c r="T144" i="7" s="1"/>
  <c r="R29" i="7"/>
  <c r="T29" i="7" s="1"/>
  <c r="K29" i="7"/>
  <c r="J29" i="7"/>
  <c r="L29" i="7" s="1"/>
  <c r="K9" i="7"/>
  <c r="I13" i="7"/>
  <c r="J11" i="7"/>
  <c r="L11" i="7" s="1"/>
  <c r="K11" i="7"/>
  <c r="G9" i="7"/>
  <c r="L9" i="7" s="1"/>
  <c r="J13" i="7" l="1"/>
  <c r="L13" i="7" s="1"/>
  <c r="I144" i="7"/>
  <c r="K13" i="7"/>
  <c r="F12" i="7" l="1"/>
  <c r="G12" i="7" s="1"/>
  <c r="L12" i="7" s="1"/>
  <c r="K12" i="7" l="1"/>
  <c r="I28" i="7" l="1"/>
  <c r="J28" i="7" s="1"/>
  <c r="F28" i="7"/>
  <c r="F10" i="7"/>
  <c r="K10" i="7" s="1"/>
  <c r="F14" i="7"/>
  <c r="K14" i="7" s="1"/>
  <c r="G14" i="7" l="1"/>
  <c r="L14" i="7" s="1"/>
  <c r="G10" i="7"/>
  <c r="L10" i="7" s="1"/>
  <c r="K28" i="7"/>
  <c r="G28" i="7"/>
  <c r="L28" i="7" s="1"/>
  <c r="G144" i="7" l="1"/>
  <c r="O146" i="7" s="1"/>
  <c r="J143" i="7" l="1"/>
  <c r="L143" i="7" s="1"/>
  <c r="J144" i="7"/>
  <c r="R146" i="7" s="1"/>
  <c r="K143" i="7" l="1"/>
  <c r="K144" i="7" s="1"/>
  <c r="L144" i="7" s="1"/>
  <c r="T146" i="7" s="1"/>
</calcChain>
</file>

<file path=xl/sharedStrings.xml><?xml version="1.0" encoding="utf-8"?>
<sst xmlns="http://schemas.openxmlformats.org/spreadsheetml/2006/main" count="433" uniqueCount="228">
  <si>
    <t>№ п/п</t>
  </si>
  <si>
    <t>с НДС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</si>
  <si>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</si>
  <si>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</si>
  <si>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</si>
  <si>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</si>
  <si>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</si>
  <si>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</si>
  <si>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</si>
  <si>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</si>
  <si>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</si>
  <si>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</si>
  <si>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</si>
  <si>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шт.</t>
  </si>
  <si>
    <t>м</t>
  </si>
  <si>
    <t>шт</t>
  </si>
  <si>
    <t>м3</t>
  </si>
  <si>
    <t>т</t>
  </si>
  <si>
    <t>м2</t>
  </si>
  <si>
    <t>Щебень балластный кат.2</t>
  </si>
  <si>
    <t>Итого</t>
  </si>
  <si>
    <t>комплект</t>
  </si>
  <si>
    <t>Балластировка путей</t>
  </si>
  <si>
    <t>комплекс</t>
  </si>
  <si>
    <t xml:space="preserve">Шпала ж.б с комплектом креплений КБ50 </t>
  </si>
  <si>
    <t xml:space="preserve">Шпала деревянная с комплектом креплений КД50 </t>
  </si>
  <si>
    <t>Резка асфальтобетонного покрытия фрезой</t>
  </si>
  <si>
    <t>м.п.</t>
  </si>
  <si>
    <t>Очистка  межшпальных ящиков от щебня вручную</t>
  </si>
  <si>
    <t>Демонтаж металлических плит покрытия</t>
  </si>
  <si>
    <t>Пролив щебня битумом</t>
  </si>
  <si>
    <t>Установка МС2 на болтовых соединениях</t>
  </si>
  <si>
    <t>Изделие соединительное МС2 (уголок 75х50х5)</t>
  </si>
  <si>
    <t>Болт М14</t>
  </si>
  <si>
    <t>Гайка М14</t>
  </si>
  <si>
    <t>Шайба М14</t>
  </si>
  <si>
    <t>Установка изделий МС-1</t>
  </si>
  <si>
    <t>Переход №1 (путь №1А, от заводоуправления в сторону цеха М-10 )</t>
  </si>
  <si>
    <t>Демонтаж бетонных плит покрытия</t>
  </si>
  <si>
    <t>Выменивание шпал</t>
  </si>
  <si>
    <t>Комплект резиножелезобетонного переезда L=6,5м</t>
  </si>
  <si>
    <t>Укладка плиты внутренней  ПЖДв (3,25м. х 1,58м. х 0,17м.)</t>
  </si>
  <si>
    <t xml:space="preserve">Укладка плиты наружней ПЖДн (3,25м. х 0,8м. х 0,17м.)  </t>
  </si>
  <si>
    <t>Устройство полосы резиновой (3250 х 80 х 10)мм. для внутренних плит</t>
  </si>
  <si>
    <t>Устройство полосы резиновой (3250 х 80 х 10)мм. для наружных плит</t>
  </si>
  <si>
    <t>Устройство упоров фиксации резиножелезобетонных плит</t>
  </si>
  <si>
    <t>Демонтаж асфальтобетонного покрытия и подстилающих слоёв толщиной 200 мм (11,2_м2)</t>
  </si>
  <si>
    <t>Очистка  пути и межшпальных ящиков от щебня вручную</t>
  </si>
  <si>
    <t xml:space="preserve">Выправка и рихтовка пути </t>
  </si>
  <si>
    <t>Укладка резиножелезобетонного переезда L=6,5м</t>
  </si>
  <si>
    <t>Очистка межшпальных ящиков от щебня вручную</t>
  </si>
  <si>
    <t>Сверление рельс для установки МС2 (14 * 2 отверстия)</t>
  </si>
  <si>
    <t>Изделие соединительное МС1 (уголок 75х75х5)  (L=18м; 4,79кг/м)</t>
  </si>
  <si>
    <t>Покрытие битумным лаком</t>
  </si>
  <si>
    <t>Лак битумный</t>
  </si>
  <si>
    <t>Демонтаж подстилающих слоёв толщиной 450 мм (42,7 м2) в межпутье и на подходах к переезду</t>
  </si>
  <si>
    <t>Устройство щебёночного основания  (42,7 м2 * 150 мм)</t>
  </si>
  <si>
    <t>Щебень известняковый</t>
  </si>
  <si>
    <t>Песок</t>
  </si>
  <si>
    <t>Устройство песчаной подушки толщиной 100 мм (42,7м2)</t>
  </si>
  <si>
    <t>Устройство асфальтобетонного покрытия толщиной 6см</t>
  </si>
  <si>
    <t>Асфальт крупнозернистый плотный, тип Б, марка II</t>
  </si>
  <si>
    <t>Устройство асфальтобетонного покрытия толщиной 4см</t>
  </si>
  <si>
    <t>Асфальт мелкозернистый плотный, тип Б, марка II</t>
  </si>
  <si>
    <t>м.п</t>
  </si>
  <si>
    <t>Устройство асфальтового покрытия в межпутье и на подходах к переезду</t>
  </si>
  <si>
    <t>Демонтаж асфальтобетонного покрытия и подстилающих слоёв толщиной 200 мм  (63м2)</t>
  </si>
  <si>
    <t>Изготовление в построечных условиях конструкций закладных МС2 (20шт. * 0,72кг/шт.)</t>
  </si>
  <si>
    <t>л</t>
  </si>
  <si>
    <t>Устройство асфальтового покрытия перезда</t>
  </si>
  <si>
    <t>Устройство песчаной подушки толщиной 100 мм (63м2)</t>
  </si>
  <si>
    <t>Устройство щебёночного основания  (63 м2 * 150 мм)</t>
  </si>
  <si>
    <t>Укладка резиножелезобетонного пешеходного перехода L=1,625м</t>
  </si>
  <si>
    <t>Комплект резиножелезобетонного пешеходного перехода L=1,625м</t>
  </si>
  <si>
    <t>Укладка плита пешеходной для перекрытия межпутных расстояний ПВ-3  (1,6м. х  0,72м. х 0,12м.)</t>
  </si>
  <si>
    <t xml:space="preserve">Укладка плиты внутренней  ПЖДвс (1,6м. х 1,58м. х 0,2м.) </t>
  </si>
  <si>
    <t>Укладка плиты наружней ПЖДнс (1,6м. х 0,8м. х 0,26м.)</t>
  </si>
  <si>
    <t>Устройство полосы резиновой (15 х 80 х 1600мм.) для внутренних плит</t>
  </si>
  <si>
    <t>Устройство полосы резиновой (5 х 80 х 1600мм.) для наружных плит</t>
  </si>
  <si>
    <t>Плита пешеходная  для перекрытия межпутных расстояний ПВ-3</t>
  </si>
  <si>
    <t>Переход №2 (путь №1А, от заводоуправления в сторону цеха М-10 )</t>
  </si>
  <si>
    <t>Переход №3 (путь №1А, от заводоуправления в сторону цеха М-10 )</t>
  </si>
  <si>
    <t>Демонтаж деревянных плит покрытия</t>
  </si>
  <si>
    <t>Переход №4 (путь №1А, от заводоуправления в сторону цеха М-10, необязательный)</t>
  </si>
  <si>
    <t>Очистка межшпальных ящиков и подходов от щебня вручную</t>
  </si>
  <si>
    <t>Переезд №30 (путь №7А) возле ЖДЦ</t>
  </si>
  <si>
    <t>Переезд №8 (пути №1 и №2) автомобильный после стрелки</t>
  </si>
  <si>
    <t>Переезд №б/н (путь №1 ) косой переезд</t>
  </si>
  <si>
    <t>Ксмр</t>
  </si>
  <si>
    <t>Кмтр</t>
  </si>
  <si>
    <t>ООО КиКГКОСТРОЙ</t>
  </si>
  <si>
    <t>рент</t>
  </si>
  <si>
    <t>1.</t>
  </si>
  <si>
    <t>1.1.</t>
  </si>
  <si>
    <t>1.2.</t>
  </si>
  <si>
    <t>1.3.</t>
  </si>
  <si>
    <t>1.4.</t>
  </si>
  <si>
    <t>1.4.1.</t>
  </si>
  <si>
    <t>1.5.</t>
  </si>
  <si>
    <t>1.5.1.</t>
  </si>
  <si>
    <t>1.6.</t>
  </si>
  <si>
    <t>1.7.</t>
  </si>
  <si>
    <t>1.7.1.</t>
  </si>
  <si>
    <t>1.7.2.</t>
  </si>
  <si>
    <t>1.7.3.</t>
  </si>
  <si>
    <t>1.7.4.</t>
  </si>
  <si>
    <t>1.7.5.</t>
  </si>
  <si>
    <t>1.7.6.</t>
  </si>
  <si>
    <t>2.1.</t>
  </si>
  <si>
    <t>2.2.</t>
  </si>
  <si>
    <t>2.3.</t>
  </si>
  <si>
    <t>2.4.</t>
  </si>
  <si>
    <t>2.4.1.</t>
  </si>
  <si>
    <t>2.5.</t>
  </si>
  <si>
    <t>2.5.1.</t>
  </si>
  <si>
    <t>2.6.</t>
  </si>
  <si>
    <t>2.7.</t>
  </si>
  <si>
    <t>2.7.1.</t>
  </si>
  <si>
    <t>2.7.2.</t>
  </si>
  <si>
    <t>2.7.3.</t>
  </si>
  <si>
    <t>2.7.4.</t>
  </si>
  <si>
    <t>2.7.5.</t>
  </si>
  <si>
    <t>2.7.6.</t>
  </si>
  <si>
    <t>2.8.</t>
  </si>
  <si>
    <t>2.8.1.</t>
  </si>
  <si>
    <t>2.8.2.</t>
  </si>
  <si>
    <t>2.8.3.</t>
  </si>
  <si>
    <t>2.8.4.</t>
  </si>
  <si>
    <t>2.8.6.</t>
  </si>
  <si>
    <t>2.8.7.</t>
  </si>
  <si>
    <t>2.8.5.</t>
  </si>
  <si>
    <t>2.8.8.</t>
  </si>
  <si>
    <t>2.8.9.</t>
  </si>
  <si>
    <t>3.</t>
  </si>
  <si>
    <t>3.1.</t>
  </si>
  <si>
    <t>3.2.</t>
  </si>
  <si>
    <t>3.3.</t>
  </si>
  <si>
    <t>3.4.</t>
  </si>
  <si>
    <t>3.4.1.</t>
  </si>
  <si>
    <t>3.5.</t>
  </si>
  <si>
    <t>3.5.1.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</si>
  <si>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</si>
  <si>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</si>
  <si>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</si>
  <si>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</si>
  <si>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</si>
  <si>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</si>
  <si>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</si>
  <si>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</si>
  <si>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</si>
  <si>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</si>
  <si>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</si>
  <si>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</si>
  <si>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</si>
  <si>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</si>
  <si>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</si>
  <si>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</si>
  <si>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</si>
  <si>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</si>
  <si>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</si>
  <si>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</si>
  <si>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</si>
  <si>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</si>
  <si>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</si>
  <si>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</si>
  <si>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</si>
  <si>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</si>
  <si>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</si>
  <si>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</si>
  <si>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</si>
  <si>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3.18.1.</t>
  </si>
  <si>
    <t>3.18.2</t>
  </si>
  <si>
    <t>3.18.3.</t>
  </si>
  <si>
    <t>3.18.4.</t>
  </si>
  <si>
    <t>3.18.5.</t>
  </si>
  <si>
    <t>3.18.6.</t>
  </si>
  <si>
    <t>3.18.7.</t>
  </si>
  <si>
    <t>3.18.8.</t>
  </si>
  <si>
    <t>3.18.9.</t>
  </si>
  <si>
    <t>5.</t>
  </si>
  <si>
    <t>5.1.</t>
  </si>
  <si>
    <t>5.2.</t>
  </si>
  <si>
    <t>5.3.</t>
  </si>
  <si>
    <t>5.3.1.</t>
  </si>
  <si>
    <t>5.4.</t>
  </si>
  <si>
    <t>5.4.1.</t>
  </si>
  <si>
    <t>5.5.</t>
  </si>
  <si>
    <t>5.5.1.</t>
  </si>
  <si>
    <t>5.5.2.</t>
  </si>
  <si>
    <t>5.5.3.</t>
  </si>
  <si>
    <t>5.5.4.</t>
  </si>
  <si>
    <t>5.5.5.</t>
  </si>
  <si>
    <t>5.5.6.</t>
  </si>
  <si>
    <t>5.5.7.</t>
  </si>
  <si>
    <t>5.5.8.</t>
  </si>
  <si>
    <t>6.</t>
  </si>
  <si>
    <t>6.1.</t>
  </si>
  <si>
    <t>6.2.</t>
  </si>
  <si>
    <t>6.3.</t>
  </si>
  <si>
    <t>6.3.1.</t>
  </si>
  <si>
    <t>6.4.</t>
  </si>
  <si>
    <t>6.4.1.</t>
  </si>
  <si>
    <t>6.5.</t>
  </si>
  <si>
    <t>6.5.1.</t>
  </si>
  <si>
    <t>6.5.2.</t>
  </si>
  <si>
    <t>6.5.3.</t>
  </si>
  <si>
    <t>6.5.4.</t>
  </si>
  <si>
    <t>6.5.5.</t>
  </si>
  <si>
    <t>6.5.6.</t>
  </si>
  <si>
    <t>6.5.7.</t>
  </si>
  <si>
    <t>6.5.8.</t>
  </si>
  <si>
    <t>7.1.</t>
  </si>
  <si>
    <t>7.2.</t>
  </si>
  <si>
    <t>7.3.</t>
  </si>
  <si>
    <t>7.3.1.</t>
  </si>
  <si>
    <t>7.4.</t>
  </si>
  <si>
    <t>7.4.1.</t>
  </si>
  <si>
    <t>7.5.</t>
  </si>
  <si>
    <t>7.5.1.</t>
  </si>
  <si>
    <t>7.5.2.</t>
  </si>
  <si>
    <t>7.5.3.</t>
  </si>
  <si>
    <t>7.5.4.</t>
  </si>
  <si>
    <t>7.5.5.</t>
  </si>
  <si>
    <t>7.5.6.</t>
  </si>
  <si>
    <t>7.5.7.</t>
  </si>
  <si>
    <t>7.5.8.</t>
  </si>
  <si>
    <t>Мобилизация 10%</t>
  </si>
  <si>
    <t xml:space="preserve">Мобилизация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</si>
</sst>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\ ##0.00_-;\-* #\ ##0.00_-;_-* &quot;-&quot;??_-;_-@_-"/>
    <numFmt numFmtId="165" formatCode="_-* #\ ##0_-;\-* #\ ##0_-;_-* &quot;-&quot;??_-;_-@_-"/>
    <numFmt numFmtId="166" formatCode="#\ ##0.00"/>
    <numFmt numFmtId="167" formatCode="0.0"/>
    <numFmt numFmtId="168" formatCode="_-* #,##0_-;\-* #,##0_-;_-* &quot;-&quot;??_-;_-@_-"/>
    <numFmt numFmtId="169" formatCode="0.000"/>
    <numFmt numFmtId="170" formatCode="_-* #.##_-;\-* #.##_-;_-* &quot;-&quot;??_-;_-@_-"/>
  </numFmts>
  <fonts count="1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3" fillId="0" borderId="0" applyFont="0" applyFill="0" applyBorder="0" applyAlignment="0" applyProtection="0"/>
    <xf numFmtId="0" fontId="11" fillId="0" borderId="0">
      <alignment vertical="top"/>
    </xf>
    <xf numFmtId="0" fontId="11" fillId="0" borderId="0"/>
    <xf numFmtId="9" fontId="14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/>
    <xf numFmtId="1" fontId="4" fillId="0" borderId="2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left" vertical="center" wrapText="1"/>
    </xf>
    <xf numFmtId="165" fontId="4" fillId="2" borderId="2" xfId="1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0" borderId="2" xfId="3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1" applyFont="1" applyFill="1" applyBorder="1" applyAlignment="1">
      <alignment horizontal="center" vertical="center"/>
    </xf>
    <xf numFmtId="164" fontId="8" fillId="0" borderId="2" xfId="1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164" fontId="6" fillId="4" borderId="2" xfId="1" applyFont="1" applyFill="1" applyBorder="1" applyAlignment="1">
      <alignment horizontal="center" vertical="center" wrapText="1"/>
    </xf>
    <xf numFmtId="164" fontId="7" fillId="4" borderId="2" xfId="1" applyFont="1" applyFill="1" applyBorder="1" applyAlignment="1">
      <alignment vertical="center"/>
    </xf>
    <xf numFmtId="0" fontId="7" fillId="4" borderId="2" xfId="0" applyFont="1" applyFill="1" applyBorder="1" applyAlignment="1">
      <alignment vertical="center" wrapText="1"/>
    </xf>
    <xf numFmtId="164" fontId="6" fillId="0" borderId="2" xfId="1" applyFont="1" applyFill="1" applyBorder="1" applyAlignment="1">
      <alignment horizontal="center" vertical="center" wrapText="1"/>
    </xf>
    <xf numFmtId="164" fontId="6" fillId="3" borderId="2" xfId="1" applyFont="1" applyFill="1" applyBorder="1" applyAlignment="1">
      <alignment horizontal="center" vertical="center" wrapText="1"/>
    </xf>
    <xf numFmtId="164" fontId="6" fillId="4" borderId="2" xfId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3" applyFont="1" applyBorder="1" applyAlignment="1">
      <alignment vertical="center" wrapText="1"/>
    </xf>
    <xf numFmtId="0" fontId="6" fillId="4" borderId="2" xfId="3" applyFont="1" applyFill="1" applyBorder="1" applyAlignment="1">
      <alignment horizontal="left" vertical="center" wrapText="1"/>
    </xf>
    <xf numFmtId="0" fontId="6" fillId="4" borderId="2" xfId="2" applyFont="1" applyFill="1" applyBorder="1" applyAlignment="1">
      <alignment horizontal="center" vertical="center" wrapText="1"/>
    </xf>
    <xf numFmtId="164" fontId="8" fillId="4" borderId="2" xfId="1" applyFont="1" applyFill="1" applyBorder="1" applyAlignment="1">
      <alignment horizontal="center" vertical="center" wrapText="1"/>
    </xf>
    <xf numFmtId="164" fontId="10" fillId="0" borderId="2" xfId="1" applyFont="1" applyFill="1" applyBorder="1" applyAlignment="1">
      <alignment horizontal="center" vertical="center" wrapText="1"/>
    </xf>
    <xf numFmtId="164" fontId="8" fillId="3" borderId="2" xfId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0" fontId="12" fillId="0" borderId="0" xfId="0" applyFont="1"/>
    <xf numFmtId="164" fontId="6" fillId="5" borderId="2" xfId="1" applyFont="1" applyFill="1" applyBorder="1" applyAlignment="1">
      <alignment horizontal="center" vertical="center" wrapText="1"/>
    </xf>
    <xf numFmtId="164" fontId="7" fillId="5" borderId="2" xfId="1" applyFont="1" applyFill="1" applyBorder="1" applyAlignment="1">
      <alignment vertical="center"/>
    </xf>
    <xf numFmtId="0" fontId="6" fillId="5" borderId="2" xfId="3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5" borderId="2" xfId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left" vertical="center" wrapText="1"/>
    </xf>
    <xf numFmtId="4" fontId="7" fillId="0" borderId="2" xfId="1" applyNumberFormat="1" applyFont="1" applyBorder="1" applyAlignment="1">
      <alignment vertical="center"/>
    </xf>
    <xf numFmtId="4" fontId="7" fillId="4" borderId="2" xfId="1" applyNumberFormat="1" applyFont="1" applyFill="1" applyBorder="1" applyAlignment="1">
      <alignment vertical="center"/>
    </xf>
    <xf numFmtId="4" fontId="7" fillId="5" borderId="2" xfId="1" applyNumberFormat="1" applyFont="1" applyFill="1" applyBorder="1" applyAlignment="1">
      <alignment vertical="center"/>
    </xf>
    <xf numFmtId="4" fontId="7" fillId="0" borderId="2" xfId="1" applyNumberFormat="1" applyFont="1" applyFill="1" applyBorder="1" applyAlignment="1">
      <alignment vertical="center"/>
    </xf>
    <xf numFmtId="4" fontId="5" fillId="0" borderId="2" xfId="1" applyNumberFormat="1" applyFont="1" applyBorder="1"/>
    <xf numFmtId="4" fontId="0" fillId="0" borderId="0" xfId="0" applyNumberFormat="1"/>
    <xf numFmtId="4" fontId="5" fillId="0" borderId="2" xfId="1" applyNumberFormat="1" applyFont="1" applyBorder="1" applyAlignment="1">
      <alignment vertical="center"/>
    </xf>
    <xf numFmtId="4" fontId="4" fillId="2" borderId="2" xfId="1" applyNumberFormat="1" applyFont="1" applyFill="1" applyBorder="1" applyAlignment="1">
      <alignment horizontal="left" vertical="center" wrapText="1"/>
    </xf>
    <xf numFmtId="4" fontId="0" fillId="0" borderId="0" xfId="1" applyNumberFormat="1" applyFont="1"/>
    <xf numFmtId="4" fontId="7" fillId="3" borderId="2" xfId="1" applyNumberFormat="1" applyFont="1" applyFill="1" applyBorder="1" applyAlignment="1">
      <alignment vertical="center"/>
    </xf>
    <xf numFmtId="4" fontId="7" fillId="0" borderId="8" xfId="1" applyNumberFormat="1" applyFont="1" applyFill="1" applyBorder="1" applyAlignment="1">
      <alignment vertical="center"/>
    </xf>
    <xf numFmtId="4" fontId="7" fillId="4" borderId="8" xfId="1" applyNumberFormat="1" applyFont="1" applyFill="1" applyBorder="1" applyAlignment="1">
      <alignment vertic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2" borderId="2" xfId="1" applyNumberFormat="1" applyFont="1" applyFill="1" applyBorder="1" applyAlignment="1">
      <alignment horizontal="right" vertical="center" wrapText="1"/>
    </xf>
    <xf numFmtId="4" fontId="7" fillId="3" borderId="2" xfId="1" applyNumberFormat="1" applyFont="1" applyFill="1" applyBorder="1" applyAlignment="1">
      <alignment horizontal="right" vertical="center" wrapText="1"/>
    </xf>
    <xf numFmtId="4" fontId="7" fillId="4" borderId="2" xfId="1" applyNumberFormat="1" applyFont="1" applyFill="1" applyBorder="1" applyAlignment="1">
      <alignment horizontal="right" vertical="center" wrapText="1"/>
    </xf>
    <xf numFmtId="4" fontId="7" fillId="0" borderId="2" xfId="1" applyNumberFormat="1" applyFont="1" applyFill="1" applyBorder="1" applyAlignment="1">
      <alignment horizontal="right" vertical="center" wrapText="1"/>
    </xf>
    <xf numFmtId="4" fontId="5" fillId="0" borderId="2" xfId="1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164" fontId="6" fillId="3" borderId="2" xfId="1" applyFont="1" applyFill="1" applyBorder="1" applyAlignment="1">
      <alignment horizontal="center" vertical="center"/>
    </xf>
    <xf numFmtId="164" fontId="6" fillId="5" borderId="2" xfId="1" applyFont="1" applyFill="1" applyBorder="1" applyAlignment="1">
      <alignment vertical="center"/>
    </xf>
    <xf numFmtId="0" fontId="3" fillId="0" borderId="0" xfId="0" applyFont="1"/>
    <xf numFmtId="0" fontId="6" fillId="3" borderId="2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6" fillId="5" borderId="2" xfId="2" applyFont="1" applyFill="1" applyBorder="1" applyAlignment="1">
      <alignment horizontal="left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164" fontId="9" fillId="0" borderId="2" xfId="1" applyFont="1" applyFill="1" applyBorder="1" applyAlignment="1">
      <alignment vertical="center"/>
    </xf>
    <xf numFmtId="164" fontId="8" fillId="5" borderId="2" xfId="1" applyFont="1" applyFill="1" applyBorder="1" applyAlignment="1">
      <alignment horizontal="center" vertical="center" wrapText="1"/>
    </xf>
    <xf numFmtId="43" fontId="7" fillId="5" borderId="2" xfId="1" applyNumberFormat="1" applyFont="1" applyFill="1" applyBorder="1" applyAlignment="1">
      <alignment horizontal="center"/>
    </xf>
    <xf numFmtId="164" fontId="7" fillId="5" borderId="2" xfId="1" applyFont="1" applyFill="1" applyBorder="1" applyAlignment="1">
      <alignment horizontal="center" vertical="center" wrapText="1"/>
    </xf>
    <xf numFmtId="164" fontId="7" fillId="5" borderId="8" xfId="1" applyFont="1" applyFill="1" applyBorder="1" applyAlignment="1">
      <alignment vertical="center"/>
    </xf>
    <xf numFmtId="164" fontId="7" fillId="3" borderId="2" xfId="1" applyFont="1" applyFill="1" applyBorder="1" applyAlignment="1">
      <alignment vertical="center"/>
    </xf>
    <xf numFmtId="164" fontId="7" fillId="3" borderId="2" xfId="1" applyFont="1" applyFill="1" applyBorder="1" applyAlignment="1">
      <alignment horizontal="center" vertical="center" wrapText="1"/>
    </xf>
    <xf numFmtId="164" fontId="7" fillId="0" borderId="8" xfId="1" applyFont="1" applyBorder="1" applyAlignment="1">
      <alignment vertical="center"/>
    </xf>
    <xf numFmtId="43" fontId="7" fillId="5" borderId="2" xfId="1" applyNumberFormat="1" applyFont="1" applyFill="1" applyBorder="1" applyAlignment="1">
      <alignment horizontal="center" vertical="center"/>
    </xf>
    <xf numFmtId="0" fontId="6" fillId="0" borderId="2" xfId="2" applyFont="1" applyBorder="1" applyAlignment="1">
      <alignment vertical="center" wrapText="1"/>
    </xf>
    <xf numFmtId="164" fontId="7" fillId="0" borderId="2" xfId="1" applyFont="1" applyBorder="1" applyAlignment="1">
      <alignment vertical="center"/>
    </xf>
    <xf numFmtId="0" fontId="4" fillId="0" borderId="2" xfId="3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0" fontId="6" fillId="5" borderId="2" xfId="2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9" fillId="5" borderId="2" xfId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/>
    </xf>
    <xf numFmtId="164" fontId="7" fillId="0" borderId="2" xfId="1" applyFont="1" applyFill="1" applyBorder="1" applyAlignment="1">
      <alignment vertical="center"/>
    </xf>
    <xf numFmtId="164" fontId="7" fillId="0" borderId="2" xfId="1" applyFont="1" applyFill="1" applyBorder="1" applyAlignment="1">
      <alignment horizontal="center" vertical="center" wrapText="1"/>
    </xf>
    <xf numFmtId="164" fontId="7" fillId="0" borderId="8" xfId="1" applyFont="1" applyFill="1" applyBorder="1" applyAlignment="1">
      <alignment vertical="center"/>
    </xf>
    <xf numFmtId="3" fontId="4" fillId="0" borderId="2" xfId="2" applyNumberFormat="1" applyFont="1" applyBorder="1" applyAlignment="1">
      <alignment horizontal="center" vertical="center"/>
    </xf>
    <xf numFmtId="3" fontId="4" fillId="0" borderId="4" xfId="2" applyNumberFormat="1" applyFont="1" applyBorder="1" applyAlignment="1">
      <alignment horizontal="center" vertical="center"/>
    </xf>
    <xf numFmtId="165" fontId="6" fillId="4" borderId="2" xfId="1" applyNumberFormat="1" applyFont="1" applyFill="1" applyBorder="1" applyAlignment="1">
      <alignment vertical="center" wrapText="1"/>
    </xf>
    <xf numFmtId="2" fontId="6" fillId="4" borderId="2" xfId="0" applyNumberFormat="1" applyFont="1" applyFill="1" applyBorder="1" applyAlignment="1">
      <alignment vertical="center" wrapText="1"/>
    </xf>
    <xf numFmtId="1" fontId="4" fillId="0" borderId="2" xfId="1" applyNumberFormat="1" applyFont="1" applyFill="1" applyBorder="1" applyAlignment="1">
      <alignment vertical="center"/>
    </xf>
    <xf numFmtId="1" fontId="7" fillId="0" borderId="2" xfId="0" applyNumberFormat="1" applyFont="1" applyBorder="1" applyAlignment="1">
      <alignment vertical="center" wrapText="1"/>
    </xf>
    <xf numFmtId="1" fontId="6" fillId="4" borderId="2" xfId="1" applyNumberFormat="1" applyFont="1" applyFill="1" applyBorder="1" applyAlignment="1">
      <alignment vertical="center"/>
    </xf>
    <xf numFmtId="1" fontId="6" fillId="0" borderId="2" xfId="0" applyNumberFormat="1" applyFont="1" applyBorder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167" fontId="4" fillId="0" borderId="2" xfId="1" applyNumberFormat="1" applyFont="1" applyFill="1" applyBorder="1" applyAlignment="1">
      <alignment vertical="center"/>
    </xf>
    <xf numFmtId="2" fontId="6" fillId="0" borderId="2" xfId="2" applyNumberFormat="1" applyFont="1" applyBorder="1" applyAlignment="1">
      <alignment vertical="center" wrapText="1"/>
    </xf>
    <xf numFmtId="167" fontId="6" fillId="5" borderId="2" xfId="2" applyNumberFormat="1" applyFont="1" applyFill="1" applyBorder="1" applyAlignment="1">
      <alignment vertical="center" wrapText="1"/>
    </xf>
    <xf numFmtId="169" fontId="6" fillId="5" borderId="2" xfId="2" applyNumberFormat="1" applyFont="1" applyFill="1" applyBorder="1" applyAlignment="1">
      <alignment vertical="center" wrapText="1"/>
    </xf>
    <xf numFmtId="167" fontId="6" fillId="0" borderId="2" xfId="1" applyNumberFormat="1" applyFont="1" applyFill="1" applyBorder="1" applyAlignment="1">
      <alignment vertical="center"/>
    </xf>
    <xf numFmtId="2" fontId="6" fillId="3" borderId="2" xfId="1" applyNumberFormat="1" applyFont="1" applyFill="1" applyBorder="1" applyAlignment="1">
      <alignment vertical="center"/>
    </xf>
    <xf numFmtId="170" fontId="6" fillId="0" borderId="2" xfId="1" applyNumberFormat="1" applyFont="1" applyFill="1" applyBorder="1" applyAlignment="1">
      <alignment vertical="center" wrapText="1"/>
    </xf>
    <xf numFmtId="168" fontId="6" fillId="5" borderId="2" xfId="1" applyNumberFormat="1" applyFont="1" applyFill="1" applyBorder="1" applyAlignment="1">
      <alignment vertical="center"/>
    </xf>
    <xf numFmtId="168" fontId="6" fillId="3" borderId="2" xfId="1" applyNumberFormat="1" applyFont="1" applyFill="1" applyBorder="1" applyAlignment="1">
      <alignment vertical="center"/>
    </xf>
    <xf numFmtId="43" fontId="6" fillId="3" borderId="2" xfId="1" applyNumberFormat="1" applyFont="1" applyFill="1" applyBorder="1" applyAlignment="1">
      <alignment vertical="center"/>
    </xf>
    <xf numFmtId="43" fontId="6" fillId="5" borderId="2" xfId="1" applyNumberFormat="1" applyFont="1" applyFill="1" applyBorder="1" applyAlignment="1">
      <alignment vertical="center"/>
    </xf>
    <xf numFmtId="167" fontId="6" fillId="0" borderId="2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2" fontId="6" fillId="0" borderId="2" xfId="1" applyNumberFormat="1" applyFont="1" applyFill="1" applyBorder="1" applyAlignment="1">
      <alignment vertical="center" wrapText="1"/>
    </xf>
    <xf numFmtId="1" fontId="6" fillId="5" borderId="2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vertical="center" wrapText="1"/>
    </xf>
    <xf numFmtId="1" fontId="6" fillId="5" borderId="2" xfId="0" applyNumberFormat="1" applyFont="1" applyFill="1" applyBorder="1" applyAlignment="1">
      <alignment vertical="center" wrapText="1"/>
    </xf>
    <xf numFmtId="2" fontId="6" fillId="3" borderId="2" xfId="1" applyNumberFormat="1" applyFont="1" applyFill="1" applyBorder="1" applyAlignment="1">
      <alignment vertical="center" wrapText="1"/>
    </xf>
    <xf numFmtId="0" fontId="2" fillId="0" borderId="0" xfId="0" applyFont="1"/>
    <xf numFmtId="9" fontId="0" fillId="0" borderId="0" xfId="4" applyFont="1"/>
    <xf numFmtId="0" fontId="0" fillId="0" borderId="2" xfId="0" applyBorder="1"/>
    <xf numFmtId="165" fontId="0" fillId="0" borderId="2" xfId="1" applyNumberFormat="1" applyFont="1" applyBorder="1"/>
    <xf numFmtId="0" fontId="4" fillId="0" borderId="0" xfId="3" applyFont="1" applyAlignment="1">
      <alignment horizontal="right" vertical="center" wrapText="1"/>
    </xf>
    <xf numFmtId="4" fontId="5" fillId="0" borderId="0" xfId="1" applyNumberFormat="1" applyFont="1" applyBorder="1"/>
    <xf numFmtId="4" fontId="5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0" fontId="4" fillId="2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0" xfId="0" applyFont="1" applyFill="1"/>
    <xf numFmtId="0" fontId="6" fillId="3" borderId="2" xfId="0" applyFont="1" applyFill="1" applyBorder="1" applyAlignment="1">
      <alignment horizontal="left" vertical="center" wrapText="1"/>
    </xf>
    <xf numFmtId="164" fontId="6" fillId="3" borderId="1" xfId="1" applyFont="1" applyFill="1" applyBorder="1" applyAlignment="1">
      <alignment horizontal="center" vertical="center" wrapText="1"/>
    </xf>
    <xf numFmtId="164" fontId="6" fillId="3" borderId="4" xfId="1" applyFont="1" applyFill="1" applyBorder="1" applyAlignment="1">
      <alignment horizontal="center" vertical="center" wrapText="1"/>
    </xf>
    <xf numFmtId="164" fontId="6" fillId="3" borderId="7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6" fontId="4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4" fillId="0" borderId="8" xfId="3" applyFont="1" applyBorder="1" applyAlignment="1">
      <alignment horizontal="right" vertical="center" wrapText="1"/>
    </xf>
    <xf numFmtId="0" fontId="4" fillId="0" borderId="9" xfId="3" applyFont="1" applyBorder="1" applyAlignment="1">
      <alignment horizontal="right" vertical="center" wrapText="1"/>
    </xf>
    <xf numFmtId="0" fontId="4" fillId="0" borderId="10" xfId="3" applyFont="1" applyBorder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8" fontId="6" fillId="3" borderId="1" xfId="1" applyNumberFormat="1" applyFont="1" applyFill="1" applyBorder="1" applyAlignment="1">
      <alignment vertical="center"/>
    </xf>
    <xf numFmtId="168" fontId="6" fillId="3" borderId="4" xfId="1" applyNumberFormat="1" applyFont="1" applyFill="1" applyBorder="1" applyAlignment="1">
      <alignment vertical="center"/>
    </xf>
    <xf numFmtId="168" fontId="6" fillId="3" borderId="7" xfId="1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</cellXfs>
  <cellStyles count="5">
    <cellStyle name="ЛокСмМТСН" xfId="2" xr:uid="{00000000-0005-0000-0000-000031000000}"/>
    <cellStyle name="Обычный" xfId="0" builtinId="0"/>
    <cellStyle name="Обычный 2" xfId="3" xr:uid="{00000000-0005-0000-0000-000032000000}"/>
    <cellStyle name="Процентный" xfId="4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5221-58D7-4F1D-897F-BCC258F7F1C1}">
  <dimension ref="A1:T146"/>
  <sheetViews>
    <sheetView tabSelected="1" view="pageBreakPreview" zoomScale="70" zoomScaleNormal="100" zoomScaleSheetLayoutView="70" workbookViewId="0">
      <selection activeCell="L143" sqref="L143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10.5703125" style="1" customWidth="1"/>
    <col min="4" max="4" width="10.140625" style="115" customWidth="1"/>
    <col min="5" max="5" width="12.140625" customWidth="1"/>
    <col min="6" max="6" width="12.7109375" style="47" customWidth="1"/>
    <col min="7" max="7" width="15.28515625" style="50" customWidth="1"/>
    <col min="8" max="8" width="15.85546875" style="2" customWidth="1"/>
    <col min="9" max="9" width="12.7109375" style="47" customWidth="1"/>
    <col min="10" max="10" width="15.28515625" style="47" customWidth="1"/>
    <col min="11" max="11" width="12.7109375" style="60" customWidth="1"/>
    <col min="12" max="12" width="12.7109375" style="47" customWidth="1"/>
    <col min="13" max="13" width="15.140625" customWidth="1"/>
    <col min="14" max="14" width="16" customWidth="1"/>
    <col min="15" max="15" width="17.140625" customWidth="1"/>
    <col min="16" max="20" width="16.140625" customWidth="1"/>
  </cols>
  <sheetData>
    <row r="1" spans="1:20" x14ac:dyDescent="0.25">
      <c r="E1" s="156" t="s">
        <v>5</v>
      </c>
      <c r="F1" s="157"/>
      <c r="G1" s="157"/>
      <c r="H1" s="157"/>
      <c r="I1" s="157"/>
      <c r="J1" s="157"/>
      <c r="K1" s="157"/>
      <c r="L1" s="157"/>
      <c r="M1" s="122" t="s">
        <v>88</v>
      </c>
      <c r="N1">
        <v>1.4</v>
      </c>
      <c r="P1" s="122" t="s">
        <v>89</v>
      </c>
      <c r="Q1">
        <v>1.3</v>
      </c>
    </row>
    <row r="2" spans="1:20" x14ac:dyDescent="0.25">
      <c r="A2" s="160" t="s">
        <v>0</v>
      </c>
      <c r="B2" s="139" t="s">
        <v>2</v>
      </c>
      <c r="C2" s="161" t="s">
        <v>3</v>
      </c>
      <c r="D2" s="161" t="s">
        <v>4</v>
      </c>
      <c r="E2" s="158"/>
      <c r="F2" s="159"/>
      <c r="G2" s="159"/>
      <c r="H2" s="159"/>
      <c r="I2" s="159"/>
      <c r="J2" s="159"/>
      <c r="K2" s="159"/>
      <c r="L2" s="159"/>
      <c r="M2" s="137" t="s">
        <v>90</v>
      </c>
      <c r="N2" s="138"/>
      <c r="O2" s="138"/>
      <c r="P2" s="138"/>
      <c r="Q2" s="138"/>
      <c r="R2" s="138"/>
      <c r="S2" s="138"/>
      <c r="T2" s="138"/>
    </row>
    <row r="3" spans="1:20" ht="27.75" customHeight="1" x14ac:dyDescent="0.25">
      <c r="A3" s="160"/>
      <c r="B3" s="139"/>
      <c r="C3" s="162"/>
      <c r="D3" s="162"/>
      <c r="E3" s="139" t="s">
        <v>6</v>
      </c>
      <c r="F3" s="139"/>
      <c r="G3" s="139"/>
      <c r="H3" s="139" t="s">
        <v>7</v>
      </c>
      <c r="I3" s="139"/>
      <c r="J3" s="139"/>
      <c r="K3" s="140" t="s">
        <v>8</v>
      </c>
      <c r="L3" s="140"/>
      <c r="M3" s="139" t="s">
        <v>6</v>
      </c>
      <c r="N3" s="139"/>
      <c r="O3" s="139"/>
      <c r="P3" s="139" t="s">
        <v>7</v>
      </c>
      <c r="Q3" s="139"/>
      <c r="R3" s="139"/>
      <c r="S3" s="140" t="s">
        <v>8</v>
      </c>
      <c r="T3" s="140"/>
    </row>
    <row r="4" spans="1:20" ht="56.1" customHeight="1" x14ac:dyDescent="0.25">
      <c r="A4" s="160"/>
      <c r="B4" s="139"/>
      <c r="C4" s="163"/>
      <c r="D4" s="163"/>
      <c r="E4" s="30" t="s">
        <v>9</v>
      </c>
      <c r="F4" s="40" t="s">
        <v>10</v>
      </c>
      <c r="G4" s="48" t="s">
        <v>11</v>
      </c>
      <c r="H4" s="30" t="s">
        <v>9</v>
      </c>
      <c r="I4" s="40" t="s">
        <v>10</v>
      </c>
      <c r="J4" s="48" t="s">
        <v>11</v>
      </c>
      <c r="K4" s="54" t="s">
        <v>12</v>
      </c>
      <c r="L4" s="40" t="s">
        <v>1</v>
      </c>
      <c r="M4" s="30" t="s">
        <v>9</v>
      </c>
      <c r="N4" s="40" t="s">
        <v>10</v>
      </c>
      <c r="O4" s="48" t="s">
        <v>11</v>
      </c>
      <c r="P4" s="30" t="s">
        <v>9</v>
      </c>
      <c r="Q4" s="40" t="s">
        <v>10</v>
      </c>
      <c r="R4" s="48" t="s">
        <v>11</v>
      </c>
      <c r="S4" s="54" t="s">
        <v>12</v>
      </c>
      <c r="T4" s="40" t="s">
        <v>1</v>
      </c>
    </row>
    <row r="5" spans="1:20" s="1" customFormat="1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94">
        <v>6</v>
      </c>
      <c r="G5" s="94">
        <v>7</v>
      </c>
      <c r="H5" s="5">
        <v>8</v>
      </c>
      <c r="I5" s="95">
        <v>9</v>
      </c>
      <c r="J5" s="95">
        <v>10</v>
      </c>
      <c r="K5" s="95">
        <v>11</v>
      </c>
      <c r="L5" s="95">
        <v>12</v>
      </c>
      <c r="M5" s="4">
        <v>5</v>
      </c>
      <c r="N5" s="94">
        <v>6</v>
      </c>
      <c r="O5" s="94">
        <v>7</v>
      </c>
      <c r="P5" s="5">
        <v>8</v>
      </c>
      <c r="Q5" s="95">
        <v>9</v>
      </c>
      <c r="R5" s="95">
        <v>10</v>
      </c>
      <c r="S5" s="95">
        <v>11</v>
      </c>
      <c r="T5" s="95">
        <v>12</v>
      </c>
    </row>
    <row r="6" spans="1:20" ht="20.25" customHeight="1" x14ac:dyDescent="0.25">
      <c r="A6" s="164" t="s">
        <v>92</v>
      </c>
      <c r="B6" s="144" t="s">
        <v>85</v>
      </c>
      <c r="C6" s="145"/>
      <c r="D6" s="145"/>
      <c r="E6" s="7"/>
      <c r="F6" s="41"/>
      <c r="G6" s="49"/>
      <c r="H6" s="8"/>
      <c r="I6" s="49"/>
      <c r="J6" s="49"/>
      <c r="K6" s="55"/>
      <c r="L6" s="49"/>
      <c r="M6" s="7"/>
      <c r="N6" s="41"/>
      <c r="O6" s="49"/>
      <c r="P6" s="8"/>
      <c r="Q6" s="49"/>
      <c r="R6" s="49"/>
      <c r="S6" s="55"/>
      <c r="T6" s="49"/>
    </row>
    <row r="7" spans="1:20" s="64" customFormat="1" ht="20.25" customHeight="1" x14ac:dyDescent="0.25">
      <c r="A7" s="11" t="s">
        <v>93</v>
      </c>
      <c r="B7" s="31" t="s">
        <v>26</v>
      </c>
      <c r="C7" s="11" t="s">
        <v>27</v>
      </c>
      <c r="D7" s="116">
        <v>14</v>
      </c>
      <c r="E7" s="20">
        <v>1700</v>
      </c>
      <c r="F7" s="91">
        <f>ROUND(E7*D7,2)</f>
        <v>23800</v>
      </c>
      <c r="G7" s="91">
        <f>ROUND(F7*1.2,2)</f>
        <v>28560</v>
      </c>
      <c r="H7" s="13"/>
      <c r="I7" s="91"/>
      <c r="J7" s="91"/>
      <c r="K7" s="92">
        <f t="shared" ref="K7:L8" si="0">F7+I7</f>
        <v>23800</v>
      </c>
      <c r="L7" s="93">
        <f t="shared" si="0"/>
        <v>28560</v>
      </c>
      <c r="M7" s="20">
        <f>E7*$N$1</f>
        <v>2380</v>
      </c>
      <c r="N7" s="91">
        <f>ROUND(M7*D7,2)</f>
        <v>33320</v>
      </c>
      <c r="O7" s="91">
        <f>ROUND(N7*1.2,2)</f>
        <v>39984</v>
      </c>
      <c r="P7" s="13"/>
      <c r="Q7" s="91"/>
      <c r="R7" s="91"/>
      <c r="S7" s="92">
        <f t="shared" ref="S7" si="1">N7+Q7</f>
        <v>33320</v>
      </c>
      <c r="T7" s="93">
        <f t="shared" ref="T7" si="2">O7+R7</f>
        <v>39984</v>
      </c>
    </row>
    <row r="8" spans="1:20" s="64" customFormat="1" ht="30" customHeight="1" x14ac:dyDescent="0.25">
      <c r="A8" s="11" t="s">
        <v>94</v>
      </c>
      <c r="B8" s="31" t="s">
        <v>46</v>
      </c>
      <c r="C8" s="65" t="s">
        <v>16</v>
      </c>
      <c r="D8" s="116">
        <v>2.2400000000000002</v>
      </c>
      <c r="E8" s="20">
        <v>9380.3799999999992</v>
      </c>
      <c r="F8" s="91">
        <f>ROUND(E8*D8,2)</f>
        <v>21012.05</v>
      </c>
      <c r="G8" s="91">
        <f>ROUND(F8*1.2,2)</f>
        <v>25214.46</v>
      </c>
      <c r="H8" s="13"/>
      <c r="I8" s="91"/>
      <c r="J8" s="91"/>
      <c r="K8" s="92">
        <f t="shared" si="0"/>
        <v>21012.05</v>
      </c>
      <c r="L8" s="93">
        <f t="shared" si="0"/>
        <v>25214.46</v>
      </c>
      <c r="M8" s="20">
        <f t="shared" ref="M8:M71" si="3">E8*$N$1</f>
        <v>13132.531999999997</v>
      </c>
      <c r="N8" s="91">
        <f t="shared" ref="N8:N71" si="4">ROUND(M8*D8,2)</f>
        <v>29416.87</v>
      </c>
      <c r="O8" s="91">
        <f t="shared" ref="O8:O71" si="5">ROUND(N8*1.2,2)</f>
        <v>35300.239999999998</v>
      </c>
      <c r="P8" s="13"/>
      <c r="Q8" s="91"/>
      <c r="R8" s="91"/>
      <c r="S8" s="92">
        <f t="shared" ref="S8:S10" si="6">N8+Q8</f>
        <v>29416.87</v>
      </c>
      <c r="T8" s="93">
        <f t="shared" ref="T8:T10" si="7">O8+R8</f>
        <v>35300.239999999998</v>
      </c>
    </row>
    <row r="9" spans="1:20" ht="18.75" customHeight="1" x14ac:dyDescent="0.25">
      <c r="A9" s="9" t="s">
        <v>95</v>
      </c>
      <c r="B9" s="31" t="s">
        <v>47</v>
      </c>
      <c r="C9" s="61" t="s">
        <v>16</v>
      </c>
      <c r="D9" s="102">
        <v>3</v>
      </c>
      <c r="E9" s="62">
        <v>3800</v>
      </c>
      <c r="F9" s="42">
        <f t="shared" ref="F9" si="8">ROUND(E9*D9,2)</f>
        <v>11400</v>
      </c>
      <c r="G9" s="42">
        <f t="shared" ref="G9" si="9">ROUND(F9*1.2,2)</f>
        <v>13680</v>
      </c>
      <c r="H9" s="13"/>
      <c r="I9" s="51"/>
      <c r="J9" s="51"/>
      <c r="K9" s="56">
        <f t="shared" ref="K9:L9" si="10">F9+I9</f>
        <v>11400</v>
      </c>
      <c r="L9" s="42">
        <f t="shared" si="10"/>
        <v>13680</v>
      </c>
      <c r="M9" s="62">
        <f t="shared" si="3"/>
        <v>5320</v>
      </c>
      <c r="N9" s="42">
        <f t="shared" si="4"/>
        <v>15960</v>
      </c>
      <c r="O9" s="42">
        <f t="shared" si="5"/>
        <v>19152</v>
      </c>
      <c r="P9" s="13"/>
      <c r="Q9" s="51"/>
      <c r="R9" s="51"/>
      <c r="S9" s="92">
        <f t="shared" si="6"/>
        <v>15960</v>
      </c>
      <c r="T9" s="93">
        <f t="shared" si="7"/>
        <v>19152</v>
      </c>
    </row>
    <row r="10" spans="1:20" ht="18" customHeight="1" x14ac:dyDescent="0.25">
      <c r="A10" s="14" t="s">
        <v>96</v>
      </c>
      <c r="B10" s="31" t="s">
        <v>39</v>
      </c>
      <c r="C10" s="61" t="s">
        <v>13</v>
      </c>
      <c r="D10" s="101">
        <v>13</v>
      </c>
      <c r="E10" s="20">
        <v>3076</v>
      </c>
      <c r="F10" s="42">
        <f>ROUND(E10*D10,2)</f>
        <v>39988</v>
      </c>
      <c r="G10" s="42">
        <f>ROUND(F10*1.2,2)</f>
        <v>47985.599999999999</v>
      </c>
      <c r="H10" s="13"/>
      <c r="I10" s="51"/>
      <c r="J10" s="51"/>
      <c r="K10" s="56">
        <f t="shared" ref="K10:L10" si="11">F10+I10</f>
        <v>39988</v>
      </c>
      <c r="L10" s="42">
        <f t="shared" si="11"/>
        <v>47985.599999999999</v>
      </c>
      <c r="M10" s="20">
        <f t="shared" si="3"/>
        <v>4306.3999999999996</v>
      </c>
      <c r="N10" s="42">
        <f t="shared" si="4"/>
        <v>55983.199999999997</v>
      </c>
      <c r="O10" s="42">
        <f t="shared" si="5"/>
        <v>67179.839999999997</v>
      </c>
      <c r="P10" s="13"/>
      <c r="Q10" s="51"/>
      <c r="R10" s="51"/>
      <c r="S10" s="92">
        <f t="shared" si="6"/>
        <v>55983.199999999997</v>
      </c>
      <c r="T10" s="93">
        <f t="shared" si="7"/>
        <v>67179.839999999997</v>
      </c>
    </row>
    <row r="11" spans="1:20" ht="18" customHeight="1" x14ac:dyDescent="0.25">
      <c r="A11" s="15" t="s">
        <v>97</v>
      </c>
      <c r="B11" s="19" t="s">
        <v>25</v>
      </c>
      <c r="C11" s="16" t="s">
        <v>13</v>
      </c>
      <c r="D11" s="96">
        <v>13</v>
      </c>
      <c r="E11" s="17"/>
      <c r="F11" s="43"/>
      <c r="G11" s="43"/>
      <c r="H11" s="22">
        <v>7400</v>
      </c>
      <c r="I11" s="43">
        <f t="shared" ref="I11" si="12">ROUND(H11*D11,2)</f>
        <v>96200</v>
      </c>
      <c r="J11" s="43">
        <f t="shared" ref="J11" si="13">ROUND(I11*1.2,2)</f>
        <v>115440</v>
      </c>
      <c r="K11" s="57">
        <f t="shared" ref="K11" si="14">F11+I11</f>
        <v>96200</v>
      </c>
      <c r="L11" s="43">
        <f t="shared" ref="L11" si="15">G11+J11</f>
        <v>115440</v>
      </c>
      <c r="M11" s="17">
        <f t="shared" si="3"/>
        <v>0</v>
      </c>
      <c r="N11" s="43">
        <f t="shared" si="4"/>
        <v>0</v>
      </c>
      <c r="O11" s="43">
        <f t="shared" si="5"/>
        <v>0</v>
      </c>
      <c r="P11" s="22">
        <f>H11*$Q$1</f>
        <v>9620</v>
      </c>
      <c r="Q11" s="43">
        <f>ROUND(P11*D11,2)</f>
        <v>125060</v>
      </c>
      <c r="R11" s="43">
        <f t="shared" ref="R11" si="16">ROUND(Q11*1.2,2)</f>
        <v>150072</v>
      </c>
      <c r="S11" s="57">
        <f t="shared" ref="S11" si="17">N11+Q11</f>
        <v>125060</v>
      </c>
      <c r="T11" s="43">
        <f t="shared" ref="T11" si="18">O11+R11</f>
        <v>150072</v>
      </c>
    </row>
    <row r="12" spans="1:20" ht="20.25" customHeight="1" x14ac:dyDescent="0.25">
      <c r="A12" s="14" t="s">
        <v>98</v>
      </c>
      <c r="B12" s="10" t="s">
        <v>22</v>
      </c>
      <c r="C12" s="11" t="s">
        <v>16</v>
      </c>
      <c r="D12" s="102">
        <v>2.94</v>
      </c>
      <c r="E12" s="12">
        <v>1630</v>
      </c>
      <c r="F12" s="42">
        <f>ROUND(E12*D12,2)</f>
        <v>4792.2</v>
      </c>
      <c r="G12" s="42">
        <f>ROUND(F12*1.2,2)</f>
        <v>5750.64</v>
      </c>
      <c r="H12" s="13"/>
      <c r="I12" s="51"/>
      <c r="J12" s="51"/>
      <c r="K12" s="56">
        <f>F12+I12</f>
        <v>4792.2</v>
      </c>
      <c r="L12" s="42">
        <f>G12+J12</f>
        <v>5750.64</v>
      </c>
      <c r="M12" s="12">
        <f t="shared" si="3"/>
        <v>2282</v>
      </c>
      <c r="N12" s="42">
        <f t="shared" si="4"/>
        <v>6709.08</v>
      </c>
      <c r="O12" s="42">
        <f t="shared" si="5"/>
        <v>8050.9</v>
      </c>
      <c r="P12" s="13">
        <f t="shared" ref="P12:P75" si="19">H12*$Q$1</f>
        <v>0</v>
      </c>
      <c r="Q12" s="51">
        <f t="shared" ref="Q12:Q75" si="20">ROUND(P12*D12,2)</f>
        <v>0</v>
      </c>
      <c r="R12" s="51">
        <f t="shared" ref="R12:R75" si="21">ROUND(Q12*1.2,2)</f>
        <v>0</v>
      </c>
      <c r="S12" s="56">
        <f t="shared" ref="S12:S75" si="22">N12+Q12</f>
        <v>6709.08</v>
      </c>
      <c r="T12" s="42">
        <f t="shared" ref="T12:T75" si="23">O12+R12</f>
        <v>8050.9</v>
      </c>
    </row>
    <row r="13" spans="1:20" ht="18" customHeight="1" x14ac:dyDescent="0.25">
      <c r="A13" s="15" t="s">
        <v>99</v>
      </c>
      <c r="B13" s="19" t="s">
        <v>19</v>
      </c>
      <c r="C13" s="16" t="s">
        <v>16</v>
      </c>
      <c r="D13" s="97">
        <f>ROUND(D12*1.17,2)</f>
        <v>3.44</v>
      </c>
      <c r="E13" s="17"/>
      <c r="F13" s="43"/>
      <c r="G13" s="43"/>
      <c r="H13" s="18">
        <f>3625*1.1</f>
        <v>3987.5000000000005</v>
      </c>
      <c r="I13" s="43">
        <f>ROUND(H13*D13,2)</f>
        <v>13717</v>
      </c>
      <c r="J13" s="43">
        <f>ROUND(I13*1.2,2)</f>
        <v>16460.400000000001</v>
      </c>
      <c r="K13" s="57">
        <f>F13+I13</f>
        <v>13717</v>
      </c>
      <c r="L13" s="43">
        <f>G13+J13</f>
        <v>16460.400000000001</v>
      </c>
      <c r="M13" s="17">
        <f t="shared" si="3"/>
        <v>0</v>
      </c>
      <c r="N13" s="43">
        <f t="shared" si="4"/>
        <v>0</v>
      </c>
      <c r="O13" s="43">
        <f t="shared" si="5"/>
        <v>0</v>
      </c>
      <c r="P13" s="18">
        <f t="shared" si="19"/>
        <v>5183.7500000000009</v>
      </c>
      <c r="Q13" s="43">
        <f t="shared" si="20"/>
        <v>17832.099999999999</v>
      </c>
      <c r="R13" s="43">
        <f t="shared" si="21"/>
        <v>21398.52</v>
      </c>
      <c r="S13" s="57">
        <f t="shared" si="22"/>
        <v>17832.099999999999</v>
      </c>
      <c r="T13" s="43">
        <f t="shared" si="23"/>
        <v>21398.52</v>
      </c>
    </row>
    <row r="14" spans="1:20" ht="18" customHeight="1" x14ac:dyDescent="0.25">
      <c r="A14" s="14" t="s">
        <v>100</v>
      </c>
      <c r="B14" s="10" t="s">
        <v>48</v>
      </c>
      <c r="C14" s="11" t="s">
        <v>14</v>
      </c>
      <c r="D14" s="114">
        <v>12.5</v>
      </c>
      <c r="E14" s="20">
        <v>2395</v>
      </c>
      <c r="F14" s="42">
        <f t="shared" ref="F14" si="24">ROUND(E14*D14,2)</f>
        <v>29937.5</v>
      </c>
      <c r="G14" s="42">
        <f t="shared" ref="G14" si="25">ROUND(F14*1.2,2)</f>
        <v>35925</v>
      </c>
      <c r="H14" s="13"/>
      <c r="I14" s="51"/>
      <c r="J14" s="51"/>
      <c r="K14" s="56">
        <f t="shared" ref="K14:L14" si="26">F14+I14</f>
        <v>29937.5</v>
      </c>
      <c r="L14" s="42">
        <f t="shared" si="26"/>
        <v>35925</v>
      </c>
      <c r="M14" s="20">
        <f t="shared" si="3"/>
        <v>3353</v>
      </c>
      <c r="N14" s="42">
        <f t="shared" si="4"/>
        <v>41912.5</v>
      </c>
      <c r="O14" s="42">
        <f t="shared" si="5"/>
        <v>50295</v>
      </c>
      <c r="P14" s="13">
        <f t="shared" si="19"/>
        <v>0</v>
      </c>
      <c r="Q14" s="51">
        <f t="shared" si="20"/>
        <v>0</v>
      </c>
      <c r="R14" s="51">
        <f t="shared" si="21"/>
        <v>0</v>
      </c>
      <c r="S14" s="56">
        <f t="shared" si="22"/>
        <v>41912.5</v>
      </c>
      <c r="T14" s="42">
        <f t="shared" si="23"/>
        <v>50295</v>
      </c>
    </row>
    <row r="15" spans="1:20" ht="24.75" customHeight="1" x14ac:dyDescent="0.25">
      <c r="A15" s="72" t="s">
        <v>101</v>
      </c>
      <c r="B15" s="85" t="s">
        <v>49</v>
      </c>
      <c r="C15" s="86" t="s">
        <v>21</v>
      </c>
      <c r="D15" s="98">
        <v>1</v>
      </c>
      <c r="E15" s="13"/>
      <c r="F15" s="45"/>
      <c r="G15" s="45"/>
      <c r="H15" s="74"/>
      <c r="I15" s="45"/>
      <c r="J15" s="45"/>
      <c r="K15" s="58"/>
      <c r="L15" s="52"/>
      <c r="M15" s="13">
        <f t="shared" si="3"/>
        <v>0</v>
      </c>
      <c r="N15" s="45">
        <f t="shared" si="4"/>
        <v>0</v>
      </c>
      <c r="O15" s="45">
        <f t="shared" si="5"/>
        <v>0</v>
      </c>
      <c r="P15" s="74">
        <f t="shared" si="19"/>
        <v>0</v>
      </c>
      <c r="Q15" s="45">
        <f t="shared" si="20"/>
        <v>0</v>
      </c>
      <c r="R15" s="45">
        <f t="shared" si="21"/>
        <v>0</v>
      </c>
      <c r="S15" s="58">
        <f t="shared" si="22"/>
        <v>0</v>
      </c>
      <c r="T15" s="52">
        <f t="shared" si="23"/>
        <v>0</v>
      </c>
    </row>
    <row r="16" spans="1:20" ht="19.5" customHeight="1" x14ac:dyDescent="0.25">
      <c r="A16" s="39" t="s">
        <v>102</v>
      </c>
      <c r="B16" s="24" t="s">
        <v>41</v>
      </c>
      <c r="C16" s="23" t="s">
        <v>13</v>
      </c>
      <c r="D16" s="99">
        <v>2</v>
      </c>
      <c r="E16" s="21">
        <v>21240</v>
      </c>
      <c r="F16" s="45">
        <f>ROUND(E16*D16,2)</f>
        <v>42480</v>
      </c>
      <c r="G16" s="45">
        <f>ROUND(F16*1.2,2)</f>
        <v>50976</v>
      </c>
      <c r="H16" s="13"/>
      <c r="I16" s="45"/>
      <c r="J16" s="45"/>
      <c r="K16" s="58">
        <f t="shared" ref="K16:K20" si="27">F16+I16</f>
        <v>42480</v>
      </c>
      <c r="L16" s="52">
        <f t="shared" ref="L16:L20" si="28">G16+J16</f>
        <v>50976</v>
      </c>
      <c r="M16" s="21">
        <f t="shared" si="3"/>
        <v>29735.999999999996</v>
      </c>
      <c r="N16" s="45">
        <f t="shared" si="4"/>
        <v>59472</v>
      </c>
      <c r="O16" s="45">
        <f t="shared" si="5"/>
        <v>71366.399999999994</v>
      </c>
      <c r="P16" s="13">
        <f t="shared" si="19"/>
        <v>0</v>
      </c>
      <c r="Q16" s="45">
        <f t="shared" si="20"/>
        <v>0</v>
      </c>
      <c r="R16" s="45">
        <f t="shared" si="21"/>
        <v>0</v>
      </c>
      <c r="S16" s="58">
        <f t="shared" si="22"/>
        <v>59472</v>
      </c>
      <c r="T16" s="52">
        <f t="shared" si="23"/>
        <v>71366.399999999994</v>
      </c>
    </row>
    <row r="17" spans="1:20" ht="18" customHeight="1" x14ac:dyDescent="0.25">
      <c r="A17" s="39" t="s">
        <v>103</v>
      </c>
      <c r="B17" s="24" t="s">
        <v>42</v>
      </c>
      <c r="C17" s="23" t="s">
        <v>13</v>
      </c>
      <c r="D17" s="99">
        <v>4</v>
      </c>
      <c r="E17" s="21">
        <v>16840</v>
      </c>
      <c r="F17" s="45">
        <f t="shared" ref="F17:F20" si="29">ROUND(E17*D17,2)</f>
        <v>67360</v>
      </c>
      <c r="G17" s="45">
        <f t="shared" ref="G17:G20" si="30">ROUND(F17*1.2,2)</f>
        <v>80832</v>
      </c>
      <c r="H17" s="13"/>
      <c r="I17" s="45"/>
      <c r="J17" s="45"/>
      <c r="K17" s="58">
        <f t="shared" si="27"/>
        <v>67360</v>
      </c>
      <c r="L17" s="52">
        <f t="shared" si="28"/>
        <v>80832</v>
      </c>
      <c r="M17" s="21">
        <f t="shared" si="3"/>
        <v>23576</v>
      </c>
      <c r="N17" s="45">
        <f t="shared" si="4"/>
        <v>94304</v>
      </c>
      <c r="O17" s="45">
        <f t="shared" si="5"/>
        <v>113164.8</v>
      </c>
      <c r="P17" s="13">
        <f t="shared" si="19"/>
        <v>0</v>
      </c>
      <c r="Q17" s="45">
        <f t="shared" si="20"/>
        <v>0</v>
      </c>
      <c r="R17" s="45">
        <f t="shared" si="21"/>
        <v>0</v>
      </c>
      <c r="S17" s="58">
        <f t="shared" si="22"/>
        <v>94304</v>
      </c>
      <c r="T17" s="52">
        <f t="shared" si="23"/>
        <v>113164.8</v>
      </c>
    </row>
    <row r="18" spans="1:20" ht="18" customHeight="1" x14ac:dyDescent="0.25">
      <c r="A18" s="39" t="s">
        <v>104</v>
      </c>
      <c r="B18" s="24" t="s">
        <v>43</v>
      </c>
      <c r="C18" s="23" t="s">
        <v>13</v>
      </c>
      <c r="D18" s="99">
        <v>8</v>
      </c>
      <c r="E18" s="21">
        <v>1020</v>
      </c>
      <c r="F18" s="45">
        <f t="shared" si="29"/>
        <v>8160</v>
      </c>
      <c r="G18" s="45">
        <f t="shared" si="30"/>
        <v>9792</v>
      </c>
      <c r="H18" s="28"/>
      <c r="I18" s="45"/>
      <c r="J18" s="45"/>
      <c r="K18" s="58">
        <f t="shared" si="27"/>
        <v>8160</v>
      </c>
      <c r="L18" s="52">
        <f t="shared" si="28"/>
        <v>9792</v>
      </c>
      <c r="M18" s="21">
        <f t="shared" si="3"/>
        <v>1428</v>
      </c>
      <c r="N18" s="45">
        <f t="shared" si="4"/>
        <v>11424</v>
      </c>
      <c r="O18" s="45">
        <f t="shared" si="5"/>
        <v>13708.8</v>
      </c>
      <c r="P18" s="28">
        <f t="shared" si="19"/>
        <v>0</v>
      </c>
      <c r="Q18" s="45">
        <f t="shared" si="20"/>
        <v>0</v>
      </c>
      <c r="R18" s="45">
        <f t="shared" si="21"/>
        <v>0</v>
      </c>
      <c r="S18" s="58">
        <f t="shared" si="22"/>
        <v>11424</v>
      </c>
      <c r="T18" s="52">
        <f t="shared" si="23"/>
        <v>13708.8</v>
      </c>
    </row>
    <row r="19" spans="1:20" ht="18" customHeight="1" x14ac:dyDescent="0.25">
      <c r="A19" s="39" t="s">
        <v>105</v>
      </c>
      <c r="B19" s="24" t="s">
        <v>44</v>
      </c>
      <c r="C19" s="23" t="s">
        <v>13</v>
      </c>
      <c r="D19" s="99">
        <v>8</v>
      </c>
      <c r="E19" s="21">
        <v>1020</v>
      </c>
      <c r="F19" s="45">
        <f t="shared" si="29"/>
        <v>8160</v>
      </c>
      <c r="G19" s="45">
        <f t="shared" si="30"/>
        <v>9792</v>
      </c>
      <c r="H19" s="28"/>
      <c r="I19" s="45"/>
      <c r="J19" s="45"/>
      <c r="K19" s="58">
        <f t="shared" si="27"/>
        <v>8160</v>
      </c>
      <c r="L19" s="52">
        <f t="shared" si="28"/>
        <v>9792</v>
      </c>
      <c r="M19" s="21">
        <f t="shared" si="3"/>
        <v>1428</v>
      </c>
      <c r="N19" s="45">
        <f t="shared" si="4"/>
        <v>11424</v>
      </c>
      <c r="O19" s="45">
        <f t="shared" si="5"/>
        <v>13708.8</v>
      </c>
      <c r="P19" s="28">
        <f t="shared" si="19"/>
        <v>0</v>
      </c>
      <c r="Q19" s="45">
        <f t="shared" si="20"/>
        <v>0</v>
      </c>
      <c r="R19" s="45">
        <f t="shared" si="21"/>
        <v>0</v>
      </c>
      <c r="S19" s="58">
        <f t="shared" si="22"/>
        <v>11424</v>
      </c>
      <c r="T19" s="52">
        <f t="shared" si="23"/>
        <v>13708.8</v>
      </c>
    </row>
    <row r="20" spans="1:20" ht="18" customHeight="1" x14ac:dyDescent="0.25">
      <c r="A20" s="39" t="s">
        <v>106</v>
      </c>
      <c r="B20" s="24" t="s">
        <v>45</v>
      </c>
      <c r="C20" s="23" t="s">
        <v>15</v>
      </c>
      <c r="D20" s="99">
        <v>2</v>
      </c>
      <c r="E20" s="21">
        <v>7640</v>
      </c>
      <c r="F20" s="45">
        <f t="shared" si="29"/>
        <v>15280</v>
      </c>
      <c r="G20" s="45">
        <f t="shared" si="30"/>
        <v>18336</v>
      </c>
      <c r="H20" s="28"/>
      <c r="I20" s="45"/>
      <c r="J20" s="45"/>
      <c r="K20" s="58">
        <f t="shared" si="27"/>
        <v>15280</v>
      </c>
      <c r="L20" s="45">
        <f t="shared" si="28"/>
        <v>18336</v>
      </c>
      <c r="M20" s="21">
        <f t="shared" si="3"/>
        <v>10696</v>
      </c>
      <c r="N20" s="45">
        <f t="shared" si="4"/>
        <v>21392</v>
      </c>
      <c r="O20" s="45">
        <f t="shared" si="5"/>
        <v>25670.400000000001</v>
      </c>
      <c r="P20" s="28">
        <f t="shared" si="19"/>
        <v>0</v>
      </c>
      <c r="Q20" s="45">
        <f t="shared" si="20"/>
        <v>0</v>
      </c>
      <c r="R20" s="45">
        <f t="shared" si="21"/>
        <v>0</v>
      </c>
      <c r="S20" s="58">
        <f t="shared" si="22"/>
        <v>21392</v>
      </c>
      <c r="T20" s="45">
        <f t="shared" si="23"/>
        <v>25670.400000000001</v>
      </c>
    </row>
    <row r="21" spans="1:20" ht="18" customHeight="1" x14ac:dyDescent="0.25">
      <c r="A21" s="15" t="s">
        <v>107</v>
      </c>
      <c r="B21" s="25" t="s">
        <v>40</v>
      </c>
      <c r="C21" s="26" t="s">
        <v>21</v>
      </c>
      <c r="D21" s="100">
        <v>1</v>
      </c>
      <c r="E21" s="27"/>
      <c r="F21" s="43"/>
      <c r="G21" s="43"/>
      <c r="H21" s="63">
        <v>676000</v>
      </c>
      <c r="I21" s="43">
        <f>ROUND(H21*D21,2)</f>
        <v>676000</v>
      </c>
      <c r="J21" s="43">
        <f t="shared" ref="J21" si="31">ROUND(I21*1.2,2)</f>
        <v>811200</v>
      </c>
      <c r="K21" s="57">
        <f>F21+I21</f>
        <v>676000</v>
      </c>
      <c r="L21" s="53">
        <f>G21+J21</f>
        <v>811200</v>
      </c>
      <c r="M21" s="27">
        <f t="shared" si="3"/>
        <v>0</v>
      </c>
      <c r="N21" s="43">
        <f t="shared" si="4"/>
        <v>0</v>
      </c>
      <c r="O21" s="43">
        <f t="shared" si="5"/>
        <v>0</v>
      </c>
      <c r="P21" s="63">
        <f t="shared" si="19"/>
        <v>878800</v>
      </c>
      <c r="Q21" s="43">
        <f t="shared" si="20"/>
        <v>878800</v>
      </c>
      <c r="R21" s="43">
        <f t="shared" si="21"/>
        <v>1054560</v>
      </c>
      <c r="S21" s="57">
        <f t="shared" si="22"/>
        <v>878800</v>
      </c>
      <c r="T21" s="53">
        <f t="shared" si="23"/>
        <v>1054560</v>
      </c>
    </row>
    <row r="22" spans="1:20" ht="18" customHeight="1" x14ac:dyDescent="0.25">
      <c r="A22" s="164">
        <v>2</v>
      </c>
      <c r="B22" s="144" t="s">
        <v>86</v>
      </c>
      <c r="C22" s="145"/>
      <c r="D22" s="145"/>
      <c r="E22" s="7"/>
      <c r="F22" s="41"/>
      <c r="G22" s="49"/>
      <c r="H22" s="8"/>
      <c r="I22" s="49"/>
      <c r="J22" s="49"/>
      <c r="K22" s="55"/>
      <c r="L22" s="49"/>
      <c r="M22" s="7"/>
      <c r="N22" s="41"/>
      <c r="O22" s="49"/>
      <c r="P22" s="8"/>
      <c r="Q22" s="49"/>
      <c r="R22" s="49"/>
      <c r="S22" s="55"/>
      <c r="T22" s="49"/>
    </row>
    <row r="23" spans="1:20" ht="18" customHeight="1" x14ac:dyDescent="0.25">
      <c r="A23" s="39" t="s">
        <v>108</v>
      </c>
      <c r="B23" s="24" t="s">
        <v>29</v>
      </c>
      <c r="C23" s="23" t="s">
        <v>23</v>
      </c>
      <c r="D23" s="99">
        <v>1</v>
      </c>
      <c r="E23" s="21">
        <v>116300</v>
      </c>
      <c r="F23" s="42">
        <f t="shared" ref="F23" si="32">ROUND(E23*D23,2)</f>
        <v>116300</v>
      </c>
      <c r="G23" s="42">
        <f t="shared" ref="G23" si="33">ROUND(F23*1.2,2)</f>
        <v>139560</v>
      </c>
      <c r="H23" s="13"/>
      <c r="I23" s="51"/>
      <c r="J23" s="51"/>
      <c r="K23" s="56">
        <f t="shared" ref="K23:K27" si="34">F23+I23</f>
        <v>116300</v>
      </c>
      <c r="L23" s="42">
        <f t="shared" ref="L23:L27" si="35">G23+J23</f>
        <v>139560</v>
      </c>
      <c r="M23" s="21">
        <f t="shared" si="3"/>
        <v>162820</v>
      </c>
      <c r="N23" s="42">
        <f t="shared" si="4"/>
        <v>162820</v>
      </c>
      <c r="O23" s="42">
        <f t="shared" si="5"/>
        <v>195384</v>
      </c>
      <c r="P23" s="13">
        <f t="shared" si="19"/>
        <v>0</v>
      </c>
      <c r="Q23" s="51">
        <f t="shared" si="20"/>
        <v>0</v>
      </c>
      <c r="R23" s="51">
        <f t="shared" si="21"/>
        <v>0</v>
      </c>
      <c r="S23" s="56">
        <f t="shared" si="22"/>
        <v>162820</v>
      </c>
      <c r="T23" s="42">
        <f t="shared" si="23"/>
        <v>195384</v>
      </c>
    </row>
    <row r="24" spans="1:20" ht="29.25" customHeight="1" x14ac:dyDescent="0.25">
      <c r="A24" s="39" t="s">
        <v>109</v>
      </c>
      <c r="B24" s="31" t="s">
        <v>55</v>
      </c>
      <c r="C24" s="65" t="s">
        <v>16</v>
      </c>
      <c r="D24" s="116">
        <v>19.260000000000002</v>
      </c>
      <c r="E24" s="20">
        <v>9380.3799999999992</v>
      </c>
      <c r="F24" s="91">
        <f>ROUND(E24*D24,2)</f>
        <v>180666.12</v>
      </c>
      <c r="G24" s="91">
        <f>ROUND(F24*1.2,2)</f>
        <v>216799.34</v>
      </c>
      <c r="H24" s="13"/>
      <c r="I24" s="91"/>
      <c r="J24" s="91"/>
      <c r="K24" s="92">
        <f t="shared" si="34"/>
        <v>180666.12</v>
      </c>
      <c r="L24" s="93">
        <f t="shared" si="35"/>
        <v>216799.34</v>
      </c>
      <c r="M24" s="20">
        <f t="shared" si="3"/>
        <v>13132.531999999997</v>
      </c>
      <c r="N24" s="91">
        <f t="shared" si="4"/>
        <v>252932.57</v>
      </c>
      <c r="O24" s="91">
        <f t="shared" si="5"/>
        <v>303519.08</v>
      </c>
      <c r="P24" s="13">
        <f t="shared" si="19"/>
        <v>0</v>
      </c>
      <c r="Q24" s="91">
        <f t="shared" si="20"/>
        <v>0</v>
      </c>
      <c r="R24" s="91">
        <f t="shared" si="21"/>
        <v>0</v>
      </c>
      <c r="S24" s="92">
        <f t="shared" si="22"/>
        <v>252932.57</v>
      </c>
      <c r="T24" s="93">
        <f t="shared" si="23"/>
        <v>303519.08</v>
      </c>
    </row>
    <row r="25" spans="1:20" ht="18" customHeight="1" x14ac:dyDescent="0.25">
      <c r="A25" s="39" t="s">
        <v>110</v>
      </c>
      <c r="B25" s="31" t="s">
        <v>50</v>
      </c>
      <c r="C25" s="61" t="s">
        <v>16</v>
      </c>
      <c r="D25" s="102">
        <f>D12*2</f>
        <v>5.88</v>
      </c>
      <c r="E25" s="62">
        <v>3800</v>
      </c>
      <c r="F25" s="42">
        <f t="shared" ref="F25" si="36">ROUND(E25*D25,2)</f>
        <v>22344</v>
      </c>
      <c r="G25" s="42">
        <f t="shared" ref="G25" si="37">ROUND(F25*1.2,2)</f>
        <v>26812.799999999999</v>
      </c>
      <c r="H25" s="13"/>
      <c r="I25" s="51"/>
      <c r="J25" s="51"/>
      <c r="K25" s="56">
        <f t="shared" si="34"/>
        <v>22344</v>
      </c>
      <c r="L25" s="42">
        <f t="shared" si="35"/>
        <v>26812.799999999999</v>
      </c>
      <c r="M25" s="62">
        <f t="shared" si="3"/>
        <v>5320</v>
      </c>
      <c r="N25" s="42">
        <f t="shared" si="4"/>
        <v>31281.599999999999</v>
      </c>
      <c r="O25" s="42">
        <f t="shared" si="5"/>
        <v>37537.919999999998</v>
      </c>
      <c r="P25" s="13">
        <f t="shared" si="19"/>
        <v>0</v>
      </c>
      <c r="Q25" s="51">
        <f t="shared" si="20"/>
        <v>0</v>
      </c>
      <c r="R25" s="51">
        <f t="shared" si="21"/>
        <v>0</v>
      </c>
      <c r="S25" s="56">
        <f t="shared" si="22"/>
        <v>31281.599999999999</v>
      </c>
      <c r="T25" s="42">
        <f t="shared" si="23"/>
        <v>37537.919999999998</v>
      </c>
    </row>
    <row r="26" spans="1:20" ht="18" customHeight="1" x14ac:dyDescent="0.25">
      <c r="A26" s="14" t="s">
        <v>111</v>
      </c>
      <c r="B26" s="31" t="s">
        <v>39</v>
      </c>
      <c r="C26" s="11" t="s">
        <v>13</v>
      </c>
      <c r="D26" s="101">
        <v>26</v>
      </c>
      <c r="E26" s="20">
        <v>3076</v>
      </c>
      <c r="F26" s="42">
        <f>ROUND(E26*D26,2)</f>
        <v>79976</v>
      </c>
      <c r="G26" s="42">
        <f>ROUND(F26*1.2,2)</f>
        <v>95971.199999999997</v>
      </c>
      <c r="H26" s="13"/>
      <c r="I26" s="51"/>
      <c r="J26" s="51"/>
      <c r="K26" s="56">
        <f t="shared" si="34"/>
        <v>79976</v>
      </c>
      <c r="L26" s="42">
        <f t="shared" si="35"/>
        <v>95971.199999999997</v>
      </c>
      <c r="M26" s="20">
        <f t="shared" si="3"/>
        <v>4306.3999999999996</v>
      </c>
      <c r="N26" s="42">
        <f t="shared" si="4"/>
        <v>111966.39999999999</v>
      </c>
      <c r="O26" s="42">
        <f t="shared" si="5"/>
        <v>134359.67999999999</v>
      </c>
      <c r="P26" s="13">
        <f t="shared" si="19"/>
        <v>0</v>
      </c>
      <c r="Q26" s="51">
        <f t="shared" si="20"/>
        <v>0</v>
      </c>
      <c r="R26" s="51">
        <f t="shared" si="21"/>
        <v>0</v>
      </c>
      <c r="S26" s="56">
        <f t="shared" si="22"/>
        <v>111966.39999999999</v>
      </c>
      <c r="T26" s="42">
        <f t="shared" si="23"/>
        <v>134359.67999999999</v>
      </c>
    </row>
    <row r="27" spans="1:20" ht="18.75" customHeight="1" x14ac:dyDescent="0.25">
      <c r="A27" s="38" t="s">
        <v>112</v>
      </c>
      <c r="B27" s="19" t="s">
        <v>25</v>
      </c>
      <c r="C27" s="16" t="s">
        <v>13</v>
      </c>
      <c r="D27" s="96">
        <v>26</v>
      </c>
      <c r="E27" s="17"/>
      <c r="F27" s="43"/>
      <c r="G27" s="43"/>
      <c r="H27" s="22">
        <v>7400</v>
      </c>
      <c r="I27" s="43">
        <f t="shared" ref="I27" si="38">ROUND(H27*D27,2)</f>
        <v>192400</v>
      </c>
      <c r="J27" s="43">
        <f t="shared" ref="J27" si="39">ROUND(I27*1.2,2)</f>
        <v>230880</v>
      </c>
      <c r="K27" s="57">
        <f t="shared" si="34"/>
        <v>192400</v>
      </c>
      <c r="L27" s="43">
        <f t="shared" si="35"/>
        <v>230880</v>
      </c>
      <c r="M27" s="17">
        <f t="shared" si="3"/>
        <v>0</v>
      </c>
      <c r="N27" s="43">
        <f t="shared" si="4"/>
        <v>0</v>
      </c>
      <c r="O27" s="43">
        <f t="shared" si="5"/>
        <v>0</v>
      </c>
      <c r="P27" s="22">
        <f t="shared" si="19"/>
        <v>9620</v>
      </c>
      <c r="Q27" s="43">
        <f t="shared" si="20"/>
        <v>250120</v>
      </c>
      <c r="R27" s="43">
        <f t="shared" si="21"/>
        <v>300144</v>
      </c>
      <c r="S27" s="57">
        <f t="shared" si="22"/>
        <v>250120</v>
      </c>
      <c r="T27" s="43">
        <f t="shared" si="23"/>
        <v>300144</v>
      </c>
    </row>
    <row r="28" spans="1:20" ht="18" customHeight="1" x14ac:dyDescent="0.25">
      <c r="A28" s="14" t="s">
        <v>113</v>
      </c>
      <c r="B28" s="10" t="s">
        <v>22</v>
      </c>
      <c r="C28" s="11" t="s">
        <v>16</v>
      </c>
      <c r="D28" s="102">
        <f>ROUND(0.43*12.5,2)</f>
        <v>5.38</v>
      </c>
      <c r="E28" s="12">
        <v>1630</v>
      </c>
      <c r="F28" s="42">
        <f>ROUND(E28*D28,2)</f>
        <v>8769.4</v>
      </c>
      <c r="G28" s="42">
        <f>ROUND(F28*1.2,2)</f>
        <v>10523.28</v>
      </c>
      <c r="H28" s="13"/>
      <c r="I28" s="51">
        <f t="shared" ref="I28" si="40">ROUND(H28*D28,2)</f>
        <v>0</v>
      </c>
      <c r="J28" s="51">
        <f t="shared" ref="J28" si="41">ROUND(I28*1.2,2)</f>
        <v>0</v>
      </c>
      <c r="K28" s="56">
        <f>F28+I28</f>
        <v>8769.4</v>
      </c>
      <c r="L28" s="42">
        <f>G28+J28</f>
        <v>10523.28</v>
      </c>
      <c r="M28" s="12">
        <f t="shared" si="3"/>
        <v>2282</v>
      </c>
      <c r="N28" s="42">
        <f t="shared" si="4"/>
        <v>12277.16</v>
      </c>
      <c r="O28" s="42">
        <f t="shared" si="5"/>
        <v>14732.59</v>
      </c>
      <c r="P28" s="13">
        <f t="shared" si="19"/>
        <v>0</v>
      </c>
      <c r="Q28" s="51">
        <f t="shared" si="20"/>
        <v>0</v>
      </c>
      <c r="R28" s="51">
        <f t="shared" si="21"/>
        <v>0</v>
      </c>
      <c r="S28" s="56">
        <f t="shared" si="22"/>
        <v>12277.16</v>
      </c>
      <c r="T28" s="42">
        <f t="shared" si="23"/>
        <v>14732.59</v>
      </c>
    </row>
    <row r="29" spans="1:20" ht="18" customHeight="1" x14ac:dyDescent="0.25">
      <c r="A29" s="118" t="s">
        <v>114</v>
      </c>
      <c r="B29" s="19" t="s">
        <v>19</v>
      </c>
      <c r="C29" s="16" t="s">
        <v>16</v>
      </c>
      <c r="D29" s="97">
        <f>ROUND(D28*1.17,2)</f>
        <v>6.29</v>
      </c>
      <c r="E29" s="17"/>
      <c r="F29" s="43"/>
      <c r="G29" s="43"/>
      <c r="H29" s="18">
        <f>3625*1.1</f>
        <v>3987.5000000000005</v>
      </c>
      <c r="I29" s="43">
        <f>ROUND(H29*D29,2)</f>
        <v>25081.38</v>
      </c>
      <c r="J29" s="43">
        <f>ROUND(I29*1.2,2)</f>
        <v>30097.66</v>
      </c>
      <c r="K29" s="57">
        <f>F29+I29</f>
        <v>25081.38</v>
      </c>
      <c r="L29" s="43">
        <f>G29+J29</f>
        <v>30097.66</v>
      </c>
      <c r="M29" s="17">
        <f t="shared" si="3"/>
        <v>0</v>
      </c>
      <c r="N29" s="43">
        <f t="shared" si="4"/>
        <v>0</v>
      </c>
      <c r="O29" s="43">
        <f t="shared" si="5"/>
        <v>0</v>
      </c>
      <c r="P29" s="18">
        <f t="shared" si="19"/>
        <v>5183.7500000000009</v>
      </c>
      <c r="Q29" s="43">
        <f t="shared" si="20"/>
        <v>32605.79</v>
      </c>
      <c r="R29" s="43">
        <f t="shared" si="21"/>
        <v>39126.949999999997</v>
      </c>
      <c r="S29" s="57">
        <f t="shared" si="22"/>
        <v>32605.79</v>
      </c>
      <c r="T29" s="43">
        <f t="shared" si="23"/>
        <v>39126.949999999997</v>
      </c>
    </row>
    <row r="30" spans="1:20" ht="18" customHeight="1" x14ac:dyDescent="0.25">
      <c r="A30" s="14" t="s">
        <v>115</v>
      </c>
      <c r="B30" s="10" t="s">
        <v>48</v>
      </c>
      <c r="C30" s="11" t="s">
        <v>14</v>
      </c>
      <c r="D30" s="114">
        <v>12.5</v>
      </c>
      <c r="E30" s="20">
        <v>2395</v>
      </c>
      <c r="F30" s="42">
        <f t="shared" ref="F30" si="42">ROUND(E30*D30,2)</f>
        <v>29937.5</v>
      </c>
      <c r="G30" s="42">
        <f t="shared" ref="G30" si="43">ROUND(F30*1.2,2)</f>
        <v>35925</v>
      </c>
      <c r="H30" s="13"/>
      <c r="I30" s="51"/>
      <c r="J30" s="51"/>
      <c r="K30" s="56">
        <f t="shared" ref="K30" si="44">F30+I30</f>
        <v>29937.5</v>
      </c>
      <c r="L30" s="42">
        <f t="shared" ref="L30" si="45">G30+J30</f>
        <v>35925</v>
      </c>
      <c r="M30" s="20">
        <f t="shared" si="3"/>
        <v>3353</v>
      </c>
      <c r="N30" s="42">
        <f t="shared" si="4"/>
        <v>41912.5</v>
      </c>
      <c r="O30" s="42">
        <f t="shared" si="5"/>
        <v>50295</v>
      </c>
      <c r="P30" s="13">
        <f t="shared" si="19"/>
        <v>0</v>
      </c>
      <c r="Q30" s="51">
        <f t="shared" si="20"/>
        <v>0</v>
      </c>
      <c r="R30" s="51">
        <f t="shared" si="21"/>
        <v>0</v>
      </c>
      <c r="S30" s="56">
        <f t="shared" si="22"/>
        <v>41912.5</v>
      </c>
      <c r="T30" s="42">
        <f t="shared" si="23"/>
        <v>50295</v>
      </c>
    </row>
    <row r="31" spans="1:20" ht="18" customHeight="1" x14ac:dyDescent="0.25">
      <c r="A31" s="72" t="s">
        <v>116</v>
      </c>
      <c r="B31" s="85" t="s">
        <v>49</v>
      </c>
      <c r="C31" s="86" t="s">
        <v>21</v>
      </c>
      <c r="D31" s="98">
        <v>2</v>
      </c>
      <c r="E31" s="13"/>
      <c r="F31" s="45"/>
      <c r="G31" s="45"/>
      <c r="H31" s="74"/>
      <c r="I31" s="45"/>
      <c r="J31" s="45"/>
      <c r="K31" s="58"/>
      <c r="L31" s="52"/>
      <c r="M31" s="13">
        <f t="shared" si="3"/>
        <v>0</v>
      </c>
      <c r="N31" s="45">
        <f t="shared" si="4"/>
        <v>0</v>
      </c>
      <c r="O31" s="45">
        <f t="shared" si="5"/>
        <v>0</v>
      </c>
      <c r="P31" s="74">
        <f t="shared" si="19"/>
        <v>0</v>
      </c>
      <c r="Q31" s="45">
        <f t="shared" si="20"/>
        <v>0</v>
      </c>
      <c r="R31" s="45">
        <f t="shared" si="21"/>
        <v>0</v>
      </c>
      <c r="S31" s="58">
        <f t="shared" si="22"/>
        <v>0</v>
      </c>
      <c r="T31" s="52">
        <f t="shared" si="23"/>
        <v>0</v>
      </c>
    </row>
    <row r="32" spans="1:20" ht="18" customHeight="1" x14ac:dyDescent="0.25">
      <c r="A32" s="39" t="s">
        <v>117</v>
      </c>
      <c r="B32" s="24" t="s">
        <v>41</v>
      </c>
      <c r="C32" s="23" t="s">
        <v>13</v>
      </c>
      <c r="D32" s="99">
        <v>4</v>
      </c>
      <c r="E32" s="21">
        <v>21240</v>
      </c>
      <c r="F32" s="45">
        <f>ROUND(E32*D32,2)</f>
        <v>84960</v>
      </c>
      <c r="G32" s="45">
        <f>ROUND(F32*1.2,2)</f>
        <v>101952</v>
      </c>
      <c r="H32" s="13"/>
      <c r="I32" s="45"/>
      <c r="J32" s="45"/>
      <c r="K32" s="58">
        <f t="shared" ref="K32:K35" si="46">F32+I32</f>
        <v>84960</v>
      </c>
      <c r="L32" s="52">
        <f t="shared" ref="L32:L35" si="47">G32+J32</f>
        <v>101952</v>
      </c>
      <c r="M32" s="21">
        <f t="shared" si="3"/>
        <v>29735.999999999996</v>
      </c>
      <c r="N32" s="45">
        <f t="shared" si="4"/>
        <v>118944</v>
      </c>
      <c r="O32" s="45">
        <f t="shared" si="5"/>
        <v>142732.79999999999</v>
      </c>
      <c r="P32" s="13">
        <f t="shared" si="19"/>
        <v>0</v>
      </c>
      <c r="Q32" s="45">
        <f t="shared" si="20"/>
        <v>0</v>
      </c>
      <c r="R32" s="45">
        <f t="shared" si="21"/>
        <v>0</v>
      </c>
      <c r="S32" s="58">
        <f t="shared" si="22"/>
        <v>118944</v>
      </c>
      <c r="T32" s="52">
        <f t="shared" si="23"/>
        <v>142732.79999999999</v>
      </c>
    </row>
    <row r="33" spans="1:20" ht="18" customHeight="1" x14ac:dyDescent="0.25">
      <c r="A33" s="39" t="s">
        <v>118</v>
      </c>
      <c r="B33" s="24" t="s">
        <v>42</v>
      </c>
      <c r="C33" s="23" t="s">
        <v>13</v>
      </c>
      <c r="D33" s="99">
        <v>8</v>
      </c>
      <c r="E33" s="21">
        <v>16840</v>
      </c>
      <c r="F33" s="45">
        <f t="shared" ref="F33:F35" si="48">ROUND(E33*D33,2)</f>
        <v>134720</v>
      </c>
      <c r="G33" s="45">
        <f t="shared" ref="G33:G35" si="49">ROUND(F33*1.2,2)</f>
        <v>161664</v>
      </c>
      <c r="H33" s="28"/>
      <c r="I33" s="45"/>
      <c r="J33" s="45"/>
      <c r="K33" s="58">
        <f t="shared" si="46"/>
        <v>134720</v>
      </c>
      <c r="L33" s="52">
        <f t="shared" si="47"/>
        <v>161664</v>
      </c>
      <c r="M33" s="21">
        <f t="shared" si="3"/>
        <v>23576</v>
      </c>
      <c r="N33" s="45">
        <f t="shared" si="4"/>
        <v>188608</v>
      </c>
      <c r="O33" s="45">
        <f t="shared" si="5"/>
        <v>226329.60000000001</v>
      </c>
      <c r="P33" s="28">
        <f t="shared" si="19"/>
        <v>0</v>
      </c>
      <c r="Q33" s="45">
        <f t="shared" si="20"/>
        <v>0</v>
      </c>
      <c r="R33" s="45">
        <f t="shared" si="21"/>
        <v>0</v>
      </c>
      <c r="S33" s="58">
        <f t="shared" si="22"/>
        <v>188608</v>
      </c>
      <c r="T33" s="52">
        <f t="shared" si="23"/>
        <v>226329.60000000001</v>
      </c>
    </row>
    <row r="34" spans="1:20" ht="18" customHeight="1" x14ac:dyDescent="0.25">
      <c r="A34" s="39" t="s">
        <v>119</v>
      </c>
      <c r="B34" s="24" t="s">
        <v>43</v>
      </c>
      <c r="C34" s="23" t="s">
        <v>13</v>
      </c>
      <c r="D34" s="99">
        <v>16</v>
      </c>
      <c r="E34" s="21">
        <v>1020</v>
      </c>
      <c r="F34" s="45">
        <f t="shared" si="48"/>
        <v>16320</v>
      </c>
      <c r="G34" s="45">
        <f t="shared" si="49"/>
        <v>19584</v>
      </c>
      <c r="H34" s="28"/>
      <c r="I34" s="45"/>
      <c r="J34" s="45"/>
      <c r="K34" s="58">
        <f t="shared" si="46"/>
        <v>16320</v>
      </c>
      <c r="L34" s="52">
        <f t="shared" si="47"/>
        <v>19584</v>
      </c>
      <c r="M34" s="21">
        <f t="shared" si="3"/>
        <v>1428</v>
      </c>
      <c r="N34" s="45">
        <f t="shared" si="4"/>
        <v>22848</v>
      </c>
      <c r="O34" s="45">
        <f t="shared" si="5"/>
        <v>27417.599999999999</v>
      </c>
      <c r="P34" s="28">
        <f t="shared" si="19"/>
        <v>0</v>
      </c>
      <c r="Q34" s="45">
        <f t="shared" si="20"/>
        <v>0</v>
      </c>
      <c r="R34" s="45">
        <f t="shared" si="21"/>
        <v>0</v>
      </c>
      <c r="S34" s="58">
        <f t="shared" si="22"/>
        <v>22848</v>
      </c>
      <c r="T34" s="52">
        <f t="shared" si="23"/>
        <v>27417.599999999999</v>
      </c>
    </row>
    <row r="35" spans="1:20" ht="18" customHeight="1" x14ac:dyDescent="0.25">
      <c r="A35" s="39" t="s">
        <v>120</v>
      </c>
      <c r="B35" s="24" t="s">
        <v>44</v>
      </c>
      <c r="C35" s="23" t="s">
        <v>13</v>
      </c>
      <c r="D35" s="99">
        <v>16</v>
      </c>
      <c r="E35" s="21">
        <v>1020</v>
      </c>
      <c r="F35" s="45">
        <f t="shared" si="48"/>
        <v>16320</v>
      </c>
      <c r="G35" s="45">
        <f t="shared" si="49"/>
        <v>19584</v>
      </c>
      <c r="H35" s="28"/>
      <c r="I35" s="45"/>
      <c r="J35" s="45"/>
      <c r="K35" s="58">
        <f t="shared" si="46"/>
        <v>16320</v>
      </c>
      <c r="L35" s="52">
        <f t="shared" si="47"/>
        <v>19584</v>
      </c>
      <c r="M35" s="21">
        <f t="shared" si="3"/>
        <v>1428</v>
      </c>
      <c r="N35" s="45">
        <f t="shared" si="4"/>
        <v>22848</v>
      </c>
      <c r="O35" s="45">
        <f t="shared" si="5"/>
        <v>27417.599999999999</v>
      </c>
      <c r="P35" s="28">
        <f t="shared" si="19"/>
        <v>0</v>
      </c>
      <c r="Q35" s="45">
        <f t="shared" si="20"/>
        <v>0</v>
      </c>
      <c r="R35" s="45">
        <f t="shared" si="21"/>
        <v>0</v>
      </c>
      <c r="S35" s="58">
        <f t="shared" si="22"/>
        <v>22848</v>
      </c>
      <c r="T35" s="52">
        <f t="shared" si="23"/>
        <v>27417.599999999999</v>
      </c>
    </row>
    <row r="36" spans="1:20" ht="18" customHeight="1" x14ac:dyDescent="0.25">
      <c r="A36" s="39" t="s">
        <v>121</v>
      </c>
      <c r="B36" s="24" t="s">
        <v>45</v>
      </c>
      <c r="C36" s="23" t="s">
        <v>15</v>
      </c>
      <c r="D36" s="99">
        <v>4</v>
      </c>
      <c r="E36" s="21">
        <v>7640</v>
      </c>
      <c r="F36" s="45">
        <f t="shared" ref="F36" si="50">ROUND(E36*D36,2)</f>
        <v>30560</v>
      </c>
      <c r="G36" s="45">
        <f t="shared" ref="G36" si="51">ROUND(F36*1.2,2)</f>
        <v>36672</v>
      </c>
      <c r="H36" s="28"/>
      <c r="I36" s="45"/>
      <c r="J36" s="45"/>
      <c r="K36" s="58">
        <f t="shared" ref="K36" si="52">F36+I36</f>
        <v>30560</v>
      </c>
      <c r="L36" s="52">
        <f t="shared" ref="L36" si="53">G36+J36</f>
        <v>36672</v>
      </c>
      <c r="M36" s="21">
        <f t="shared" si="3"/>
        <v>10696</v>
      </c>
      <c r="N36" s="45">
        <f t="shared" si="4"/>
        <v>42784</v>
      </c>
      <c r="O36" s="45">
        <f t="shared" si="5"/>
        <v>51340.800000000003</v>
      </c>
      <c r="P36" s="28">
        <f t="shared" si="19"/>
        <v>0</v>
      </c>
      <c r="Q36" s="45">
        <f t="shared" si="20"/>
        <v>0</v>
      </c>
      <c r="R36" s="45">
        <f t="shared" si="21"/>
        <v>0</v>
      </c>
      <c r="S36" s="58">
        <f t="shared" si="22"/>
        <v>42784</v>
      </c>
      <c r="T36" s="52">
        <f t="shared" si="23"/>
        <v>51340.800000000003</v>
      </c>
    </row>
    <row r="37" spans="1:20" ht="18" customHeight="1" x14ac:dyDescent="0.25">
      <c r="A37" s="15" t="s">
        <v>122</v>
      </c>
      <c r="B37" s="25" t="s">
        <v>40</v>
      </c>
      <c r="C37" s="26" t="s">
        <v>21</v>
      </c>
      <c r="D37" s="100">
        <v>2</v>
      </c>
      <c r="E37" s="27"/>
      <c r="F37" s="43"/>
      <c r="G37" s="43"/>
      <c r="H37" s="63">
        <v>676000</v>
      </c>
      <c r="I37" s="43">
        <f>ROUND(H37*D37,2)</f>
        <v>1352000</v>
      </c>
      <c r="J37" s="43">
        <f t="shared" ref="J37" si="54">ROUND(I37*1.2,2)</f>
        <v>1622400</v>
      </c>
      <c r="K37" s="57">
        <f>F37+I37</f>
        <v>1352000</v>
      </c>
      <c r="L37" s="53">
        <f>G37+J37</f>
        <v>1622400</v>
      </c>
      <c r="M37" s="27">
        <f t="shared" si="3"/>
        <v>0</v>
      </c>
      <c r="N37" s="43">
        <f t="shared" si="4"/>
        <v>0</v>
      </c>
      <c r="O37" s="43">
        <f t="shared" si="5"/>
        <v>0</v>
      </c>
      <c r="P37" s="63">
        <f t="shared" si="19"/>
        <v>878800</v>
      </c>
      <c r="Q37" s="43">
        <f t="shared" si="20"/>
        <v>1757600</v>
      </c>
      <c r="R37" s="43">
        <f t="shared" si="21"/>
        <v>2109120</v>
      </c>
      <c r="S37" s="57">
        <f t="shared" si="22"/>
        <v>1757600</v>
      </c>
      <c r="T37" s="53">
        <f t="shared" si="23"/>
        <v>2109120</v>
      </c>
    </row>
    <row r="38" spans="1:20" ht="28.5" customHeight="1" x14ac:dyDescent="0.25">
      <c r="A38" s="72" t="s">
        <v>123</v>
      </c>
      <c r="B38" s="85" t="s">
        <v>65</v>
      </c>
      <c r="C38" s="86" t="s">
        <v>18</v>
      </c>
      <c r="D38" s="103">
        <v>42.7</v>
      </c>
      <c r="E38" s="13"/>
      <c r="F38" s="45"/>
      <c r="G38" s="45"/>
      <c r="H38" s="74"/>
      <c r="I38" s="45"/>
      <c r="J38" s="45"/>
      <c r="K38" s="58"/>
      <c r="L38" s="52"/>
      <c r="M38" s="13">
        <f t="shared" si="3"/>
        <v>0</v>
      </c>
      <c r="N38" s="45">
        <f t="shared" si="4"/>
        <v>0</v>
      </c>
      <c r="O38" s="45">
        <f t="shared" si="5"/>
        <v>0</v>
      </c>
      <c r="P38" s="74">
        <f t="shared" si="19"/>
        <v>0</v>
      </c>
      <c r="Q38" s="45">
        <f t="shared" si="20"/>
        <v>0</v>
      </c>
      <c r="R38" s="45">
        <f t="shared" si="21"/>
        <v>0</v>
      </c>
      <c r="S38" s="58">
        <f t="shared" si="22"/>
        <v>0</v>
      </c>
      <c r="T38" s="52">
        <f t="shared" si="23"/>
        <v>0</v>
      </c>
    </row>
    <row r="39" spans="1:20" ht="18" customHeight="1" x14ac:dyDescent="0.25">
      <c r="A39" s="72" t="s">
        <v>124</v>
      </c>
      <c r="B39" s="83" t="s">
        <v>59</v>
      </c>
      <c r="C39" s="71" t="s">
        <v>16</v>
      </c>
      <c r="D39" s="104">
        <v>4.2699999999999996</v>
      </c>
      <c r="E39" s="21">
        <v>1310.05</v>
      </c>
      <c r="F39" s="84">
        <f t="shared" ref="F39" si="55">ROUND(E39*D39,2)</f>
        <v>5593.91</v>
      </c>
      <c r="G39" s="84">
        <f t="shared" ref="G39" si="56">ROUND(F39*1.2,2)</f>
        <v>6712.69</v>
      </c>
      <c r="H39" s="29"/>
      <c r="I39" s="79"/>
      <c r="J39" s="79"/>
      <c r="K39" s="80">
        <f t="shared" ref="K39:L40" si="57">F39+I39</f>
        <v>5593.91</v>
      </c>
      <c r="L39" s="81">
        <f t="shared" si="57"/>
        <v>6712.69</v>
      </c>
      <c r="M39" s="21">
        <f t="shared" si="3"/>
        <v>1834.0699999999997</v>
      </c>
      <c r="N39" s="84">
        <f t="shared" si="4"/>
        <v>7831.48</v>
      </c>
      <c r="O39" s="84">
        <f t="shared" si="5"/>
        <v>9397.7800000000007</v>
      </c>
      <c r="P39" s="29">
        <f t="shared" si="19"/>
        <v>0</v>
      </c>
      <c r="Q39" s="79">
        <f t="shared" si="20"/>
        <v>0</v>
      </c>
      <c r="R39" s="79">
        <f t="shared" si="21"/>
        <v>0</v>
      </c>
      <c r="S39" s="80">
        <f t="shared" si="22"/>
        <v>7831.48</v>
      </c>
      <c r="T39" s="81">
        <f t="shared" si="23"/>
        <v>9397.7800000000007</v>
      </c>
    </row>
    <row r="40" spans="1:20" ht="18" customHeight="1" x14ac:dyDescent="0.25">
      <c r="A40" s="38" t="s">
        <v>125</v>
      </c>
      <c r="B40" s="90" t="s">
        <v>58</v>
      </c>
      <c r="C40" s="88" t="s">
        <v>16</v>
      </c>
      <c r="D40" s="105">
        <f>D39*1.1</f>
        <v>4.6970000000000001</v>
      </c>
      <c r="E40" s="89"/>
      <c r="F40" s="34"/>
      <c r="G40" s="34"/>
      <c r="H40" s="33">
        <f>ROUND(1200,2)*1.1</f>
        <v>1320</v>
      </c>
      <c r="I40" s="34">
        <f>ROUND(H40*D40,2)</f>
        <v>6200.04</v>
      </c>
      <c r="J40" s="34">
        <f t="shared" ref="J40" si="58">ROUND(I40*1.2,2)</f>
        <v>7440.05</v>
      </c>
      <c r="K40" s="77">
        <f t="shared" si="57"/>
        <v>6200.04</v>
      </c>
      <c r="L40" s="78">
        <f t="shared" si="57"/>
        <v>7440.05</v>
      </c>
      <c r="M40" s="89">
        <f t="shared" si="3"/>
        <v>0</v>
      </c>
      <c r="N40" s="34">
        <f t="shared" si="4"/>
        <v>0</v>
      </c>
      <c r="O40" s="34">
        <f t="shared" si="5"/>
        <v>0</v>
      </c>
      <c r="P40" s="33">
        <f t="shared" si="19"/>
        <v>1716</v>
      </c>
      <c r="Q40" s="34">
        <f t="shared" si="20"/>
        <v>8060.05</v>
      </c>
      <c r="R40" s="34">
        <f t="shared" si="21"/>
        <v>9672.06</v>
      </c>
      <c r="S40" s="77">
        <f t="shared" si="22"/>
        <v>8060.05</v>
      </c>
      <c r="T40" s="78">
        <f t="shared" si="23"/>
        <v>9672.06</v>
      </c>
    </row>
    <row r="41" spans="1:20" ht="18" customHeight="1" x14ac:dyDescent="0.25">
      <c r="A41" s="72" t="s">
        <v>126</v>
      </c>
      <c r="B41" s="83" t="s">
        <v>56</v>
      </c>
      <c r="C41" s="71" t="s">
        <v>16</v>
      </c>
      <c r="D41" s="104">
        <v>6.4</v>
      </c>
      <c r="E41" s="21">
        <v>1630</v>
      </c>
      <c r="F41" s="84">
        <f t="shared" ref="F41" si="59">ROUND(E41*D41,2)</f>
        <v>10432</v>
      </c>
      <c r="G41" s="84">
        <f t="shared" ref="G41" si="60">ROUND(F41*1.2,2)</f>
        <v>12518.4</v>
      </c>
      <c r="H41" s="29"/>
      <c r="I41" s="79"/>
      <c r="J41" s="79"/>
      <c r="K41" s="80">
        <f t="shared" ref="K41:L41" si="61">F41+I41</f>
        <v>10432</v>
      </c>
      <c r="L41" s="81">
        <f t="shared" si="61"/>
        <v>12518.4</v>
      </c>
      <c r="M41" s="21">
        <f t="shared" si="3"/>
        <v>2282</v>
      </c>
      <c r="N41" s="84">
        <f t="shared" si="4"/>
        <v>14604.8</v>
      </c>
      <c r="O41" s="84">
        <f t="shared" si="5"/>
        <v>17525.759999999998</v>
      </c>
      <c r="P41" s="29">
        <f t="shared" si="19"/>
        <v>0</v>
      </c>
      <c r="Q41" s="79">
        <f t="shared" si="20"/>
        <v>0</v>
      </c>
      <c r="R41" s="79">
        <f t="shared" si="21"/>
        <v>0</v>
      </c>
      <c r="S41" s="80">
        <f t="shared" si="22"/>
        <v>14604.8</v>
      </c>
      <c r="T41" s="81">
        <f t="shared" si="23"/>
        <v>17525.759999999998</v>
      </c>
    </row>
    <row r="42" spans="1:20" ht="18" customHeight="1" x14ac:dyDescent="0.25">
      <c r="A42" s="15" t="s">
        <v>127</v>
      </c>
      <c r="B42" s="87" t="s">
        <v>57</v>
      </c>
      <c r="C42" s="88" t="s">
        <v>16</v>
      </c>
      <c r="D42" s="106">
        <v>7.68</v>
      </c>
      <c r="E42" s="89"/>
      <c r="F42" s="34"/>
      <c r="G42" s="34"/>
      <c r="H42" s="33">
        <v>3000</v>
      </c>
      <c r="I42" s="34">
        <f>ROUND(H42*D42,2)</f>
        <v>23040</v>
      </c>
      <c r="J42" s="34">
        <f t="shared" ref="J42" si="62">ROUND(I42*1.2,2)</f>
        <v>27648</v>
      </c>
      <c r="K42" s="77">
        <f>F42+I42</f>
        <v>23040</v>
      </c>
      <c r="L42" s="78">
        <f>G42+J42</f>
        <v>27648</v>
      </c>
      <c r="M42" s="89">
        <f t="shared" si="3"/>
        <v>0</v>
      </c>
      <c r="N42" s="34">
        <f t="shared" si="4"/>
        <v>0</v>
      </c>
      <c r="O42" s="34">
        <f t="shared" si="5"/>
        <v>0</v>
      </c>
      <c r="P42" s="33">
        <f t="shared" si="19"/>
        <v>3900</v>
      </c>
      <c r="Q42" s="34">
        <f t="shared" si="20"/>
        <v>29952</v>
      </c>
      <c r="R42" s="34">
        <f t="shared" si="21"/>
        <v>35942.400000000001</v>
      </c>
      <c r="S42" s="77">
        <f t="shared" si="22"/>
        <v>29952</v>
      </c>
      <c r="T42" s="78">
        <f t="shared" si="23"/>
        <v>35942.400000000001</v>
      </c>
    </row>
    <row r="43" spans="1:20" ht="18" customHeight="1" x14ac:dyDescent="0.25">
      <c r="A43" s="72" t="s">
        <v>130</v>
      </c>
      <c r="B43" s="10" t="s">
        <v>30</v>
      </c>
      <c r="C43" s="73" t="s">
        <v>18</v>
      </c>
      <c r="D43" s="107">
        <v>42.7</v>
      </c>
      <c r="E43" s="21">
        <v>800</v>
      </c>
      <c r="F43" s="84">
        <f t="shared" ref="F43" si="63">ROUND(E43*D43,2)</f>
        <v>34160</v>
      </c>
      <c r="G43" s="84">
        <f t="shared" ref="G43" si="64">ROUND(F43*1.2,2)</f>
        <v>40992</v>
      </c>
      <c r="H43" s="29"/>
      <c r="I43" s="79"/>
      <c r="J43" s="79"/>
      <c r="K43" s="80">
        <f t="shared" ref="K43" si="65">F43+I43</f>
        <v>34160</v>
      </c>
      <c r="L43" s="81">
        <f t="shared" ref="L43" si="66">G43+J43</f>
        <v>40992</v>
      </c>
      <c r="M43" s="21">
        <f t="shared" si="3"/>
        <v>1120</v>
      </c>
      <c r="N43" s="84">
        <f t="shared" si="4"/>
        <v>47824</v>
      </c>
      <c r="O43" s="84">
        <f t="shared" si="5"/>
        <v>57388.800000000003</v>
      </c>
      <c r="P43" s="29">
        <f t="shared" si="19"/>
        <v>0</v>
      </c>
      <c r="Q43" s="79">
        <f t="shared" si="20"/>
        <v>0</v>
      </c>
      <c r="R43" s="79">
        <f t="shared" si="21"/>
        <v>0</v>
      </c>
      <c r="S43" s="80">
        <f t="shared" si="22"/>
        <v>47824</v>
      </c>
      <c r="T43" s="81">
        <f t="shared" si="23"/>
        <v>57388.800000000003</v>
      </c>
    </row>
    <row r="44" spans="1:20" ht="18" customHeight="1" x14ac:dyDescent="0.25">
      <c r="A44" s="9" t="s">
        <v>128</v>
      </c>
      <c r="B44" s="83" t="s">
        <v>60</v>
      </c>
      <c r="C44" s="71" t="s">
        <v>18</v>
      </c>
      <c r="D44" s="107">
        <v>42.7</v>
      </c>
      <c r="E44" s="21">
        <v>2000</v>
      </c>
      <c r="F44" s="84">
        <f t="shared" ref="F44" si="67">ROUND(E44*D44,2)</f>
        <v>85400</v>
      </c>
      <c r="G44" s="84">
        <f t="shared" ref="G44" si="68">ROUND(F44*1.2,2)</f>
        <v>102480</v>
      </c>
      <c r="H44" s="29"/>
      <c r="I44" s="79"/>
      <c r="J44" s="79"/>
      <c r="K44" s="80">
        <f t="shared" ref="K44:L44" si="69">F44+I44</f>
        <v>85400</v>
      </c>
      <c r="L44" s="81">
        <f t="shared" si="69"/>
        <v>102480</v>
      </c>
      <c r="M44" s="21">
        <f t="shared" si="3"/>
        <v>2800</v>
      </c>
      <c r="N44" s="84">
        <f t="shared" si="4"/>
        <v>119560</v>
      </c>
      <c r="O44" s="84">
        <f t="shared" si="5"/>
        <v>143472</v>
      </c>
      <c r="P44" s="29">
        <f t="shared" si="19"/>
        <v>0</v>
      </c>
      <c r="Q44" s="79">
        <f t="shared" si="20"/>
        <v>0</v>
      </c>
      <c r="R44" s="79">
        <f t="shared" si="21"/>
        <v>0</v>
      </c>
      <c r="S44" s="80">
        <f t="shared" si="22"/>
        <v>119560</v>
      </c>
      <c r="T44" s="81">
        <f t="shared" si="23"/>
        <v>143472</v>
      </c>
    </row>
    <row r="45" spans="1:20" ht="18" customHeight="1" x14ac:dyDescent="0.25">
      <c r="A45" s="15" t="s">
        <v>129</v>
      </c>
      <c r="B45" s="87" t="s">
        <v>61</v>
      </c>
      <c r="C45" s="88" t="s">
        <v>17</v>
      </c>
      <c r="D45" s="106">
        <f>D44*96.6/1000</f>
        <v>4.1248199999999997</v>
      </c>
      <c r="E45" s="89"/>
      <c r="F45" s="34"/>
      <c r="G45" s="34"/>
      <c r="H45" s="33">
        <v>4406.1000000000004</v>
      </c>
      <c r="I45" s="34">
        <f>ROUND(H45*D45,2)</f>
        <v>18174.37</v>
      </c>
      <c r="J45" s="34">
        <f t="shared" ref="J45" si="70">ROUND(I45*1.2,2)</f>
        <v>21809.24</v>
      </c>
      <c r="K45" s="77">
        <f>F45+I45</f>
        <v>18174.37</v>
      </c>
      <c r="L45" s="78">
        <f>G45+J45</f>
        <v>21809.24</v>
      </c>
      <c r="M45" s="89">
        <f t="shared" si="3"/>
        <v>0</v>
      </c>
      <c r="N45" s="34">
        <f t="shared" si="4"/>
        <v>0</v>
      </c>
      <c r="O45" s="34">
        <f t="shared" si="5"/>
        <v>0</v>
      </c>
      <c r="P45" s="33">
        <f t="shared" si="19"/>
        <v>5727.93</v>
      </c>
      <c r="Q45" s="34">
        <f t="shared" si="20"/>
        <v>23626.68</v>
      </c>
      <c r="R45" s="34">
        <f t="shared" si="21"/>
        <v>28352.02</v>
      </c>
      <c r="S45" s="77">
        <f t="shared" si="22"/>
        <v>23626.68</v>
      </c>
      <c r="T45" s="78">
        <f t="shared" si="23"/>
        <v>28352.02</v>
      </c>
    </row>
    <row r="46" spans="1:20" ht="18" customHeight="1" x14ac:dyDescent="0.25">
      <c r="A46" s="9" t="s">
        <v>131</v>
      </c>
      <c r="B46" s="83" t="s">
        <v>62</v>
      </c>
      <c r="C46" s="71" t="s">
        <v>18</v>
      </c>
      <c r="D46" s="107">
        <v>42.7</v>
      </c>
      <c r="E46" s="21">
        <v>1600</v>
      </c>
      <c r="F46" s="84">
        <f t="shared" ref="F46" si="71">ROUND(E46*D46,2)</f>
        <v>68320</v>
      </c>
      <c r="G46" s="84">
        <f t="shared" ref="G46" si="72">ROUND(F46*1.2,2)</f>
        <v>81984</v>
      </c>
      <c r="H46" s="29"/>
      <c r="I46" s="79"/>
      <c r="J46" s="79"/>
      <c r="K46" s="80">
        <f t="shared" ref="K46:L46" si="73">F46+I46</f>
        <v>68320</v>
      </c>
      <c r="L46" s="81">
        <f t="shared" si="73"/>
        <v>81984</v>
      </c>
      <c r="M46" s="21">
        <f t="shared" si="3"/>
        <v>2240</v>
      </c>
      <c r="N46" s="84">
        <f t="shared" si="4"/>
        <v>95648</v>
      </c>
      <c r="O46" s="84">
        <f t="shared" si="5"/>
        <v>114777.60000000001</v>
      </c>
      <c r="P46" s="29">
        <f t="shared" si="19"/>
        <v>0</v>
      </c>
      <c r="Q46" s="79">
        <f t="shared" si="20"/>
        <v>0</v>
      </c>
      <c r="R46" s="79">
        <f t="shared" si="21"/>
        <v>0</v>
      </c>
      <c r="S46" s="80">
        <f t="shared" si="22"/>
        <v>95648</v>
      </c>
      <c r="T46" s="81">
        <f t="shared" si="23"/>
        <v>114777.60000000001</v>
      </c>
    </row>
    <row r="47" spans="1:20" ht="18" customHeight="1" x14ac:dyDescent="0.25">
      <c r="A47" s="15" t="s">
        <v>132</v>
      </c>
      <c r="B47" s="87" t="s">
        <v>63</v>
      </c>
      <c r="C47" s="88" t="s">
        <v>17</v>
      </c>
      <c r="D47" s="106">
        <f>D46*141.15/1000</f>
        <v>6.0271050000000006</v>
      </c>
      <c r="E47" s="89"/>
      <c r="F47" s="34"/>
      <c r="G47" s="34"/>
      <c r="H47" s="33">
        <v>4406.1000000000004</v>
      </c>
      <c r="I47" s="34">
        <f>ROUND(H47*D47,2)</f>
        <v>26556.03</v>
      </c>
      <c r="J47" s="34">
        <f t="shared" ref="J47" si="74">ROUND(I47*1.2,2)</f>
        <v>31867.24</v>
      </c>
      <c r="K47" s="77">
        <f>F47+I47</f>
        <v>26556.03</v>
      </c>
      <c r="L47" s="78">
        <f>G47+J47</f>
        <v>31867.24</v>
      </c>
      <c r="M47" s="89">
        <f t="shared" si="3"/>
        <v>0</v>
      </c>
      <c r="N47" s="34">
        <f t="shared" si="4"/>
        <v>0</v>
      </c>
      <c r="O47" s="34">
        <f t="shared" si="5"/>
        <v>0</v>
      </c>
      <c r="P47" s="33">
        <f t="shared" si="19"/>
        <v>5727.93</v>
      </c>
      <c r="Q47" s="34">
        <f t="shared" si="20"/>
        <v>34522.839999999997</v>
      </c>
      <c r="R47" s="34">
        <f t="shared" si="21"/>
        <v>41427.410000000003</v>
      </c>
      <c r="S47" s="77">
        <f t="shared" si="22"/>
        <v>34522.839999999997</v>
      </c>
      <c r="T47" s="78">
        <f t="shared" si="23"/>
        <v>41427.410000000003</v>
      </c>
    </row>
    <row r="48" spans="1:20" s="32" customFormat="1" ht="18" customHeight="1" x14ac:dyDescent="0.25">
      <c r="A48" s="164" t="s">
        <v>133</v>
      </c>
      <c r="B48" s="144" t="s">
        <v>87</v>
      </c>
      <c r="C48" s="145"/>
      <c r="D48" s="145"/>
      <c r="E48" s="7"/>
      <c r="F48" s="41"/>
      <c r="G48" s="49"/>
      <c r="H48" s="8"/>
      <c r="I48" s="49"/>
      <c r="J48" s="49"/>
      <c r="K48" s="55"/>
      <c r="L48" s="49"/>
      <c r="M48" s="7"/>
      <c r="N48" s="41"/>
      <c r="O48" s="49"/>
      <c r="P48" s="8"/>
      <c r="Q48" s="49"/>
      <c r="R48" s="49"/>
      <c r="S48" s="55"/>
      <c r="T48" s="49"/>
    </row>
    <row r="49" spans="1:20" ht="18" customHeight="1" x14ac:dyDescent="0.25">
      <c r="A49" s="9" t="s">
        <v>134</v>
      </c>
      <c r="B49" s="31" t="s">
        <v>26</v>
      </c>
      <c r="C49" s="65" t="s">
        <v>64</v>
      </c>
      <c r="D49" s="108">
        <v>28</v>
      </c>
      <c r="E49" s="20">
        <v>1700</v>
      </c>
      <c r="F49" s="91">
        <f>ROUND(E49*D49,2)</f>
        <v>47600</v>
      </c>
      <c r="G49" s="91">
        <f>ROUND(F49*1.2,2)</f>
        <v>57120</v>
      </c>
      <c r="H49" s="13"/>
      <c r="I49" s="91"/>
      <c r="J49" s="91"/>
      <c r="K49" s="92">
        <f t="shared" ref="K49:L51" si="75">F49+I49</f>
        <v>47600</v>
      </c>
      <c r="L49" s="93">
        <f t="shared" si="75"/>
        <v>57120</v>
      </c>
      <c r="M49" s="20">
        <f t="shared" si="3"/>
        <v>2380</v>
      </c>
      <c r="N49" s="91">
        <f t="shared" si="4"/>
        <v>66640</v>
      </c>
      <c r="O49" s="91">
        <f t="shared" si="5"/>
        <v>79968</v>
      </c>
      <c r="P49" s="13">
        <f t="shared" si="19"/>
        <v>0</v>
      </c>
      <c r="Q49" s="91">
        <f t="shared" si="20"/>
        <v>0</v>
      </c>
      <c r="R49" s="91">
        <f t="shared" si="21"/>
        <v>0</v>
      </c>
      <c r="S49" s="92">
        <f t="shared" si="22"/>
        <v>66640</v>
      </c>
      <c r="T49" s="93">
        <f t="shared" si="23"/>
        <v>79968</v>
      </c>
    </row>
    <row r="50" spans="1:20" ht="28.5" customHeight="1" x14ac:dyDescent="0.25">
      <c r="A50" s="9" t="s">
        <v>135</v>
      </c>
      <c r="B50" s="10" t="s">
        <v>66</v>
      </c>
      <c r="C50" s="73" t="s">
        <v>16</v>
      </c>
      <c r="D50" s="109">
        <v>12.6</v>
      </c>
      <c r="E50" s="20">
        <v>9380.3799999999992</v>
      </c>
      <c r="F50" s="91">
        <f>ROUND(E50*D50,2)</f>
        <v>118192.79</v>
      </c>
      <c r="G50" s="91">
        <f>ROUND(F50*1.2,2)</f>
        <v>141831.35</v>
      </c>
      <c r="H50" s="13"/>
      <c r="I50" s="91"/>
      <c r="J50" s="91"/>
      <c r="K50" s="92">
        <f t="shared" si="75"/>
        <v>118192.79</v>
      </c>
      <c r="L50" s="93">
        <f t="shared" si="75"/>
        <v>141831.35</v>
      </c>
      <c r="M50" s="20">
        <f t="shared" si="3"/>
        <v>13132.531999999997</v>
      </c>
      <c r="N50" s="91">
        <f t="shared" si="4"/>
        <v>165469.9</v>
      </c>
      <c r="O50" s="91">
        <f t="shared" si="5"/>
        <v>198563.88</v>
      </c>
      <c r="P50" s="13">
        <f t="shared" si="19"/>
        <v>0</v>
      </c>
      <c r="Q50" s="91">
        <f t="shared" si="20"/>
        <v>0</v>
      </c>
      <c r="R50" s="91">
        <f t="shared" si="21"/>
        <v>0</v>
      </c>
      <c r="S50" s="92">
        <f t="shared" si="22"/>
        <v>165469.9</v>
      </c>
      <c r="T50" s="93">
        <f t="shared" si="23"/>
        <v>198563.88</v>
      </c>
    </row>
    <row r="51" spans="1:20" ht="18" customHeight="1" x14ac:dyDescent="0.25">
      <c r="A51" s="9" t="s">
        <v>136</v>
      </c>
      <c r="B51" s="31" t="s">
        <v>47</v>
      </c>
      <c r="C51" s="61" t="s">
        <v>16</v>
      </c>
      <c r="D51" s="102">
        <v>6.02</v>
      </c>
      <c r="E51" s="62">
        <v>3800</v>
      </c>
      <c r="F51" s="42">
        <f t="shared" ref="F51" si="76">ROUND(E51*D51,2)</f>
        <v>22876</v>
      </c>
      <c r="G51" s="42">
        <f t="shared" ref="G51" si="77">ROUND(F51*1.2,2)</f>
        <v>27451.200000000001</v>
      </c>
      <c r="H51" s="13"/>
      <c r="I51" s="51"/>
      <c r="J51" s="51"/>
      <c r="K51" s="56">
        <f t="shared" si="75"/>
        <v>22876</v>
      </c>
      <c r="L51" s="42">
        <f t="shared" si="75"/>
        <v>27451.200000000001</v>
      </c>
      <c r="M51" s="62">
        <f t="shared" si="3"/>
        <v>5320</v>
      </c>
      <c r="N51" s="42">
        <f t="shared" si="4"/>
        <v>32026.400000000001</v>
      </c>
      <c r="O51" s="42">
        <f t="shared" si="5"/>
        <v>38431.68</v>
      </c>
      <c r="P51" s="13">
        <f t="shared" si="19"/>
        <v>0</v>
      </c>
      <c r="Q51" s="51">
        <f t="shared" si="20"/>
        <v>0</v>
      </c>
      <c r="R51" s="51">
        <f t="shared" si="21"/>
        <v>0</v>
      </c>
      <c r="S51" s="56">
        <f t="shared" si="22"/>
        <v>32026.400000000001</v>
      </c>
      <c r="T51" s="42">
        <f t="shared" si="23"/>
        <v>38431.68</v>
      </c>
    </row>
    <row r="52" spans="1:20" ht="18" customHeight="1" x14ac:dyDescent="0.25">
      <c r="A52" s="9" t="s">
        <v>137</v>
      </c>
      <c r="B52" s="31" t="s">
        <v>39</v>
      </c>
      <c r="C52" s="11" t="s">
        <v>13</v>
      </c>
      <c r="D52" s="101">
        <v>27</v>
      </c>
      <c r="E52" s="20">
        <v>3076</v>
      </c>
      <c r="F52" s="42">
        <f t="shared" ref="F52" si="78">ROUND(E52*D52,2)</f>
        <v>83052</v>
      </c>
      <c r="G52" s="42">
        <f t="shared" ref="G52" si="79">ROUND(F52*1.2,2)</f>
        <v>99662.399999999994</v>
      </c>
      <c r="H52" s="13"/>
      <c r="I52" s="51"/>
      <c r="J52" s="51"/>
      <c r="K52" s="56">
        <f t="shared" ref="K52:K53" si="80">F52+I52</f>
        <v>83052</v>
      </c>
      <c r="L52" s="42">
        <f t="shared" ref="L52:L53" si="81">G52+J52</f>
        <v>99662.399999999994</v>
      </c>
      <c r="M52" s="20">
        <f t="shared" si="3"/>
        <v>4306.3999999999996</v>
      </c>
      <c r="N52" s="42">
        <f t="shared" si="4"/>
        <v>116272.8</v>
      </c>
      <c r="O52" s="42">
        <f t="shared" si="5"/>
        <v>139527.35999999999</v>
      </c>
      <c r="P52" s="13">
        <f t="shared" si="19"/>
        <v>0</v>
      </c>
      <c r="Q52" s="51">
        <f t="shared" si="20"/>
        <v>0</v>
      </c>
      <c r="R52" s="51">
        <f t="shared" si="21"/>
        <v>0</v>
      </c>
      <c r="S52" s="56">
        <f t="shared" si="22"/>
        <v>116272.8</v>
      </c>
      <c r="T52" s="42">
        <f t="shared" si="23"/>
        <v>139527.35999999999</v>
      </c>
    </row>
    <row r="53" spans="1:20" ht="18" customHeight="1" x14ac:dyDescent="0.25">
      <c r="A53" s="118" t="s">
        <v>138</v>
      </c>
      <c r="B53" s="19" t="s">
        <v>24</v>
      </c>
      <c r="C53" s="16" t="s">
        <v>13</v>
      </c>
      <c r="D53" s="119">
        <v>27</v>
      </c>
      <c r="E53" s="17"/>
      <c r="F53" s="43"/>
      <c r="G53" s="43"/>
      <c r="H53" s="22">
        <f>ROUND(11500/1.2*1.15,2)</f>
        <v>11020.83</v>
      </c>
      <c r="I53" s="43">
        <f t="shared" ref="I53:I54" si="82">ROUND(H53*D53,2)</f>
        <v>297562.40999999997</v>
      </c>
      <c r="J53" s="43">
        <f t="shared" ref="J53:J54" si="83">ROUND(I53*1.2,2)</f>
        <v>357074.89</v>
      </c>
      <c r="K53" s="57">
        <f t="shared" si="80"/>
        <v>297562.40999999997</v>
      </c>
      <c r="L53" s="43">
        <f t="shared" si="81"/>
        <v>357074.89</v>
      </c>
      <c r="M53" s="17">
        <f t="shared" si="3"/>
        <v>0</v>
      </c>
      <c r="N53" s="43">
        <f t="shared" si="4"/>
        <v>0</v>
      </c>
      <c r="O53" s="43">
        <f t="shared" si="5"/>
        <v>0</v>
      </c>
      <c r="P53" s="22">
        <f t="shared" si="19"/>
        <v>14327.079</v>
      </c>
      <c r="Q53" s="43">
        <f t="shared" si="20"/>
        <v>386831.13</v>
      </c>
      <c r="R53" s="43">
        <f t="shared" si="21"/>
        <v>464197.36</v>
      </c>
      <c r="S53" s="57">
        <f t="shared" si="22"/>
        <v>386831.13</v>
      </c>
      <c r="T53" s="43">
        <f t="shared" si="23"/>
        <v>464197.36</v>
      </c>
    </row>
    <row r="54" spans="1:20" ht="18" customHeight="1" x14ac:dyDescent="0.25">
      <c r="A54" s="9" t="s">
        <v>139</v>
      </c>
      <c r="B54" s="10" t="s">
        <v>22</v>
      </c>
      <c r="C54" s="11" t="s">
        <v>16</v>
      </c>
      <c r="D54" s="117">
        <f>D51</f>
        <v>6.02</v>
      </c>
      <c r="E54" s="12">
        <v>1630</v>
      </c>
      <c r="F54" s="42">
        <f>ROUND(E54*D54,2)</f>
        <v>9812.6</v>
      </c>
      <c r="G54" s="42">
        <f>ROUND(F54*1.2,2)</f>
        <v>11775.12</v>
      </c>
      <c r="H54" s="13"/>
      <c r="I54" s="51">
        <f t="shared" si="82"/>
        <v>0</v>
      </c>
      <c r="J54" s="51">
        <f t="shared" si="83"/>
        <v>0</v>
      </c>
      <c r="K54" s="56">
        <f>F54+I54</f>
        <v>9812.6</v>
      </c>
      <c r="L54" s="42">
        <f>G54+J54</f>
        <v>11775.12</v>
      </c>
      <c r="M54" s="12">
        <f t="shared" si="3"/>
        <v>2282</v>
      </c>
      <c r="N54" s="42">
        <f t="shared" si="4"/>
        <v>13737.64</v>
      </c>
      <c r="O54" s="42">
        <f t="shared" si="5"/>
        <v>16485.169999999998</v>
      </c>
      <c r="P54" s="13">
        <f t="shared" si="19"/>
        <v>0</v>
      </c>
      <c r="Q54" s="51">
        <f t="shared" si="20"/>
        <v>0</v>
      </c>
      <c r="R54" s="51">
        <f t="shared" si="21"/>
        <v>0</v>
      </c>
      <c r="S54" s="56">
        <f t="shared" si="22"/>
        <v>13737.64</v>
      </c>
      <c r="T54" s="42">
        <f t="shared" si="23"/>
        <v>16485.169999999998</v>
      </c>
    </row>
    <row r="55" spans="1:20" ht="18" customHeight="1" x14ac:dyDescent="0.25">
      <c r="A55" s="118" t="s">
        <v>140</v>
      </c>
      <c r="B55" s="19" t="s">
        <v>19</v>
      </c>
      <c r="C55" s="16" t="s">
        <v>16</v>
      </c>
      <c r="D55" s="119">
        <f>D54*1.17</f>
        <v>7.0433999999999992</v>
      </c>
      <c r="E55" s="17"/>
      <c r="F55" s="43"/>
      <c r="G55" s="43"/>
      <c r="H55" s="18">
        <f>3625*1.1</f>
        <v>3987.5000000000005</v>
      </c>
      <c r="I55" s="43">
        <f>ROUND(H55*D55,2)</f>
        <v>28085.56</v>
      </c>
      <c r="J55" s="43">
        <f>ROUND(I55*1.2,2)</f>
        <v>33702.67</v>
      </c>
      <c r="K55" s="57">
        <f>F55+I55</f>
        <v>28085.56</v>
      </c>
      <c r="L55" s="43">
        <f>G55+J55</f>
        <v>33702.67</v>
      </c>
      <c r="M55" s="17">
        <f t="shared" si="3"/>
        <v>0</v>
      </c>
      <c r="N55" s="43">
        <f t="shared" si="4"/>
        <v>0</v>
      </c>
      <c r="O55" s="43">
        <f t="shared" si="5"/>
        <v>0</v>
      </c>
      <c r="P55" s="18">
        <f t="shared" si="19"/>
        <v>5183.7500000000009</v>
      </c>
      <c r="Q55" s="43">
        <f t="shared" si="20"/>
        <v>36511.22</v>
      </c>
      <c r="R55" s="43">
        <f t="shared" si="21"/>
        <v>43813.46</v>
      </c>
      <c r="S55" s="57">
        <f t="shared" si="22"/>
        <v>36511.22</v>
      </c>
      <c r="T55" s="43">
        <f t="shared" si="23"/>
        <v>43813.46</v>
      </c>
    </row>
    <row r="56" spans="1:20" ht="18" customHeight="1" x14ac:dyDescent="0.25">
      <c r="A56" s="9" t="s">
        <v>141</v>
      </c>
      <c r="B56" s="10" t="s">
        <v>48</v>
      </c>
      <c r="C56" s="11" t="s">
        <v>14</v>
      </c>
      <c r="D56" s="114">
        <v>12.5</v>
      </c>
      <c r="E56" s="20">
        <v>2395</v>
      </c>
      <c r="F56" s="42">
        <f t="shared" ref="F56" si="84">ROUND(E56*D56,2)</f>
        <v>29937.5</v>
      </c>
      <c r="G56" s="42">
        <f t="shared" ref="G56" si="85">ROUND(F56*1.2,2)</f>
        <v>35925</v>
      </c>
      <c r="H56" s="13"/>
      <c r="I56" s="51"/>
      <c r="J56" s="51"/>
      <c r="K56" s="56">
        <f t="shared" ref="K56:L56" si="86">F56+I56</f>
        <v>29937.5</v>
      </c>
      <c r="L56" s="42">
        <f t="shared" si="86"/>
        <v>35925</v>
      </c>
      <c r="M56" s="20">
        <f t="shared" si="3"/>
        <v>3353</v>
      </c>
      <c r="N56" s="42">
        <f t="shared" si="4"/>
        <v>41912.5</v>
      </c>
      <c r="O56" s="42">
        <f t="shared" si="5"/>
        <v>50295</v>
      </c>
      <c r="P56" s="13">
        <f t="shared" si="19"/>
        <v>0</v>
      </c>
      <c r="Q56" s="51">
        <f t="shared" si="20"/>
        <v>0</v>
      </c>
      <c r="R56" s="51">
        <f t="shared" si="21"/>
        <v>0</v>
      </c>
      <c r="S56" s="56">
        <f t="shared" si="22"/>
        <v>41912.5</v>
      </c>
      <c r="T56" s="42">
        <f t="shared" si="23"/>
        <v>50295</v>
      </c>
    </row>
    <row r="57" spans="1:20" ht="28.5" customHeight="1" x14ac:dyDescent="0.25">
      <c r="A57" s="14" t="s">
        <v>142</v>
      </c>
      <c r="B57" s="66" t="s">
        <v>67</v>
      </c>
      <c r="C57" s="150" t="s">
        <v>13</v>
      </c>
      <c r="D57" s="147">
        <v>20</v>
      </c>
      <c r="E57" s="134">
        <v>1053.4000000000001</v>
      </c>
      <c r="F57" s="134">
        <f>ROUND(E57*D57,2)</f>
        <v>21068</v>
      </c>
      <c r="G57" s="134">
        <f t="shared" ref="G57:G59" si="87">ROUND(F57*1.2,2)</f>
        <v>25281.599999999999</v>
      </c>
      <c r="H57" s="134"/>
      <c r="I57" s="134"/>
      <c r="J57" s="134"/>
      <c r="K57" s="134">
        <f t="shared" ref="K57:K67" si="88">F57+I57</f>
        <v>21068</v>
      </c>
      <c r="L57" s="134">
        <f t="shared" ref="L57:L67" si="89">G57+J57</f>
        <v>25281.599999999999</v>
      </c>
      <c r="M57" s="134">
        <f t="shared" si="3"/>
        <v>1474.76</v>
      </c>
      <c r="N57" s="134">
        <f t="shared" si="4"/>
        <v>29495.200000000001</v>
      </c>
      <c r="O57" s="134">
        <f t="shared" si="5"/>
        <v>35394.239999999998</v>
      </c>
      <c r="P57" s="134">
        <f t="shared" si="19"/>
        <v>0</v>
      </c>
      <c r="Q57" s="134">
        <f t="shared" si="20"/>
        <v>0</v>
      </c>
      <c r="R57" s="134">
        <f t="shared" si="21"/>
        <v>0</v>
      </c>
      <c r="S57" s="134">
        <f t="shared" si="22"/>
        <v>29495.200000000001</v>
      </c>
      <c r="T57" s="134">
        <f t="shared" si="23"/>
        <v>35394.239999999998</v>
      </c>
    </row>
    <row r="58" spans="1:20" ht="18" customHeight="1" x14ac:dyDescent="0.25">
      <c r="A58" s="14" t="s">
        <v>143</v>
      </c>
      <c r="B58" s="66" t="s">
        <v>51</v>
      </c>
      <c r="C58" s="151"/>
      <c r="D58" s="148"/>
      <c r="E58" s="135"/>
      <c r="F58" s="135">
        <f t="shared" ref="F58:F59" si="90">ROUND(E58*D58,2)</f>
        <v>0</v>
      </c>
      <c r="G58" s="135">
        <f t="shared" si="87"/>
        <v>0</v>
      </c>
      <c r="H58" s="135"/>
      <c r="I58" s="135"/>
      <c r="J58" s="135"/>
      <c r="K58" s="135">
        <f t="shared" si="88"/>
        <v>0</v>
      </c>
      <c r="L58" s="135">
        <f t="shared" si="89"/>
        <v>0</v>
      </c>
      <c r="M58" s="135">
        <f t="shared" si="3"/>
        <v>0</v>
      </c>
      <c r="N58" s="135">
        <f t="shared" si="4"/>
        <v>0</v>
      </c>
      <c r="O58" s="135">
        <f t="shared" si="5"/>
        <v>0</v>
      </c>
      <c r="P58" s="135">
        <f t="shared" si="19"/>
        <v>0</v>
      </c>
      <c r="Q58" s="135">
        <f t="shared" si="20"/>
        <v>0</v>
      </c>
      <c r="R58" s="135">
        <f t="shared" si="21"/>
        <v>0</v>
      </c>
      <c r="S58" s="135">
        <f t="shared" si="22"/>
        <v>0</v>
      </c>
      <c r="T58" s="135">
        <f t="shared" si="23"/>
        <v>0</v>
      </c>
    </row>
    <row r="59" spans="1:20" ht="18" customHeight="1" x14ac:dyDescent="0.25">
      <c r="A59" s="14" t="s">
        <v>144</v>
      </c>
      <c r="B59" s="66" t="s">
        <v>31</v>
      </c>
      <c r="C59" s="152"/>
      <c r="D59" s="149"/>
      <c r="E59" s="136"/>
      <c r="F59" s="136">
        <f t="shared" si="90"/>
        <v>0</v>
      </c>
      <c r="G59" s="136">
        <f t="shared" si="87"/>
        <v>0</v>
      </c>
      <c r="H59" s="136"/>
      <c r="I59" s="136"/>
      <c r="J59" s="136"/>
      <c r="K59" s="136">
        <f t="shared" si="88"/>
        <v>0</v>
      </c>
      <c r="L59" s="136">
        <f t="shared" si="89"/>
        <v>0</v>
      </c>
      <c r="M59" s="136">
        <f t="shared" si="3"/>
        <v>0</v>
      </c>
      <c r="N59" s="136">
        <f t="shared" si="4"/>
        <v>0</v>
      </c>
      <c r="O59" s="136">
        <f t="shared" si="5"/>
        <v>0</v>
      </c>
      <c r="P59" s="136">
        <f t="shared" si="19"/>
        <v>0</v>
      </c>
      <c r="Q59" s="136">
        <f t="shared" si="20"/>
        <v>0</v>
      </c>
      <c r="R59" s="136">
        <f t="shared" si="21"/>
        <v>0</v>
      </c>
      <c r="S59" s="136">
        <f t="shared" si="22"/>
        <v>0</v>
      </c>
      <c r="T59" s="136">
        <f t="shared" si="23"/>
        <v>0</v>
      </c>
    </row>
    <row r="60" spans="1:20" ht="18" customHeight="1" x14ac:dyDescent="0.25">
      <c r="A60" s="118" t="s">
        <v>145</v>
      </c>
      <c r="B60" s="67" t="s">
        <v>32</v>
      </c>
      <c r="C60" s="68" t="s">
        <v>13</v>
      </c>
      <c r="D60" s="110">
        <f>D57</f>
        <v>20</v>
      </c>
      <c r="E60" s="75"/>
      <c r="F60" s="34"/>
      <c r="G60" s="34"/>
      <c r="H60" s="76">
        <v>79.319999999999993</v>
      </c>
      <c r="I60" s="34">
        <f>ROUND(H60*D60,2)</f>
        <v>1586.4</v>
      </c>
      <c r="J60" s="34">
        <f t="shared" ref="J60:J63" si="91">ROUND(I60*1.2,2)</f>
        <v>1903.68</v>
      </c>
      <c r="K60" s="77">
        <f t="shared" si="88"/>
        <v>1586.4</v>
      </c>
      <c r="L60" s="78">
        <f t="shared" si="89"/>
        <v>1903.68</v>
      </c>
      <c r="M60" s="75">
        <f t="shared" si="3"/>
        <v>0</v>
      </c>
      <c r="N60" s="34">
        <f t="shared" si="4"/>
        <v>0</v>
      </c>
      <c r="O60" s="34">
        <f t="shared" si="5"/>
        <v>0</v>
      </c>
      <c r="P60" s="76">
        <f t="shared" si="19"/>
        <v>103.116</v>
      </c>
      <c r="Q60" s="34">
        <f t="shared" si="20"/>
        <v>2062.3200000000002</v>
      </c>
      <c r="R60" s="34">
        <f t="shared" si="21"/>
        <v>2474.7800000000002</v>
      </c>
      <c r="S60" s="77">
        <f t="shared" si="22"/>
        <v>2062.3200000000002</v>
      </c>
      <c r="T60" s="78">
        <f t="shared" si="23"/>
        <v>2474.7800000000002</v>
      </c>
    </row>
    <row r="61" spans="1:20" ht="18" customHeight="1" x14ac:dyDescent="0.25">
      <c r="A61" s="118" t="s">
        <v>146</v>
      </c>
      <c r="B61" s="35" t="s">
        <v>33</v>
      </c>
      <c r="C61" s="68" t="s">
        <v>15</v>
      </c>
      <c r="D61" s="110">
        <f>D57</f>
        <v>20</v>
      </c>
      <c r="E61" s="75"/>
      <c r="F61" s="34"/>
      <c r="G61" s="34"/>
      <c r="H61" s="33">
        <v>17.53</v>
      </c>
      <c r="I61" s="34">
        <f t="shared" ref="I61:I63" si="92">ROUND(H61*D61,2)</f>
        <v>350.6</v>
      </c>
      <c r="J61" s="34">
        <f t="shared" si="91"/>
        <v>420.72</v>
      </c>
      <c r="K61" s="77">
        <f t="shared" si="88"/>
        <v>350.6</v>
      </c>
      <c r="L61" s="78">
        <f t="shared" si="89"/>
        <v>420.72</v>
      </c>
      <c r="M61" s="75">
        <f t="shared" si="3"/>
        <v>0</v>
      </c>
      <c r="N61" s="34">
        <f t="shared" si="4"/>
        <v>0</v>
      </c>
      <c r="O61" s="34">
        <f t="shared" si="5"/>
        <v>0</v>
      </c>
      <c r="P61" s="33">
        <f t="shared" si="19"/>
        <v>22.789000000000001</v>
      </c>
      <c r="Q61" s="34">
        <f t="shared" si="20"/>
        <v>455.78</v>
      </c>
      <c r="R61" s="34">
        <f t="shared" si="21"/>
        <v>546.94000000000005</v>
      </c>
      <c r="S61" s="77">
        <f t="shared" si="22"/>
        <v>455.78</v>
      </c>
      <c r="T61" s="78">
        <f t="shared" si="23"/>
        <v>546.94000000000005</v>
      </c>
    </row>
    <row r="62" spans="1:20" ht="18" customHeight="1" x14ac:dyDescent="0.25">
      <c r="A62" s="118" t="s">
        <v>147</v>
      </c>
      <c r="B62" s="69" t="s">
        <v>34</v>
      </c>
      <c r="C62" s="68" t="s">
        <v>15</v>
      </c>
      <c r="D62" s="110">
        <f>D57*2</f>
        <v>40</v>
      </c>
      <c r="E62" s="75"/>
      <c r="F62" s="34"/>
      <c r="G62" s="34"/>
      <c r="H62" s="76">
        <v>4.79</v>
      </c>
      <c r="I62" s="34">
        <f t="shared" si="92"/>
        <v>191.6</v>
      </c>
      <c r="J62" s="34">
        <f t="shared" si="91"/>
        <v>229.92</v>
      </c>
      <c r="K62" s="77">
        <f t="shared" si="88"/>
        <v>191.6</v>
      </c>
      <c r="L62" s="78">
        <f t="shared" si="89"/>
        <v>229.92</v>
      </c>
      <c r="M62" s="75">
        <f t="shared" si="3"/>
        <v>0</v>
      </c>
      <c r="N62" s="34">
        <f t="shared" si="4"/>
        <v>0</v>
      </c>
      <c r="O62" s="34">
        <f t="shared" si="5"/>
        <v>0</v>
      </c>
      <c r="P62" s="76">
        <f t="shared" si="19"/>
        <v>6.2270000000000003</v>
      </c>
      <c r="Q62" s="34">
        <f t="shared" si="20"/>
        <v>249.08</v>
      </c>
      <c r="R62" s="34">
        <f t="shared" si="21"/>
        <v>298.89999999999998</v>
      </c>
      <c r="S62" s="77">
        <f t="shared" si="22"/>
        <v>249.08</v>
      </c>
      <c r="T62" s="78">
        <f t="shared" si="23"/>
        <v>298.89999999999998</v>
      </c>
    </row>
    <row r="63" spans="1:20" ht="18" customHeight="1" x14ac:dyDescent="0.25">
      <c r="A63" s="118" t="s">
        <v>148</v>
      </c>
      <c r="B63" s="69" t="s">
        <v>35</v>
      </c>
      <c r="C63" s="68" t="s">
        <v>15</v>
      </c>
      <c r="D63" s="110">
        <f>D57*2</f>
        <v>40</v>
      </c>
      <c r="E63" s="75"/>
      <c r="F63" s="34"/>
      <c r="G63" s="34"/>
      <c r="H63" s="76">
        <v>0.96</v>
      </c>
      <c r="I63" s="34">
        <f t="shared" si="92"/>
        <v>38.4</v>
      </c>
      <c r="J63" s="34">
        <f t="shared" si="91"/>
        <v>46.08</v>
      </c>
      <c r="K63" s="77">
        <f t="shared" si="88"/>
        <v>38.4</v>
      </c>
      <c r="L63" s="78">
        <f t="shared" si="89"/>
        <v>46.08</v>
      </c>
      <c r="M63" s="75">
        <f t="shared" si="3"/>
        <v>0</v>
      </c>
      <c r="N63" s="34">
        <f t="shared" si="4"/>
        <v>0</v>
      </c>
      <c r="O63" s="34">
        <f t="shared" si="5"/>
        <v>0</v>
      </c>
      <c r="P63" s="76">
        <f t="shared" si="19"/>
        <v>1.248</v>
      </c>
      <c r="Q63" s="34">
        <f t="shared" si="20"/>
        <v>49.92</v>
      </c>
      <c r="R63" s="34">
        <f t="shared" si="21"/>
        <v>59.9</v>
      </c>
      <c r="S63" s="77">
        <f t="shared" si="22"/>
        <v>49.92</v>
      </c>
      <c r="T63" s="78">
        <f t="shared" si="23"/>
        <v>59.9</v>
      </c>
    </row>
    <row r="64" spans="1:20" ht="18" customHeight="1" x14ac:dyDescent="0.25">
      <c r="A64" s="14" t="s">
        <v>149</v>
      </c>
      <c r="B64" s="70" t="s">
        <v>36</v>
      </c>
      <c r="C64" s="71" t="s">
        <v>14</v>
      </c>
      <c r="D64" s="111">
        <v>30</v>
      </c>
      <c r="E64" s="21">
        <f>1.35*667</f>
        <v>900.45</v>
      </c>
      <c r="F64" s="79">
        <f t="shared" ref="F64" si="93">ROUND(E64*D64,2)</f>
        <v>27013.5</v>
      </c>
      <c r="G64" s="79">
        <f t="shared" ref="G64" si="94">ROUND(F64*1.2,2)</f>
        <v>32416.2</v>
      </c>
      <c r="H64" s="29"/>
      <c r="I64" s="79"/>
      <c r="J64" s="79"/>
      <c r="K64" s="80">
        <f t="shared" si="88"/>
        <v>27013.5</v>
      </c>
      <c r="L64" s="81">
        <f t="shared" si="89"/>
        <v>32416.2</v>
      </c>
      <c r="M64" s="21">
        <f t="shared" si="3"/>
        <v>1260.6299999999999</v>
      </c>
      <c r="N64" s="79">
        <f t="shared" si="4"/>
        <v>37818.9</v>
      </c>
      <c r="O64" s="79">
        <f t="shared" si="5"/>
        <v>45382.68</v>
      </c>
      <c r="P64" s="29">
        <f t="shared" si="19"/>
        <v>0</v>
      </c>
      <c r="Q64" s="79">
        <f t="shared" si="20"/>
        <v>0</v>
      </c>
      <c r="R64" s="79">
        <f t="shared" si="21"/>
        <v>0</v>
      </c>
      <c r="S64" s="80">
        <f t="shared" si="22"/>
        <v>37818.9</v>
      </c>
      <c r="T64" s="81">
        <f t="shared" si="23"/>
        <v>45382.68</v>
      </c>
    </row>
    <row r="65" spans="1:20" ht="18" customHeight="1" x14ac:dyDescent="0.25">
      <c r="A65" s="118" t="s">
        <v>150</v>
      </c>
      <c r="B65" s="67" t="s">
        <v>52</v>
      </c>
      <c r="C65" s="68" t="s">
        <v>14</v>
      </c>
      <c r="D65" s="110">
        <f>D64</f>
        <v>30</v>
      </c>
      <c r="E65" s="75"/>
      <c r="F65" s="34"/>
      <c r="G65" s="34"/>
      <c r="H65" s="82">
        <v>473.02</v>
      </c>
      <c r="I65" s="34">
        <f>ROUND(H65*D65,2)</f>
        <v>14190.6</v>
      </c>
      <c r="J65" s="34">
        <f t="shared" ref="J65" si="95">ROUND(I65*1.2,2)</f>
        <v>17028.72</v>
      </c>
      <c r="K65" s="77">
        <f t="shared" si="88"/>
        <v>14190.6</v>
      </c>
      <c r="L65" s="78">
        <f t="shared" si="89"/>
        <v>17028.72</v>
      </c>
      <c r="M65" s="75">
        <f t="shared" si="3"/>
        <v>0</v>
      </c>
      <c r="N65" s="34">
        <f t="shared" si="4"/>
        <v>0</v>
      </c>
      <c r="O65" s="34">
        <f t="shared" si="5"/>
        <v>0</v>
      </c>
      <c r="P65" s="82">
        <f t="shared" si="19"/>
        <v>614.92600000000004</v>
      </c>
      <c r="Q65" s="34">
        <f t="shared" si="20"/>
        <v>18447.78</v>
      </c>
      <c r="R65" s="34">
        <f t="shared" si="21"/>
        <v>22137.34</v>
      </c>
      <c r="S65" s="77">
        <f t="shared" si="22"/>
        <v>18447.78</v>
      </c>
      <c r="T65" s="78">
        <f t="shared" si="23"/>
        <v>22137.34</v>
      </c>
    </row>
    <row r="66" spans="1:20" ht="18" customHeight="1" x14ac:dyDescent="0.25">
      <c r="A66" s="14" t="s">
        <v>151</v>
      </c>
      <c r="B66" s="70" t="s">
        <v>53</v>
      </c>
      <c r="C66" s="71" t="s">
        <v>18</v>
      </c>
      <c r="D66" s="112">
        <v>16.5</v>
      </c>
      <c r="E66" s="21">
        <v>905.06</v>
      </c>
      <c r="F66" s="79">
        <f t="shared" ref="F66" si="96">ROUND(E66*D66,2)</f>
        <v>14933.49</v>
      </c>
      <c r="G66" s="79">
        <f t="shared" ref="G66" si="97">ROUND(F66*1.2,2)</f>
        <v>17920.189999999999</v>
      </c>
      <c r="H66" s="29"/>
      <c r="I66" s="79"/>
      <c r="J66" s="79"/>
      <c r="K66" s="80">
        <f t="shared" si="88"/>
        <v>14933.49</v>
      </c>
      <c r="L66" s="81">
        <f t="shared" si="89"/>
        <v>17920.189999999999</v>
      </c>
      <c r="M66" s="21">
        <f t="shared" si="3"/>
        <v>1267.0839999999998</v>
      </c>
      <c r="N66" s="79">
        <f t="shared" si="4"/>
        <v>20906.89</v>
      </c>
      <c r="O66" s="79">
        <f t="shared" si="5"/>
        <v>25088.27</v>
      </c>
      <c r="P66" s="29">
        <f t="shared" si="19"/>
        <v>0</v>
      </c>
      <c r="Q66" s="79">
        <f t="shared" si="20"/>
        <v>0</v>
      </c>
      <c r="R66" s="79">
        <f t="shared" si="21"/>
        <v>0</v>
      </c>
      <c r="S66" s="80">
        <f t="shared" si="22"/>
        <v>20906.89</v>
      </c>
      <c r="T66" s="81">
        <f t="shared" si="23"/>
        <v>25088.27</v>
      </c>
    </row>
    <row r="67" spans="1:20" ht="18" customHeight="1" x14ac:dyDescent="0.25">
      <c r="A67" s="118" t="s">
        <v>152</v>
      </c>
      <c r="B67" s="67" t="s">
        <v>54</v>
      </c>
      <c r="C67" s="68" t="s">
        <v>68</v>
      </c>
      <c r="D67" s="113">
        <f>D66*0.2</f>
        <v>3.3000000000000003</v>
      </c>
      <c r="E67" s="75"/>
      <c r="F67" s="34"/>
      <c r="G67" s="34"/>
      <c r="H67" s="82">
        <v>130</v>
      </c>
      <c r="I67" s="34">
        <f>ROUND(H67*D67,2)</f>
        <v>429</v>
      </c>
      <c r="J67" s="34">
        <f t="shared" ref="J67" si="98">ROUND(I67*1.2,2)</f>
        <v>514.79999999999995</v>
      </c>
      <c r="K67" s="77">
        <f t="shared" si="88"/>
        <v>429</v>
      </c>
      <c r="L67" s="78">
        <f t="shared" si="89"/>
        <v>514.79999999999995</v>
      </c>
      <c r="M67" s="75">
        <f t="shared" si="3"/>
        <v>0</v>
      </c>
      <c r="N67" s="34">
        <f t="shared" si="4"/>
        <v>0</v>
      </c>
      <c r="O67" s="34">
        <f t="shared" si="5"/>
        <v>0</v>
      </c>
      <c r="P67" s="82">
        <f t="shared" si="19"/>
        <v>169</v>
      </c>
      <c r="Q67" s="34">
        <f t="shared" si="20"/>
        <v>557.70000000000005</v>
      </c>
      <c r="R67" s="34">
        <f t="shared" si="21"/>
        <v>669.24</v>
      </c>
      <c r="S67" s="77">
        <f t="shared" si="22"/>
        <v>557.70000000000005</v>
      </c>
      <c r="T67" s="78">
        <f t="shared" si="23"/>
        <v>669.24</v>
      </c>
    </row>
    <row r="68" spans="1:20" ht="18" customHeight="1" x14ac:dyDescent="0.25">
      <c r="A68" s="14" t="s">
        <v>153</v>
      </c>
      <c r="B68" s="85" t="s">
        <v>69</v>
      </c>
      <c r="C68" s="86" t="s">
        <v>18</v>
      </c>
      <c r="D68" s="103">
        <v>63</v>
      </c>
      <c r="E68" s="13"/>
      <c r="F68" s="45"/>
      <c r="G68" s="45"/>
      <c r="H68" s="74"/>
      <c r="I68" s="45"/>
      <c r="J68" s="45"/>
      <c r="K68" s="58"/>
      <c r="L68" s="52"/>
      <c r="M68" s="13">
        <f t="shared" si="3"/>
        <v>0</v>
      </c>
      <c r="N68" s="45">
        <f t="shared" si="4"/>
        <v>0</v>
      </c>
      <c r="O68" s="45">
        <f t="shared" si="5"/>
        <v>0</v>
      </c>
      <c r="P68" s="74">
        <f t="shared" si="19"/>
        <v>0</v>
      </c>
      <c r="Q68" s="45">
        <f t="shared" si="20"/>
        <v>0</v>
      </c>
      <c r="R68" s="45">
        <f t="shared" si="21"/>
        <v>0</v>
      </c>
      <c r="S68" s="58">
        <f t="shared" si="22"/>
        <v>0</v>
      </c>
      <c r="T68" s="52">
        <f t="shared" si="23"/>
        <v>0</v>
      </c>
    </row>
    <row r="69" spans="1:20" ht="18" customHeight="1" x14ac:dyDescent="0.25">
      <c r="A69" s="14" t="s">
        <v>170</v>
      </c>
      <c r="B69" s="83" t="s">
        <v>70</v>
      </c>
      <c r="C69" s="71" t="s">
        <v>16</v>
      </c>
      <c r="D69" s="104">
        <v>6.3</v>
      </c>
      <c r="E69" s="21">
        <v>1310.05</v>
      </c>
      <c r="F69" s="84">
        <f t="shared" ref="F69" si="99">ROUND(E69*D69,2)</f>
        <v>8253.32</v>
      </c>
      <c r="G69" s="84">
        <f t="shared" ref="G69" si="100">ROUND(F69*1.2,2)</f>
        <v>9903.98</v>
      </c>
      <c r="H69" s="29"/>
      <c r="I69" s="79"/>
      <c r="J69" s="79"/>
      <c r="K69" s="80">
        <f t="shared" ref="K69:K71" si="101">F69+I69</f>
        <v>8253.32</v>
      </c>
      <c r="L69" s="81">
        <f t="shared" ref="L69:L71" si="102">G69+J69</f>
        <v>9903.98</v>
      </c>
      <c r="M69" s="21">
        <f t="shared" si="3"/>
        <v>1834.0699999999997</v>
      </c>
      <c r="N69" s="84">
        <f t="shared" si="4"/>
        <v>11554.64</v>
      </c>
      <c r="O69" s="84">
        <f t="shared" si="5"/>
        <v>13865.57</v>
      </c>
      <c r="P69" s="29">
        <f t="shared" si="19"/>
        <v>0</v>
      </c>
      <c r="Q69" s="79">
        <f t="shared" si="20"/>
        <v>0</v>
      </c>
      <c r="R69" s="79">
        <f t="shared" si="21"/>
        <v>0</v>
      </c>
      <c r="S69" s="80">
        <f t="shared" si="22"/>
        <v>11554.64</v>
      </c>
      <c r="T69" s="81">
        <f t="shared" si="23"/>
        <v>13865.57</v>
      </c>
    </row>
    <row r="70" spans="1:20" ht="18" customHeight="1" x14ac:dyDescent="0.25">
      <c r="A70" s="118" t="s">
        <v>171</v>
      </c>
      <c r="B70" s="90" t="s">
        <v>58</v>
      </c>
      <c r="C70" s="88" t="s">
        <v>16</v>
      </c>
      <c r="D70" s="105">
        <f>D69*1.1</f>
        <v>6.9300000000000006</v>
      </c>
      <c r="E70" s="89"/>
      <c r="F70" s="34"/>
      <c r="G70" s="34"/>
      <c r="H70" s="33">
        <f>ROUND(1200,2)*1.1</f>
        <v>1320</v>
      </c>
      <c r="I70" s="34">
        <f>ROUND(H70*D70,2)</f>
        <v>9147.6</v>
      </c>
      <c r="J70" s="34">
        <f t="shared" ref="J70" si="103">ROUND(I70*1.2,2)</f>
        <v>10977.12</v>
      </c>
      <c r="K70" s="77">
        <f t="shared" si="101"/>
        <v>9147.6</v>
      </c>
      <c r="L70" s="78">
        <f t="shared" si="102"/>
        <v>10977.12</v>
      </c>
      <c r="M70" s="89">
        <f t="shared" si="3"/>
        <v>0</v>
      </c>
      <c r="N70" s="34">
        <f t="shared" si="4"/>
        <v>0</v>
      </c>
      <c r="O70" s="34">
        <f t="shared" si="5"/>
        <v>0</v>
      </c>
      <c r="P70" s="33">
        <f t="shared" si="19"/>
        <v>1716</v>
      </c>
      <c r="Q70" s="34">
        <f t="shared" si="20"/>
        <v>11891.88</v>
      </c>
      <c r="R70" s="34">
        <f t="shared" si="21"/>
        <v>14270.26</v>
      </c>
      <c r="S70" s="77">
        <f t="shared" si="22"/>
        <v>11891.88</v>
      </c>
      <c r="T70" s="78">
        <f t="shared" si="23"/>
        <v>14270.26</v>
      </c>
    </row>
    <row r="71" spans="1:20" ht="18" customHeight="1" x14ac:dyDescent="0.25">
      <c r="A71" s="14" t="s">
        <v>172</v>
      </c>
      <c r="B71" s="83" t="s">
        <v>71</v>
      </c>
      <c r="C71" s="71" t="s">
        <v>16</v>
      </c>
      <c r="D71" s="104">
        <v>9.4499999999999993</v>
      </c>
      <c r="E71" s="21">
        <v>1630</v>
      </c>
      <c r="F71" s="84">
        <f t="shared" ref="F71" si="104">ROUND(E71*D71,2)</f>
        <v>15403.5</v>
      </c>
      <c r="G71" s="84">
        <f t="shared" ref="G71" si="105">ROUND(F71*1.2,2)</f>
        <v>18484.2</v>
      </c>
      <c r="H71" s="29"/>
      <c r="I71" s="79"/>
      <c r="J71" s="79"/>
      <c r="K71" s="80">
        <f t="shared" si="101"/>
        <v>15403.5</v>
      </c>
      <c r="L71" s="81">
        <f t="shared" si="102"/>
        <v>18484.2</v>
      </c>
      <c r="M71" s="21">
        <f t="shared" si="3"/>
        <v>2282</v>
      </c>
      <c r="N71" s="84">
        <f t="shared" si="4"/>
        <v>21564.9</v>
      </c>
      <c r="O71" s="84">
        <f t="shared" si="5"/>
        <v>25877.88</v>
      </c>
      <c r="P71" s="29">
        <f t="shared" si="19"/>
        <v>0</v>
      </c>
      <c r="Q71" s="79">
        <f t="shared" si="20"/>
        <v>0</v>
      </c>
      <c r="R71" s="79">
        <f t="shared" si="21"/>
        <v>0</v>
      </c>
      <c r="S71" s="80">
        <f t="shared" si="22"/>
        <v>21564.9</v>
      </c>
      <c r="T71" s="81">
        <f t="shared" si="23"/>
        <v>25877.88</v>
      </c>
    </row>
    <row r="72" spans="1:20" ht="18" customHeight="1" x14ac:dyDescent="0.25">
      <c r="A72" s="118" t="s">
        <v>173</v>
      </c>
      <c r="B72" s="87" t="s">
        <v>57</v>
      </c>
      <c r="C72" s="88" t="s">
        <v>16</v>
      </c>
      <c r="D72" s="106">
        <v>7.68</v>
      </c>
      <c r="E72" s="89"/>
      <c r="F72" s="34"/>
      <c r="G72" s="34"/>
      <c r="H72" s="33">
        <f>3000*1.1</f>
        <v>3300.0000000000005</v>
      </c>
      <c r="I72" s="34">
        <f>ROUND(H72*D72,2)</f>
        <v>25344</v>
      </c>
      <c r="J72" s="34">
        <f t="shared" ref="J72" si="106">ROUND(I72*1.2,2)</f>
        <v>30412.799999999999</v>
      </c>
      <c r="K72" s="77">
        <f>F72+I72</f>
        <v>25344</v>
      </c>
      <c r="L72" s="78">
        <f>G72+J72</f>
        <v>30412.799999999999</v>
      </c>
      <c r="M72" s="89">
        <f t="shared" ref="M72:M135" si="107">E72*$N$1</f>
        <v>0</v>
      </c>
      <c r="N72" s="34">
        <f t="shared" ref="N72:N135" si="108">ROUND(M72*D72,2)</f>
        <v>0</v>
      </c>
      <c r="O72" s="34">
        <f t="shared" ref="O72:O135" si="109">ROUND(N72*1.2,2)</f>
        <v>0</v>
      </c>
      <c r="P72" s="33">
        <f t="shared" si="19"/>
        <v>4290.0000000000009</v>
      </c>
      <c r="Q72" s="34">
        <f t="shared" si="20"/>
        <v>32947.199999999997</v>
      </c>
      <c r="R72" s="34">
        <f t="shared" si="21"/>
        <v>39536.639999999999</v>
      </c>
      <c r="S72" s="77">
        <f t="shared" si="22"/>
        <v>32947.199999999997</v>
      </c>
      <c r="T72" s="78">
        <f t="shared" si="23"/>
        <v>39536.639999999999</v>
      </c>
    </row>
    <row r="73" spans="1:20" ht="18" customHeight="1" x14ac:dyDescent="0.25">
      <c r="A73" s="14" t="s">
        <v>174</v>
      </c>
      <c r="B73" s="10" t="s">
        <v>30</v>
      </c>
      <c r="C73" s="73" t="s">
        <v>18</v>
      </c>
      <c r="D73" s="107">
        <v>63</v>
      </c>
      <c r="E73" s="21">
        <v>800</v>
      </c>
      <c r="F73" s="84">
        <f t="shared" ref="F73" si="110">ROUND(E73*D73,2)</f>
        <v>50400</v>
      </c>
      <c r="G73" s="84">
        <f t="shared" ref="G73" si="111">ROUND(F73*1.2,2)</f>
        <v>60480</v>
      </c>
      <c r="H73" s="29"/>
      <c r="I73" s="79"/>
      <c r="J73" s="79"/>
      <c r="K73" s="80">
        <f t="shared" ref="K73" si="112">F73+I73</f>
        <v>50400</v>
      </c>
      <c r="L73" s="81">
        <f t="shared" ref="L73" si="113">G73+J73</f>
        <v>60480</v>
      </c>
      <c r="M73" s="21">
        <f t="shared" si="107"/>
        <v>1120</v>
      </c>
      <c r="N73" s="84">
        <f t="shared" si="108"/>
        <v>70560</v>
      </c>
      <c r="O73" s="84">
        <f t="shared" si="109"/>
        <v>84672</v>
      </c>
      <c r="P73" s="29">
        <f t="shared" si="19"/>
        <v>0</v>
      </c>
      <c r="Q73" s="79">
        <f t="shared" si="20"/>
        <v>0</v>
      </c>
      <c r="R73" s="79">
        <f t="shared" si="21"/>
        <v>0</v>
      </c>
      <c r="S73" s="80">
        <f t="shared" si="22"/>
        <v>70560</v>
      </c>
      <c r="T73" s="81">
        <f t="shared" si="23"/>
        <v>84672</v>
      </c>
    </row>
    <row r="74" spans="1:20" ht="18" customHeight="1" x14ac:dyDescent="0.25">
      <c r="A74" s="14" t="s">
        <v>175</v>
      </c>
      <c r="B74" s="83" t="s">
        <v>60</v>
      </c>
      <c r="C74" s="71" t="s">
        <v>18</v>
      </c>
      <c r="D74" s="107">
        <v>63</v>
      </c>
      <c r="E74" s="21">
        <v>2000</v>
      </c>
      <c r="F74" s="84">
        <f t="shared" ref="F74" si="114">ROUND(E74*D74,2)</f>
        <v>126000</v>
      </c>
      <c r="G74" s="84">
        <f t="shared" ref="G74" si="115">ROUND(F74*1.2,2)</f>
        <v>151200</v>
      </c>
      <c r="H74" s="29"/>
      <c r="I74" s="79"/>
      <c r="J74" s="79"/>
      <c r="K74" s="80">
        <f t="shared" ref="K74" si="116">F74+I74</f>
        <v>126000</v>
      </c>
      <c r="L74" s="81">
        <f t="shared" ref="L74" si="117">G74+J74</f>
        <v>151200</v>
      </c>
      <c r="M74" s="21">
        <f t="shared" si="107"/>
        <v>2800</v>
      </c>
      <c r="N74" s="84">
        <f t="shared" si="108"/>
        <v>176400</v>
      </c>
      <c r="O74" s="84">
        <f t="shared" si="109"/>
        <v>211680</v>
      </c>
      <c r="P74" s="29">
        <f t="shared" si="19"/>
        <v>0</v>
      </c>
      <c r="Q74" s="79">
        <f t="shared" si="20"/>
        <v>0</v>
      </c>
      <c r="R74" s="79">
        <f t="shared" si="21"/>
        <v>0</v>
      </c>
      <c r="S74" s="80">
        <f t="shared" si="22"/>
        <v>176400</v>
      </c>
      <c r="T74" s="81">
        <f t="shared" si="23"/>
        <v>211680</v>
      </c>
    </row>
    <row r="75" spans="1:20" ht="18" customHeight="1" x14ac:dyDescent="0.25">
      <c r="A75" s="118" t="s">
        <v>176</v>
      </c>
      <c r="B75" s="87" t="s">
        <v>61</v>
      </c>
      <c r="C75" s="88" t="s">
        <v>17</v>
      </c>
      <c r="D75" s="106">
        <f>D74*96.6/1000</f>
        <v>6.085799999999999</v>
      </c>
      <c r="E75" s="89"/>
      <c r="F75" s="34"/>
      <c r="G75" s="34"/>
      <c r="H75" s="33">
        <v>4406.1000000000004</v>
      </c>
      <c r="I75" s="34">
        <f>ROUND(H75*D75,2)</f>
        <v>26814.639999999999</v>
      </c>
      <c r="J75" s="34">
        <f t="shared" ref="J75" si="118">ROUND(I75*1.2,2)</f>
        <v>32177.57</v>
      </c>
      <c r="K75" s="77">
        <f>F75+I75</f>
        <v>26814.639999999999</v>
      </c>
      <c r="L75" s="78">
        <f>G75+J75</f>
        <v>32177.57</v>
      </c>
      <c r="M75" s="89">
        <f t="shared" si="107"/>
        <v>0</v>
      </c>
      <c r="N75" s="34">
        <f t="shared" si="108"/>
        <v>0</v>
      </c>
      <c r="O75" s="34">
        <f t="shared" si="109"/>
        <v>0</v>
      </c>
      <c r="P75" s="33">
        <f t="shared" si="19"/>
        <v>5727.93</v>
      </c>
      <c r="Q75" s="34">
        <f t="shared" si="20"/>
        <v>34859.040000000001</v>
      </c>
      <c r="R75" s="34">
        <f t="shared" si="21"/>
        <v>41830.85</v>
      </c>
      <c r="S75" s="77">
        <f t="shared" si="22"/>
        <v>34859.040000000001</v>
      </c>
      <c r="T75" s="78">
        <f t="shared" si="23"/>
        <v>41830.85</v>
      </c>
    </row>
    <row r="76" spans="1:20" ht="18" customHeight="1" x14ac:dyDescent="0.25">
      <c r="A76" s="14" t="s">
        <v>177</v>
      </c>
      <c r="B76" s="83" t="s">
        <v>62</v>
      </c>
      <c r="C76" s="71" t="s">
        <v>18</v>
      </c>
      <c r="D76" s="107">
        <v>63</v>
      </c>
      <c r="E76" s="21">
        <v>1600</v>
      </c>
      <c r="F76" s="84">
        <f t="shared" ref="F76" si="119">ROUND(E76*D76,2)</f>
        <v>100800</v>
      </c>
      <c r="G76" s="84">
        <f t="shared" ref="G76" si="120">ROUND(F76*1.2,2)</f>
        <v>120960</v>
      </c>
      <c r="H76" s="29"/>
      <c r="I76" s="79"/>
      <c r="J76" s="79"/>
      <c r="K76" s="80">
        <f t="shared" ref="K76" si="121">F76+I76</f>
        <v>100800</v>
      </c>
      <c r="L76" s="81">
        <f t="shared" ref="L76" si="122">G76+J76</f>
        <v>120960</v>
      </c>
      <c r="M76" s="21">
        <f t="shared" si="107"/>
        <v>2240</v>
      </c>
      <c r="N76" s="84">
        <f t="shared" si="108"/>
        <v>141120</v>
      </c>
      <c r="O76" s="84">
        <f t="shared" si="109"/>
        <v>169344</v>
      </c>
      <c r="P76" s="29">
        <f t="shared" ref="P76:P139" si="123">H76*$Q$1</f>
        <v>0</v>
      </c>
      <c r="Q76" s="79">
        <f t="shared" ref="Q76:Q139" si="124">ROUND(P76*D76,2)</f>
        <v>0</v>
      </c>
      <c r="R76" s="79">
        <f t="shared" ref="R76:R139" si="125">ROUND(Q76*1.2,2)</f>
        <v>0</v>
      </c>
      <c r="S76" s="80">
        <f t="shared" ref="S76:S139" si="126">N76+Q76</f>
        <v>141120</v>
      </c>
      <c r="T76" s="81">
        <f t="shared" ref="T76:T139" si="127">O76+R76</f>
        <v>169344</v>
      </c>
    </row>
    <row r="77" spans="1:20" ht="18" customHeight="1" x14ac:dyDescent="0.25">
      <c r="A77" s="118" t="s">
        <v>178</v>
      </c>
      <c r="B77" s="87" t="s">
        <v>63</v>
      </c>
      <c r="C77" s="88" t="s">
        <v>17</v>
      </c>
      <c r="D77" s="106">
        <f>D76*141.15/1000</f>
        <v>8.8924500000000002</v>
      </c>
      <c r="E77" s="89"/>
      <c r="F77" s="34"/>
      <c r="G77" s="34"/>
      <c r="H77" s="33">
        <v>4406.1000000000004</v>
      </c>
      <c r="I77" s="34">
        <f>ROUND(H77*D77,2)</f>
        <v>39181.019999999997</v>
      </c>
      <c r="J77" s="34">
        <f t="shared" ref="J77" si="128">ROUND(I77*1.2,2)</f>
        <v>47017.22</v>
      </c>
      <c r="K77" s="77">
        <f>F77+I77</f>
        <v>39181.019999999997</v>
      </c>
      <c r="L77" s="78">
        <f>G77+J77</f>
        <v>47017.22</v>
      </c>
      <c r="M77" s="89">
        <f t="shared" si="107"/>
        <v>0</v>
      </c>
      <c r="N77" s="34">
        <f t="shared" si="108"/>
        <v>0</v>
      </c>
      <c r="O77" s="34">
        <f t="shared" si="109"/>
        <v>0</v>
      </c>
      <c r="P77" s="33">
        <f t="shared" si="123"/>
        <v>5727.93</v>
      </c>
      <c r="Q77" s="34">
        <f t="shared" si="124"/>
        <v>50935.33</v>
      </c>
      <c r="R77" s="34">
        <f t="shared" si="125"/>
        <v>61122.400000000001</v>
      </c>
      <c r="S77" s="77">
        <f t="shared" si="126"/>
        <v>50935.33</v>
      </c>
      <c r="T77" s="78">
        <f t="shared" si="127"/>
        <v>61122.400000000001</v>
      </c>
    </row>
    <row r="78" spans="1:20" ht="18" hidden="1" customHeight="1" x14ac:dyDescent="0.25">
      <c r="A78" s="165" t="s">
        <v>154</v>
      </c>
      <c r="B78" s="153" t="s">
        <v>37</v>
      </c>
      <c r="C78" s="154"/>
      <c r="D78" s="155"/>
      <c r="E78" s="7"/>
      <c r="F78" s="41"/>
      <c r="G78" s="49"/>
      <c r="H78" s="8"/>
      <c r="I78" s="49"/>
      <c r="J78" s="49"/>
      <c r="K78" s="55"/>
      <c r="L78" s="49"/>
      <c r="M78" s="7"/>
      <c r="N78" s="41"/>
      <c r="O78" s="49"/>
      <c r="P78" s="8"/>
      <c r="Q78" s="49"/>
      <c r="R78" s="49"/>
      <c r="S78" s="55"/>
      <c r="T78" s="49"/>
    </row>
    <row r="79" spans="1:20" ht="18" hidden="1" customHeight="1" x14ac:dyDescent="0.25">
      <c r="A79" s="14" t="s">
        <v>155</v>
      </c>
      <c r="B79" s="10" t="s">
        <v>38</v>
      </c>
      <c r="C79" s="11" t="s">
        <v>15</v>
      </c>
      <c r="D79" s="102">
        <v>3</v>
      </c>
      <c r="E79" s="12"/>
      <c r="F79" s="42"/>
      <c r="G79" s="42"/>
      <c r="H79" s="13"/>
      <c r="I79" s="51"/>
      <c r="J79" s="51"/>
      <c r="K79" s="56"/>
      <c r="L79" s="42"/>
      <c r="M79" s="12"/>
      <c r="N79" s="42"/>
      <c r="O79" s="42"/>
      <c r="P79" s="13"/>
      <c r="Q79" s="51"/>
      <c r="R79" s="51"/>
      <c r="S79" s="56"/>
      <c r="T79" s="42"/>
    </row>
    <row r="80" spans="1:20" ht="18" hidden="1" customHeight="1" x14ac:dyDescent="0.25">
      <c r="A80" s="14" t="s">
        <v>156</v>
      </c>
      <c r="B80" s="31" t="s">
        <v>28</v>
      </c>
      <c r="C80" s="61" t="s">
        <v>16</v>
      </c>
      <c r="D80" s="102">
        <v>0.73</v>
      </c>
      <c r="E80" s="62"/>
      <c r="F80" s="42"/>
      <c r="G80" s="42"/>
      <c r="H80" s="13"/>
      <c r="I80" s="51"/>
      <c r="J80" s="51"/>
      <c r="K80" s="56"/>
      <c r="L80" s="42"/>
      <c r="M80" s="62"/>
      <c r="N80" s="42"/>
      <c r="O80" s="42"/>
      <c r="P80" s="13"/>
      <c r="Q80" s="51"/>
      <c r="R80" s="51"/>
      <c r="S80" s="56"/>
      <c r="T80" s="42"/>
    </row>
    <row r="81" spans="1:20" ht="18" hidden="1" customHeight="1" x14ac:dyDescent="0.25">
      <c r="A81" s="14" t="s">
        <v>157</v>
      </c>
      <c r="B81" s="31" t="s">
        <v>39</v>
      </c>
      <c r="C81" s="11" t="s">
        <v>13</v>
      </c>
      <c r="D81" s="101">
        <v>4</v>
      </c>
      <c r="E81" s="20"/>
      <c r="F81" s="42"/>
      <c r="G81" s="42"/>
      <c r="H81" s="13"/>
      <c r="I81" s="51"/>
      <c r="J81" s="51"/>
      <c r="K81" s="56"/>
      <c r="L81" s="42"/>
      <c r="M81" s="20"/>
      <c r="N81" s="42"/>
      <c r="O81" s="42"/>
      <c r="P81" s="13"/>
      <c r="Q81" s="51"/>
      <c r="R81" s="51"/>
      <c r="S81" s="56"/>
      <c r="T81" s="42"/>
    </row>
    <row r="82" spans="1:20" ht="18" hidden="1" customHeight="1" x14ac:dyDescent="0.25">
      <c r="A82" s="14" t="s">
        <v>158</v>
      </c>
      <c r="B82" s="19" t="s">
        <v>24</v>
      </c>
      <c r="C82" s="16" t="s">
        <v>13</v>
      </c>
      <c r="D82" s="96">
        <v>4</v>
      </c>
      <c r="E82" s="17"/>
      <c r="F82" s="43"/>
      <c r="G82" s="43"/>
      <c r="H82" s="22"/>
      <c r="I82" s="43"/>
      <c r="J82" s="43"/>
      <c r="K82" s="57"/>
      <c r="L82" s="43"/>
      <c r="M82" s="17"/>
      <c r="N82" s="43"/>
      <c r="O82" s="43"/>
      <c r="P82" s="22"/>
      <c r="Q82" s="43"/>
      <c r="R82" s="43"/>
      <c r="S82" s="57"/>
      <c r="T82" s="43"/>
    </row>
    <row r="83" spans="1:20" ht="18" hidden="1" customHeight="1" x14ac:dyDescent="0.25">
      <c r="A83" s="14" t="s">
        <v>159</v>
      </c>
      <c r="B83" s="10" t="s">
        <v>22</v>
      </c>
      <c r="C83" s="11" t="s">
        <v>16</v>
      </c>
      <c r="D83" s="117">
        <v>0.73</v>
      </c>
      <c r="E83" s="12"/>
      <c r="F83" s="42"/>
      <c r="G83" s="42"/>
      <c r="H83" s="13"/>
      <c r="I83" s="51"/>
      <c r="J83" s="51"/>
      <c r="K83" s="56"/>
      <c r="L83" s="42"/>
      <c r="M83" s="12"/>
      <c r="N83" s="42"/>
      <c r="O83" s="42"/>
      <c r="P83" s="13"/>
      <c r="Q83" s="51"/>
      <c r="R83" s="51"/>
      <c r="S83" s="56"/>
      <c r="T83" s="42"/>
    </row>
    <row r="84" spans="1:20" ht="18" hidden="1" customHeight="1" x14ac:dyDescent="0.25">
      <c r="A84" s="14" t="s">
        <v>160</v>
      </c>
      <c r="B84" s="19" t="s">
        <v>19</v>
      </c>
      <c r="C84" s="16" t="s">
        <v>16</v>
      </c>
      <c r="D84" s="119">
        <f>D83*1.17</f>
        <v>0.85409999999999997</v>
      </c>
      <c r="E84" s="17"/>
      <c r="F84" s="43"/>
      <c r="G84" s="43"/>
      <c r="H84" s="18"/>
      <c r="I84" s="43"/>
      <c r="J84" s="43"/>
      <c r="K84" s="57"/>
      <c r="L84" s="43"/>
      <c r="M84" s="17"/>
      <c r="N84" s="43"/>
      <c r="O84" s="43"/>
      <c r="P84" s="18"/>
      <c r="Q84" s="43"/>
      <c r="R84" s="43"/>
      <c r="S84" s="57"/>
      <c r="T84" s="43"/>
    </row>
    <row r="85" spans="1:20" ht="25.5" hidden="1" customHeight="1" x14ac:dyDescent="0.25">
      <c r="A85" s="14" t="s">
        <v>161</v>
      </c>
      <c r="B85" s="85" t="s">
        <v>72</v>
      </c>
      <c r="C85" s="86" t="s">
        <v>21</v>
      </c>
      <c r="D85" s="98">
        <v>1</v>
      </c>
      <c r="E85" s="13"/>
      <c r="F85" s="45"/>
      <c r="G85" s="45"/>
      <c r="H85" s="74"/>
      <c r="I85" s="45"/>
      <c r="J85" s="45"/>
      <c r="K85" s="58"/>
      <c r="L85" s="52"/>
      <c r="M85" s="13"/>
      <c r="N85" s="45"/>
      <c r="O85" s="45"/>
      <c r="P85" s="74"/>
      <c r="Q85" s="45"/>
      <c r="R85" s="45"/>
      <c r="S85" s="58"/>
      <c r="T85" s="52"/>
    </row>
    <row r="86" spans="1:20" ht="18.75" hidden="1" customHeight="1" x14ac:dyDescent="0.25">
      <c r="A86" s="14" t="s">
        <v>162</v>
      </c>
      <c r="B86" s="24" t="s">
        <v>75</v>
      </c>
      <c r="C86" s="23" t="s">
        <v>13</v>
      </c>
      <c r="D86" s="99">
        <v>1</v>
      </c>
      <c r="E86" s="21"/>
      <c r="F86" s="45"/>
      <c r="G86" s="45"/>
      <c r="H86" s="13"/>
      <c r="I86" s="45"/>
      <c r="J86" s="45"/>
      <c r="K86" s="58"/>
      <c r="L86" s="52"/>
      <c r="M86" s="21"/>
      <c r="N86" s="45"/>
      <c r="O86" s="45"/>
      <c r="P86" s="13"/>
      <c r="Q86" s="45"/>
      <c r="R86" s="45"/>
      <c r="S86" s="58"/>
      <c r="T86" s="52"/>
    </row>
    <row r="87" spans="1:20" ht="18.75" hidden="1" customHeight="1" x14ac:dyDescent="0.25">
      <c r="A87" s="14" t="s">
        <v>163</v>
      </c>
      <c r="B87" s="24" t="s">
        <v>76</v>
      </c>
      <c r="C87" s="23" t="s">
        <v>13</v>
      </c>
      <c r="D87" s="99">
        <v>2</v>
      </c>
      <c r="E87" s="21"/>
      <c r="F87" s="45"/>
      <c r="G87" s="45"/>
      <c r="H87" s="28"/>
      <c r="I87" s="45"/>
      <c r="J87" s="45"/>
      <c r="K87" s="58"/>
      <c r="L87" s="52"/>
      <c r="M87" s="21"/>
      <c r="N87" s="45"/>
      <c r="O87" s="45"/>
      <c r="P87" s="28"/>
      <c r="Q87" s="45"/>
      <c r="R87" s="45"/>
      <c r="S87" s="58"/>
      <c r="T87" s="52"/>
    </row>
    <row r="88" spans="1:20" ht="18.75" hidden="1" customHeight="1" x14ac:dyDescent="0.25">
      <c r="A88" s="14" t="s">
        <v>164</v>
      </c>
      <c r="B88" s="24" t="s">
        <v>77</v>
      </c>
      <c r="C88" s="23" t="s">
        <v>13</v>
      </c>
      <c r="D88" s="99">
        <v>2</v>
      </c>
      <c r="E88" s="21"/>
      <c r="F88" s="45"/>
      <c r="G88" s="45"/>
      <c r="H88" s="28"/>
      <c r="I88" s="45"/>
      <c r="J88" s="45"/>
      <c r="K88" s="58"/>
      <c r="L88" s="52"/>
      <c r="M88" s="21"/>
      <c r="N88" s="45"/>
      <c r="O88" s="45"/>
      <c r="P88" s="28"/>
      <c r="Q88" s="45"/>
      <c r="R88" s="45"/>
      <c r="S88" s="58"/>
      <c r="T88" s="52"/>
    </row>
    <row r="89" spans="1:20" ht="18.75" hidden="1" customHeight="1" x14ac:dyDescent="0.25">
      <c r="A89" s="14" t="s">
        <v>165</v>
      </c>
      <c r="B89" s="24" t="s">
        <v>78</v>
      </c>
      <c r="C89" s="23" t="s">
        <v>13</v>
      </c>
      <c r="D89" s="99">
        <v>2</v>
      </c>
      <c r="E89" s="21"/>
      <c r="F89" s="45"/>
      <c r="G89" s="45"/>
      <c r="H89" s="28"/>
      <c r="I89" s="45"/>
      <c r="J89" s="45"/>
      <c r="K89" s="58"/>
      <c r="L89" s="52"/>
      <c r="M89" s="21"/>
      <c r="N89" s="45"/>
      <c r="O89" s="45"/>
      <c r="P89" s="28"/>
      <c r="Q89" s="45"/>
      <c r="R89" s="45"/>
      <c r="S89" s="58"/>
      <c r="T89" s="52"/>
    </row>
    <row r="90" spans="1:20" ht="18.75" hidden="1" customHeight="1" x14ac:dyDescent="0.25">
      <c r="A90" s="14" t="s">
        <v>166</v>
      </c>
      <c r="B90" s="24" t="s">
        <v>45</v>
      </c>
      <c r="C90" s="23" t="s">
        <v>15</v>
      </c>
      <c r="D90" s="99">
        <v>2</v>
      </c>
      <c r="E90" s="21"/>
      <c r="F90" s="45"/>
      <c r="G90" s="45"/>
      <c r="H90" s="28"/>
      <c r="I90" s="45"/>
      <c r="J90" s="45"/>
      <c r="K90" s="58"/>
      <c r="L90" s="45"/>
      <c r="M90" s="21"/>
      <c r="N90" s="45"/>
      <c r="O90" s="45"/>
      <c r="P90" s="28"/>
      <c r="Q90" s="45"/>
      <c r="R90" s="45"/>
      <c r="S90" s="58"/>
      <c r="T90" s="45"/>
    </row>
    <row r="91" spans="1:20" ht="18.75" hidden="1" customHeight="1" x14ac:dyDescent="0.25">
      <c r="A91" s="14" t="s">
        <v>167</v>
      </c>
      <c r="B91" s="25" t="s">
        <v>73</v>
      </c>
      <c r="C91" s="26" t="s">
        <v>21</v>
      </c>
      <c r="D91" s="100">
        <v>1</v>
      </c>
      <c r="E91" s="27"/>
      <c r="F91" s="43"/>
      <c r="G91" s="43"/>
      <c r="H91" s="63"/>
      <c r="I91" s="43"/>
      <c r="J91" s="43"/>
      <c r="K91" s="57"/>
      <c r="L91" s="53"/>
      <c r="M91" s="27"/>
      <c r="N91" s="43"/>
      <c r="O91" s="43"/>
      <c r="P91" s="63"/>
      <c r="Q91" s="43"/>
      <c r="R91" s="43"/>
      <c r="S91" s="57"/>
      <c r="T91" s="53"/>
    </row>
    <row r="92" spans="1:20" ht="29.25" hidden="1" customHeight="1" x14ac:dyDescent="0.25">
      <c r="A92" s="14" t="s">
        <v>168</v>
      </c>
      <c r="B92" s="10" t="s">
        <v>74</v>
      </c>
      <c r="C92" s="11" t="s">
        <v>15</v>
      </c>
      <c r="D92" s="114">
        <v>2</v>
      </c>
      <c r="E92" s="62"/>
      <c r="F92" s="45"/>
      <c r="G92" s="45"/>
      <c r="H92" s="28"/>
      <c r="I92" s="45"/>
      <c r="J92" s="45"/>
      <c r="K92" s="58"/>
      <c r="L92" s="45"/>
      <c r="M92" s="62"/>
      <c r="N92" s="45"/>
      <c r="O92" s="45"/>
      <c r="P92" s="28"/>
      <c r="Q92" s="45"/>
      <c r="R92" s="45"/>
      <c r="S92" s="58"/>
      <c r="T92" s="45"/>
    </row>
    <row r="93" spans="1:20" ht="27" hidden="1" customHeight="1" x14ac:dyDescent="0.25">
      <c r="A93" s="14" t="s">
        <v>169</v>
      </c>
      <c r="B93" s="35" t="s">
        <v>79</v>
      </c>
      <c r="C93" s="36" t="s">
        <v>15</v>
      </c>
      <c r="D93" s="120">
        <v>2</v>
      </c>
      <c r="E93" s="37"/>
      <c r="F93" s="44"/>
      <c r="G93" s="44"/>
      <c r="H93" s="33"/>
      <c r="I93" s="43"/>
      <c r="J93" s="43"/>
      <c r="K93" s="57"/>
      <c r="L93" s="53"/>
      <c r="M93" s="37"/>
      <c r="N93" s="44"/>
      <c r="O93" s="44"/>
      <c r="P93" s="33"/>
      <c r="Q93" s="43"/>
      <c r="R93" s="43"/>
      <c r="S93" s="57"/>
      <c r="T93" s="53"/>
    </row>
    <row r="94" spans="1:20" ht="18" hidden="1" customHeight="1" x14ac:dyDescent="0.25">
      <c r="A94" s="165" t="s">
        <v>179</v>
      </c>
      <c r="B94" s="144" t="s">
        <v>80</v>
      </c>
      <c r="C94" s="145"/>
      <c r="D94" s="146"/>
      <c r="E94" s="7"/>
      <c r="F94" s="41"/>
      <c r="G94" s="49"/>
      <c r="H94" s="8"/>
      <c r="I94" s="49"/>
      <c r="J94" s="49"/>
      <c r="K94" s="55"/>
      <c r="L94" s="49"/>
      <c r="M94" s="7"/>
      <c r="N94" s="41"/>
      <c r="O94" s="49"/>
      <c r="P94" s="8"/>
      <c r="Q94" s="49"/>
      <c r="R94" s="49"/>
      <c r="S94" s="55"/>
      <c r="T94" s="49"/>
    </row>
    <row r="95" spans="1:20" ht="18" hidden="1" customHeight="1" x14ac:dyDescent="0.25">
      <c r="A95" s="14" t="s">
        <v>180</v>
      </c>
      <c r="B95" s="10" t="s">
        <v>38</v>
      </c>
      <c r="C95" s="11" t="s">
        <v>15</v>
      </c>
      <c r="D95" s="102">
        <v>3</v>
      </c>
      <c r="E95" s="12"/>
      <c r="F95" s="42"/>
      <c r="G95" s="42"/>
      <c r="H95" s="13"/>
      <c r="I95" s="51"/>
      <c r="J95" s="51"/>
      <c r="K95" s="56"/>
      <c r="L95" s="42"/>
      <c r="M95" s="12"/>
      <c r="N95" s="42"/>
      <c r="O95" s="42"/>
      <c r="P95" s="13"/>
      <c r="Q95" s="51"/>
      <c r="R95" s="51"/>
      <c r="S95" s="56"/>
      <c r="T95" s="42"/>
    </row>
    <row r="96" spans="1:20" ht="18" hidden="1" customHeight="1" x14ac:dyDescent="0.25">
      <c r="A96" s="14" t="s">
        <v>181</v>
      </c>
      <c r="B96" s="31" t="s">
        <v>28</v>
      </c>
      <c r="C96" s="61" t="s">
        <v>16</v>
      </c>
      <c r="D96" s="102">
        <v>0.73</v>
      </c>
      <c r="E96" s="62"/>
      <c r="F96" s="42"/>
      <c r="G96" s="42"/>
      <c r="H96" s="13"/>
      <c r="I96" s="51"/>
      <c r="J96" s="51"/>
      <c r="K96" s="56"/>
      <c r="L96" s="42"/>
      <c r="M96" s="62"/>
      <c r="N96" s="42"/>
      <c r="O96" s="42"/>
      <c r="P96" s="13"/>
      <c r="Q96" s="51"/>
      <c r="R96" s="51"/>
      <c r="S96" s="56"/>
      <c r="T96" s="42"/>
    </row>
    <row r="97" spans="1:20" ht="18" hidden="1" customHeight="1" x14ac:dyDescent="0.25">
      <c r="A97" s="14" t="s">
        <v>182</v>
      </c>
      <c r="B97" s="31" t="s">
        <v>39</v>
      </c>
      <c r="C97" s="11" t="s">
        <v>13</v>
      </c>
      <c r="D97" s="101">
        <v>4</v>
      </c>
      <c r="E97" s="20"/>
      <c r="F97" s="42"/>
      <c r="G97" s="42"/>
      <c r="H97" s="13"/>
      <c r="I97" s="51"/>
      <c r="J97" s="51"/>
      <c r="K97" s="56"/>
      <c r="L97" s="42"/>
      <c r="M97" s="20"/>
      <c r="N97" s="42"/>
      <c r="O97" s="42"/>
      <c r="P97" s="13"/>
      <c r="Q97" s="51"/>
      <c r="R97" s="51"/>
      <c r="S97" s="56"/>
      <c r="T97" s="42"/>
    </row>
    <row r="98" spans="1:20" ht="18" hidden="1" customHeight="1" x14ac:dyDescent="0.25">
      <c r="A98" s="14" t="s">
        <v>183</v>
      </c>
      <c r="B98" s="19" t="s">
        <v>24</v>
      </c>
      <c r="C98" s="16" t="s">
        <v>13</v>
      </c>
      <c r="D98" s="96">
        <v>4</v>
      </c>
      <c r="E98" s="17"/>
      <c r="F98" s="43"/>
      <c r="G98" s="43"/>
      <c r="H98" s="22"/>
      <c r="I98" s="43"/>
      <c r="J98" s="43"/>
      <c r="K98" s="57"/>
      <c r="L98" s="43"/>
      <c r="M98" s="17"/>
      <c r="N98" s="43"/>
      <c r="O98" s="43"/>
      <c r="P98" s="22"/>
      <c r="Q98" s="43"/>
      <c r="R98" s="43"/>
      <c r="S98" s="57"/>
      <c r="T98" s="43"/>
    </row>
    <row r="99" spans="1:20" ht="18" hidden="1" customHeight="1" x14ac:dyDescent="0.25">
      <c r="A99" s="14" t="s">
        <v>184</v>
      </c>
      <c r="B99" s="10" t="s">
        <v>22</v>
      </c>
      <c r="C99" s="11" t="s">
        <v>16</v>
      </c>
      <c r="D99" s="117">
        <v>0.73</v>
      </c>
      <c r="E99" s="12"/>
      <c r="F99" s="42"/>
      <c r="G99" s="42"/>
      <c r="H99" s="13"/>
      <c r="I99" s="51"/>
      <c r="J99" s="51"/>
      <c r="K99" s="56"/>
      <c r="L99" s="42"/>
      <c r="M99" s="12"/>
      <c r="N99" s="42"/>
      <c r="O99" s="42"/>
      <c r="P99" s="13"/>
      <c r="Q99" s="51"/>
      <c r="R99" s="51"/>
      <c r="S99" s="56"/>
      <c r="T99" s="42"/>
    </row>
    <row r="100" spans="1:20" ht="18" hidden="1" customHeight="1" x14ac:dyDescent="0.25">
      <c r="A100" s="14" t="s">
        <v>185</v>
      </c>
      <c r="B100" s="19" t="s">
        <v>19</v>
      </c>
      <c r="C100" s="16" t="s">
        <v>16</v>
      </c>
      <c r="D100" s="119">
        <f>D99*1.17</f>
        <v>0.85409999999999997</v>
      </c>
      <c r="E100" s="17"/>
      <c r="F100" s="43"/>
      <c r="G100" s="43"/>
      <c r="H100" s="18"/>
      <c r="I100" s="43"/>
      <c r="J100" s="43"/>
      <c r="K100" s="57"/>
      <c r="L100" s="43"/>
      <c r="M100" s="17"/>
      <c r="N100" s="43"/>
      <c r="O100" s="43"/>
      <c r="P100" s="18"/>
      <c r="Q100" s="43"/>
      <c r="R100" s="43"/>
      <c r="S100" s="57"/>
      <c r="T100" s="43"/>
    </row>
    <row r="101" spans="1:20" ht="27.75" hidden="1" customHeight="1" x14ac:dyDescent="0.25">
      <c r="A101" s="14" t="s">
        <v>186</v>
      </c>
      <c r="B101" s="85" t="s">
        <v>72</v>
      </c>
      <c r="C101" s="86" t="s">
        <v>21</v>
      </c>
      <c r="D101" s="98">
        <v>1</v>
      </c>
      <c r="E101" s="13"/>
      <c r="F101" s="45"/>
      <c r="G101" s="45"/>
      <c r="H101" s="74"/>
      <c r="I101" s="45"/>
      <c r="J101" s="45"/>
      <c r="K101" s="58"/>
      <c r="L101" s="52"/>
      <c r="M101" s="13"/>
      <c r="N101" s="45"/>
      <c r="O101" s="45"/>
      <c r="P101" s="74"/>
      <c r="Q101" s="45"/>
      <c r="R101" s="45"/>
      <c r="S101" s="58"/>
      <c r="T101" s="52"/>
    </row>
    <row r="102" spans="1:20" ht="18" hidden="1" customHeight="1" x14ac:dyDescent="0.25">
      <c r="A102" s="14" t="s">
        <v>187</v>
      </c>
      <c r="B102" s="24" t="s">
        <v>75</v>
      </c>
      <c r="C102" s="23" t="s">
        <v>13</v>
      </c>
      <c r="D102" s="99">
        <v>1</v>
      </c>
      <c r="E102" s="21"/>
      <c r="F102" s="45"/>
      <c r="G102" s="45"/>
      <c r="H102" s="13"/>
      <c r="I102" s="45"/>
      <c r="J102" s="45"/>
      <c r="K102" s="58"/>
      <c r="L102" s="52"/>
      <c r="M102" s="21"/>
      <c r="N102" s="45"/>
      <c r="O102" s="45"/>
      <c r="P102" s="13"/>
      <c r="Q102" s="45"/>
      <c r="R102" s="45"/>
      <c r="S102" s="58"/>
      <c r="T102" s="52"/>
    </row>
    <row r="103" spans="1:20" s="32" customFormat="1" ht="18" hidden="1" customHeight="1" x14ac:dyDescent="0.25">
      <c r="A103" s="14" t="s">
        <v>188</v>
      </c>
      <c r="B103" s="24" t="s">
        <v>76</v>
      </c>
      <c r="C103" s="23" t="s">
        <v>13</v>
      </c>
      <c r="D103" s="99">
        <v>2</v>
      </c>
      <c r="E103" s="21"/>
      <c r="F103" s="45"/>
      <c r="G103" s="45"/>
      <c r="H103" s="28"/>
      <c r="I103" s="45"/>
      <c r="J103" s="45"/>
      <c r="K103" s="58"/>
      <c r="L103" s="52"/>
      <c r="M103" s="21"/>
      <c r="N103" s="45"/>
      <c r="O103" s="45"/>
      <c r="P103" s="28"/>
      <c r="Q103" s="45"/>
      <c r="R103" s="45"/>
      <c r="S103" s="58"/>
      <c r="T103" s="52"/>
    </row>
    <row r="104" spans="1:20" ht="18" hidden="1" customHeight="1" x14ac:dyDescent="0.25">
      <c r="A104" s="14" t="s">
        <v>189</v>
      </c>
      <c r="B104" s="24" t="s">
        <v>77</v>
      </c>
      <c r="C104" s="23" t="s">
        <v>13</v>
      </c>
      <c r="D104" s="99">
        <v>2</v>
      </c>
      <c r="E104" s="21"/>
      <c r="F104" s="45"/>
      <c r="G104" s="45"/>
      <c r="H104" s="28"/>
      <c r="I104" s="45"/>
      <c r="J104" s="45"/>
      <c r="K104" s="58"/>
      <c r="L104" s="52"/>
      <c r="M104" s="21"/>
      <c r="N104" s="45"/>
      <c r="O104" s="45"/>
      <c r="P104" s="28"/>
      <c r="Q104" s="45"/>
      <c r="R104" s="45"/>
      <c r="S104" s="58"/>
      <c r="T104" s="52"/>
    </row>
    <row r="105" spans="1:20" ht="18" hidden="1" customHeight="1" x14ac:dyDescent="0.25">
      <c r="A105" s="14" t="s">
        <v>190</v>
      </c>
      <c r="B105" s="24" t="s">
        <v>78</v>
      </c>
      <c r="C105" s="23" t="s">
        <v>13</v>
      </c>
      <c r="D105" s="99">
        <v>2</v>
      </c>
      <c r="E105" s="21"/>
      <c r="F105" s="45"/>
      <c r="G105" s="45"/>
      <c r="H105" s="28"/>
      <c r="I105" s="45"/>
      <c r="J105" s="45"/>
      <c r="K105" s="58"/>
      <c r="L105" s="52"/>
      <c r="M105" s="21"/>
      <c r="N105" s="45"/>
      <c r="O105" s="45"/>
      <c r="P105" s="28"/>
      <c r="Q105" s="45"/>
      <c r="R105" s="45"/>
      <c r="S105" s="58"/>
      <c r="T105" s="52"/>
    </row>
    <row r="106" spans="1:20" ht="18" hidden="1" customHeight="1" x14ac:dyDescent="0.25">
      <c r="A106" s="14" t="s">
        <v>191</v>
      </c>
      <c r="B106" s="24" t="s">
        <v>45</v>
      </c>
      <c r="C106" s="23" t="s">
        <v>15</v>
      </c>
      <c r="D106" s="99">
        <v>2</v>
      </c>
      <c r="E106" s="21"/>
      <c r="F106" s="45"/>
      <c r="G106" s="45"/>
      <c r="H106" s="28"/>
      <c r="I106" s="45"/>
      <c r="J106" s="45"/>
      <c r="K106" s="58"/>
      <c r="L106" s="45"/>
      <c r="M106" s="21"/>
      <c r="N106" s="45"/>
      <c r="O106" s="45"/>
      <c r="P106" s="28"/>
      <c r="Q106" s="45"/>
      <c r="R106" s="45"/>
      <c r="S106" s="58"/>
      <c r="T106" s="45"/>
    </row>
    <row r="107" spans="1:20" ht="18" hidden="1" customHeight="1" x14ac:dyDescent="0.25">
      <c r="A107" s="14" t="s">
        <v>192</v>
      </c>
      <c r="B107" s="25" t="s">
        <v>73</v>
      </c>
      <c r="C107" s="26" t="s">
        <v>21</v>
      </c>
      <c r="D107" s="100">
        <v>1</v>
      </c>
      <c r="E107" s="27"/>
      <c r="F107" s="43"/>
      <c r="G107" s="43"/>
      <c r="H107" s="63"/>
      <c r="I107" s="43"/>
      <c r="J107" s="43"/>
      <c r="K107" s="57"/>
      <c r="L107" s="53"/>
      <c r="M107" s="27"/>
      <c r="N107" s="43"/>
      <c r="O107" s="43"/>
      <c r="P107" s="63"/>
      <c r="Q107" s="43"/>
      <c r="R107" s="43"/>
      <c r="S107" s="57"/>
      <c r="T107" s="53"/>
    </row>
    <row r="108" spans="1:20" ht="30" hidden="1" customHeight="1" x14ac:dyDescent="0.25">
      <c r="A108" s="14" t="s">
        <v>193</v>
      </c>
      <c r="B108" s="10" t="s">
        <v>74</v>
      </c>
      <c r="C108" s="11" t="s">
        <v>15</v>
      </c>
      <c r="D108" s="114">
        <v>2</v>
      </c>
      <c r="E108" s="62"/>
      <c r="F108" s="45"/>
      <c r="G108" s="45"/>
      <c r="H108" s="28"/>
      <c r="I108" s="45"/>
      <c r="J108" s="45"/>
      <c r="K108" s="58"/>
      <c r="L108" s="45"/>
      <c r="M108" s="62"/>
      <c r="N108" s="45"/>
      <c r="O108" s="45"/>
      <c r="P108" s="28"/>
      <c r="Q108" s="45"/>
      <c r="R108" s="45"/>
      <c r="S108" s="58"/>
      <c r="T108" s="45"/>
    </row>
    <row r="109" spans="1:20" ht="18" hidden="1" customHeight="1" x14ac:dyDescent="0.25">
      <c r="A109" s="14" t="s">
        <v>194</v>
      </c>
      <c r="B109" s="35" t="s">
        <v>79</v>
      </c>
      <c r="C109" s="36" t="s">
        <v>15</v>
      </c>
      <c r="D109" s="120">
        <v>2</v>
      </c>
      <c r="E109" s="37"/>
      <c r="F109" s="44"/>
      <c r="G109" s="44"/>
      <c r="H109" s="33"/>
      <c r="I109" s="43"/>
      <c r="J109" s="43"/>
      <c r="K109" s="57"/>
      <c r="L109" s="53"/>
      <c r="M109" s="37"/>
      <c r="N109" s="44"/>
      <c r="O109" s="44"/>
      <c r="P109" s="33"/>
      <c r="Q109" s="43"/>
      <c r="R109" s="43"/>
      <c r="S109" s="57"/>
      <c r="T109" s="53"/>
    </row>
    <row r="110" spans="1:20" ht="18" hidden="1" customHeight="1" x14ac:dyDescent="0.25">
      <c r="A110" s="165" t="s">
        <v>195</v>
      </c>
      <c r="B110" s="144" t="s">
        <v>81</v>
      </c>
      <c r="C110" s="145"/>
      <c r="D110" s="146"/>
      <c r="E110" s="7"/>
      <c r="F110" s="41"/>
      <c r="G110" s="49"/>
      <c r="H110" s="8"/>
      <c r="I110" s="49"/>
      <c r="J110" s="49"/>
      <c r="K110" s="55"/>
      <c r="L110" s="49"/>
      <c r="M110" s="7"/>
      <c r="N110" s="41"/>
      <c r="O110" s="49"/>
      <c r="P110" s="8"/>
      <c r="Q110" s="49"/>
      <c r="R110" s="49"/>
      <c r="S110" s="55"/>
      <c r="T110" s="49"/>
    </row>
    <row r="111" spans="1:20" ht="18" hidden="1" customHeight="1" x14ac:dyDescent="0.25">
      <c r="A111" s="14" t="s">
        <v>196</v>
      </c>
      <c r="B111" s="10" t="s">
        <v>82</v>
      </c>
      <c r="C111" s="11" t="s">
        <v>15</v>
      </c>
      <c r="D111" s="102">
        <v>3</v>
      </c>
      <c r="E111" s="62"/>
      <c r="F111" s="42"/>
      <c r="G111" s="42"/>
      <c r="H111" s="13"/>
      <c r="I111" s="51"/>
      <c r="J111" s="51"/>
      <c r="K111" s="56"/>
      <c r="L111" s="42"/>
      <c r="M111" s="62"/>
      <c r="N111" s="42"/>
      <c r="O111" s="42"/>
      <c r="P111" s="13"/>
      <c r="Q111" s="51"/>
      <c r="R111" s="51"/>
      <c r="S111" s="56"/>
      <c r="T111" s="42"/>
    </row>
    <row r="112" spans="1:20" ht="18" hidden="1" customHeight="1" x14ac:dyDescent="0.25">
      <c r="A112" s="14" t="s">
        <v>197</v>
      </c>
      <c r="B112" s="31" t="s">
        <v>28</v>
      </c>
      <c r="C112" s="61" t="s">
        <v>16</v>
      </c>
      <c r="D112" s="102">
        <v>0.73</v>
      </c>
      <c r="E112" s="62"/>
      <c r="F112" s="42"/>
      <c r="G112" s="42"/>
      <c r="H112" s="13"/>
      <c r="I112" s="51"/>
      <c r="J112" s="51"/>
      <c r="K112" s="56"/>
      <c r="L112" s="42"/>
      <c r="M112" s="62"/>
      <c r="N112" s="42"/>
      <c r="O112" s="42"/>
      <c r="P112" s="13"/>
      <c r="Q112" s="51"/>
      <c r="R112" s="51"/>
      <c r="S112" s="56"/>
      <c r="T112" s="42"/>
    </row>
    <row r="113" spans="1:20" ht="18" hidden="1" customHeight="1" x14ac:dyDescent="0.25">
      <c r="A113" s="14" t="s">
        <v>198</v>
      </c>
      <c r="B113" s="31" t="s">
        <v>39</v>
      </c>
      <c r="C113" s="11" t="s">
        <v>13</v>
      </c>
      <c r="D113" s="101">
        <v>4</v>
      </c>
      <c r="E113" s="20"/>
      <c r="F113" s="42"/>
      <c r="G113" s="42"/>
      <c r="H113" s="13"/>
      <c r="I113" s="51"/>
      <c r="J113" s="51"/>
      <c r="K113" s="56"/>
      <c r="L113" s="42"/>
      <c r="M113" s="20"/>
      <c r="N113" s="42"/>
      <c r="O113" s="42"/>
      <c r="P113" s="13"/>
      <c r="Q113" s="51"/>
      <c r="R113" s="51"/>
      <c r="S113" s="56"/>
      <c r="T113" s="42"/>
    </row>
    <row r="114" spans="1:20" ht="18" hidden="1" customHeight="1" x14ac:dyDescent="0.25">
      <c r="A114" s="14" t="s">
        <v>199</v>
      </c>
      <c r="B114" s="19" t="s">
        <v>24</v>
      </c>
      <c r="C114" s="16" t="s">
        <v>13</v>
      </c>
      <c r="D114" s="96">
        <v>4</v>
      </c>
      <c r="E114" s="17"/>
      <c r="F114" s="43"/>
      <c r="G114" s="43"/>
      <c r="H114" s="22"/>
      <c r="I114" s="43"/>
      <c r="J114" s="43"/>
      <c r="K114" s="57"/>
      <c r="L114" s="43"/>
      <c r="M114" s="17"/>
      <c r="N114" s="43"/>
      <c r="O114" s="43"/>
      <c r="P114" s="22"/>
      <c r="Q114" s="43"/>
      <c r="R114" s="43"/>
      <c r="S114" s="57"/>
      <c r="T114" s="43"/>
    </row>
    <row r="115" spans="1:20" ht="18" hidden="1" customHeight="1" x14ac:dyDescent="0.25">
      <c r="A115" s="14" t="s">
        <v>200</v>
      </c>
      <c r="B115" s="10" t="s">
        <v>22</v>
      </c>
      <c r="C115" s="11" t="s">
        <v>16</v>
      </c>
      <c r="D115" s="117">
        <v>0.73</v>
      </c>
      <c r="E115" s="12"/>
      <c r="F115" s="42"/>
      <c r="G115" s="42"/>
      <c r="H115" s="13"/>
      <c r="I115" s="51"/>
      <c r="J115" s="51"/>
      <c r="K115" s="56"/>
      <c r="L115" s="42"/>
      <c r="M115" s="12"/>
      <c r="N115" s="42"/>
      <c r="O115" s="42"/>
      <c r="P115" s="13"/>
      <c r="Q115" s="51"/>
      <c r="R115" s="51"/>
      <c r="S115" s="56"/>
      <c r="T115" s="42"/>
    </row>
    <row r="116" spans="1:20" ht="18" hidden="1" customHeight="1" x14ac:dyDescent="0.25">
      <c r="A116" s="14" t="s">
        <v>201</v>
      </c>
      <c r="B116" s="19" t="s">
        <v>19</v>
      </c>
      <c r="C116" s="16" t="s">
        <v>16</v>
      </c>
      <c r="D116" s="119">
        <f>D115*1.17</f>
        <v>0.85409999999999997</v>
      </c>
      <c r="E116" s="17"/>
      <c r="F116" s="43"/>
      <c r="G116" s="43"/>
      <c r="H116" s="18"/>
      <c r="I116" s="43"/>
      <c r="J116" s="43"/>
      <c r="K116" s="57"/>
      <c r="L116" s="43"/>
      <c r="M116" s="17"/>
      <c r="N116" s="43"/>
      <c r="O116" s="43"/>
      <c r="P116" s="18"/>
      <c r="Q116" s="43"/>
      <c r="R116" s="43"/>
      <c r="S116" s="57"/>
      <c r="T116" s="43"/>
    </row>
    <row r="117" spans="1:20" ht="27.75" hidden="1" customHeight="1" x14ac:dyDescent="0.25">
      <c r="A117" s="14" t="s">
        <v>202</v>
      </c>
      <c r="B117" s="85" t="s">
        <v>72</v>
      </c>
      <c r="C117" s="86" t="s">
        <v>21</v>
      </c>
      <c r="D117" s="98">
        <v>1</v>
      </c>
      <c r="E117" s="13"/>
      <c r="F117" s="45"/>
      <c r="G117" s="45"/>
      <c r="H117" s="74"/>
      <c r="I117" s="45"/>
      <c r="J117" s="45"/>
      <c r="K117" s="58"/>
      <c r="L117" s="52"/>
      <c r="M117" s="13"/>
      <c r="N117" s="45"/>
      <c r="O117" s="45"/>
      <c r="P117" s="74"/>
      <c r="Q117" s="45"/>
      <c r="R117" s="45"/>
      <c r="S117" s="58"/>
      <c r="T117" s="52"/>
    </row>
    <row r="118" spans="1:20" ht="18" hidden="1" customHeight="1" x14ac:dyDescent="0.25">
      <c r="A118" s="14" t="s">
        <v>203</v>
      </c>
      <c r="B118" s="24" t="s">
        <v>75</v>
      </c>
      <c r="C118" s="23" t="s">
        <v>13</v>
      </c>
      <c r="D118" s="99">
        <v>1</v>
      </c>
      <c r="E118" s="21"/>
      <c r="F118" s="45"/>
      <c r="G118" s="45"/>
      <c r="H118" s="13"/>
      <c r="I118" s="45"/>
      <c r="J118" s="45"/>
      <c r="K118" s="58"/>
      <c r="L118" s="52"/>
      <c r="M118" s="21"/>
      <c r="N118" s="45"/>
      <c r="O118" s="45"/>
      <c r="P118" s="13"/>
      <c r="Q118" s="45"/>
      <c r="R118" s="45"/>
      <c r="S118" s="58"/>
      <c r="T118" s="52"/>
    </row>
    <row r="119" spans="1:20" ht="18" hidden="1" customHeight="1" x14ac:dyDescent="0.25">
      <c r="A119" s="14" t="s">
        <v>204</v>
      </c>
      <c r="B119" s="24" t="s">
        <v>76</v>
      </c>
      <c r="C119" s="23" t="s">
        <v>13</v>
      </c>
      <c r="D119" s="99">
        <v>2</v>
      </c>
      <c r="E119" s="21"/>
      <c r="F119" s="45"/>
      <c r="G119" s="45"/>
      <c r="H119" s="28"/>
      <c r="I119" s="45"/>
      <c r="J119" s="45"/>
      <c r="K119" s="58"/>
      <c r="L119" s="52"/>
      <c r="M119" s="21"/>
      <c r="N119" s="45"/>
      <c r="O119" s="45"/>
      <c r="P119" s="28"/>
      <c r="Q119" s="45"/>
      <c r="R119" s="45"/>
      <c r="S119" s="58"/>
      <c r="T119" s="52"/>
    </row>
    <row r="120" spans="1:20" ht="18" hidden="1" customHeight="1" x14ac:dyDescent="0.25">
      <c r="A120" s="14" t="s">
        <v>205</v>
      </c>
      <c r="B120" s="24" t="s">
        <v>77</v>
      </c>
      <c r="C120" s="23" t="s">
        <v>13</v>
      </c>
      <c r="D120" s="99">
        <v>2</v>
      </c>
      <c r="E120" s="21"/>
      <c r="F120" s="45"/>
      <c r="G120" s="45"/>
      <c r="H120" s="28"/>
      <c r="I120" s="45"/>
      <c r="J120" s="45"/>
      <c r="K120" s="58"/>
      <c r="L120" s="52"/>
      <c r="M120" s="21"/>
      <c r="N120" s="45"/>
      <c r="O120" s="45"/>
      <c r="P120" s="28"/>
      <c r="Q120" s="45"/>
      <c r="R120" s="45"/>
      <c r="S120" s="58"/>
      <c r="T120" s="52"/>
    </row>
    <row r="121" spans="1:20" ht="18" hidden="1" customHeight="1" x14ac:dyDescent="0.25">
      <c r="A121" s="14" t="s">
        <v>206</v>
      </c>
      <c r="B121" s="24" t="s">
        <v>78</v>
      </c>
      <c r="C121" s="23" t="s">
        <v>13</v>
      </c>
      <c r="D121" s="99">
        <v>2</v>
      </c>
      <c r="E121" s="21"/>
      <c r="F121" s="45"/>
      <c r="G121" s="45"/>
      <c r="H121" s="28"/>
      <c r="I121" s="45"/>
      <c r="J121" s="45"/>
      <c r="K121" s="58"/>
      <c r="L121" s="52"/>
      <c r="M121" s="21"/>
      <c r="N121" s="45"/>
      <c r="O121" s="45"/>
      <c r="P121" s="28"/>
      <c r="Q121" s="45"/>
      <c r="R121" s="45"/>
      <c r="S121" s="58"/>
      <c r="T121" s="52"/>
    </row>
    <row r="122" spans="1:20" ht="18" hidden="1" customHeight="1" x14ac:dyDescent="0.25">
      <c r="A122" s="14" t="s">
        <v>207</v>
      </c>
      <c r="B122" s="24" t="s">
        <v>45</v>
      </c>
      <c r="C122" s="23" t="s">
        <v>15</v>
      </c>
      <c r="D122" s="99">
        <v>2</v>
      </c>
      <c r="E122" s="21"/>
      <c r="F122" s="45"/>
      <c r="G122" s="45"/>
      <c r="H122" s="28"/>
      <c r="I122" s="45"/>
      <c r="J122" s="45"/>
      <c r="K122" s="58"/>
      <c r="L122" s="45"/>
      <c r="M122" s="21"/>
      <c r="N122" s="45"/>
      <c r="O122" s="45"/>
      <c r="P122" s="28"/>
      <c r="Q122" s="45"/>
      <c r="R122" s="45"/>
      <c r="S122" s="58"/>
      <c r="T122" s="45"/>
    </row>
    <row r="123" spans="1:20" ht="18" hidden="1" customHeight="1" x14ac:dyDescent="0.25">
      <c r="A123" s="14" t="s">
        <v>208</v>
      </c>
      <c r="B123" s="25" t="s">
        <v>73</v>
      </c>
      <c r="C123" s="26" t="s">
        <v>21</v>
      </c>
      <c r="D123" s="100">
        <v>1</v>
      </c>
      <c r="E123" s="27"/>
      <c r="F123" s="43"/>
      <c r="G123" s="43"/>
      <c r="H123" s="63"/>
      <c r="I123" s="43"/>
      <c r="J123" s="43"/>
      <c r="K123" s="57"/>
      <c r="L123" s="53"/>
      <c r="M123" s="27"/>
      <c r="N123" s="43"/>
      <c r="O123" s="43"/>
      <c r="P123" s="63"/>
      <c r="Q123" s="43"/>
      <c r="R123" s="43"/>
      <c r="S123" s="57"/>
      <c r="T123" s="53"/>
    </row>
    <row r="124" spans="1:20" ht="28.5" hidden="1" customHeight="1" x14ac:dyDescent="0.25">
      <c r="A124" s="14" t="s">
        <v>209</v>
      </c>
      <c r="B124" s="10" t="s">
        <v>74</v>
      </c>
      <c r="C124" s="11" t="s">
        <v>15</v>
      </c>
      <c r="D124" s="114">
        <v>2</v>
      </c>
      <c r="E124" s="62"/>
      <c r="F124" s="45"/>
      <c r="G124" s="45"/>
      <c r="H124" s="28"/>
      <c r="I124" s="45"/>
      <c r="J124" s="45"/>
      <c r="K124" s="58"/>
      <c r="L124" s="45"/>
      <c r="M124" s="62"/>
      <c r="N124" s="45"/>
      <c r="O124" s="45"/>
      <c r="P124" s="28"/>
      <c r="Q124" s="45"/>
      <c r="R124" s="45"/>
      <c r="S124" s="58"/>
      <c r="T124" s="45"/>
    </row>
    <row r="125" spans="1:20" ht="18" hidden="1" customHeight="1" x14ac:dyDescent="0.25">
      <c r="A125" s="14" t="s">
        <v>210</v>
      </c>
      <c r="B125" s="35" t="s">
        <v>79</v>
      </c>
      <c r="C125" s="36" t="s">
        <v>15</v>
      </c>
      <c r="D125" s="120">
        <v>2</v>
      </c>
      <c r="E125" s="37"/>
      <c r="F125" s="44"/>
      <c r="G125" s="44"/>
      <c r="H125" s="33"/>
      <c r="I125" s="43"/>
      <c r="J125" s="43"/>
      <c r="K125" s="57"/>
      <c r="L125" s="53"/>
      <c r="M125" s="37"/>
      <c r="N125" s="44"/>
      <c r="O125" s="44"/>
      <c r="P125" s="33"/>
      <c r="Q125" s="43"/>
      <c r="R125" s="43"/>
      <c r="S125" s="57"/>
      <c r="T125" s="53"/>
    </row>
    <row r="126" spans="1:20" ht="20.25" hidden="1" customHeight="1" x14ac:dyDescent="0.25">
      <c r="A126" s="165">
        <v>7</v>
      </c>
      <c r="B126" s="144" t="s">
        <v>83</v>
      </c>
      <c r="C126" s="145"/>
      <c r="D126" s="146"/>
      <c r="E126" s="7"/>
      <c r="F126" s="41"/>
      <c r="G126" s="49"/>
      <c r="H126" s="8"/>
      <c r="I126" s="49"/>
      <c r="J126" s="49"/>
      <c r="K126" s="55"/>
      <c r="L126" s="49"/>
      <c r="M126" s="7"/>
      <c r="N126" s="41"/>
      <c r="O126" s="49"/>
      <c r="P126" s="8"/>
      <c r="Q126" s="49"/>
      <c r="R126" s="49"/>
      <c r="S126" s="55"/>
      <c r="T126" s="49"/>
    </row>
    <row r="127" spans="1:20" ht="18.75" hidden="1" customHeight="1" x14ac:dyDescent="0.25">
      <c r="A127" s="14" t="s">
        <v>211</v>
      </c>
      <c r="B127" s="10" t="s">
        <v>38</v>
      </c>
      <c r="C127" s="11" t="s">
        <v>18</v>
      </c>
      <c r="D127" s="102">
        <v>9</v>
      </c>
      <c r="E127" s="62"/>
      <c r="F127" s="42"/>
      <c r="G127" s="42"/>
      <c r="H127" s="13"/>
      <c r="I127" s="51"/>
      <c r="J127" s="51"/>
      <c r="K127" s="56"/>
      <c r="L127" s="42"/>
      <c r="M127" s="62"/>
      <c r="N127" s="42"/>
      <c r="O127" s="42"/>
      <c r="P127" s="13"/>
      <c r="Q127" s="51"/>
      <c r="R127" s="51"/>
      <c r="S127" s="56"/>
      <c r="T127" s="42"/>
    </row>
    <row r="128" spans="1:20" ht="18" hidden="1" customHeight="1" x14ac:dyDescent="0.25">
      <c r="A128" s="14" t="s">
        <v>212</v>
      </c>
      <c r="B128" s="31" t="s">
        <v>84</v>
      </c>
      <c r="C128" s="61" t="s">
        <v>16</v>
      </c>
      <c r="D128" s="102">
        <v>1.5</v>
      </c>
      <c r="E128" s="62"/>
      <c r="F128" s="42"/>
      <c r="G128" s="42"/>
      <c r="H128" s="13"/>
      <c r="I128" s="51"/>
      <c r="J128" s="51"/>
      <c r="K128" s="56"/>
      <c r="L128" s="42"/>
      <c r="M128" s="62"/>
      <c r="N128" s="42"/>
      <c r="O128" s="42"/>
      <c r="P128" s="13"/>
      <c r="Q128" s="51"/>
      <c r="R128" s="51"/>
      <c r="S128" s="56"/>
      <c r="T128" s="42"/>
    </row>
    <row r="129" spans="1:20" ht="18" hidden="1" customHeight="1" x14ac:dyDescent="0.25">
      <c r="A129" s="14" t="s">
        <v>213</v>
      </c>
      <c r="B129" s="31" t="s">
        <v>39</v>
      </c>
      <c r="C129" s="11" t="s">
        <v>13</v>
      </c>
      <c r="D129" s="101">
        <v>4</v>
      </c>
      <c r="E129" s="20"/>
      <c r="F129" s="42"/>
      <c r="G129" s="42"/>
      <c r="H129" s="13"/>
      <c r="I129" s="51"/>
      <c r="J129" s="51"/>
      <c r="K129" s="56"/>
      <c r="L129" s="42"/>
      <c r="M129" s="20"/>
      <c r="N129" s="42"/>
      <c r="O129" s="42"/>
      <c r="P129" s="13"/>
      <c r="Q129" s="51"/>
      <c r="R129" s="51"/>
      <c r="S129" s="56"/>
      <c r="T129" s="42"/>
    </row>
    <row r="130" spans="1:20" ht="18" hidden="1" customHeight="1" x14ac:dyDescent="0.25">
      <c r="A130" s="14" t="s">
        <v>214</v>
      </c>
      <c r="B130" s="19" t="s">
        <v>24</v>
      </c>
      <c r="C130" s="16" t="s">
        <v>13</v>
      </c>
      <c r="D130" s="96">
        <v>4</v>
      </c>
      <c r="E130" s="17"/>
      <c r="F130" s="43"/>
      <c r="G130" s="43"/>
      <c r="H130" s="22"/>
      <c r="I130" s="43"/>
      <c r="J130" s="43"/>
      <c r="K130" s="57"/>
      <c r="L130" s="43"/>
      <c r="M130" s="17"/>
      <c r="N130" s="43"/>
      <c r="O130" s="43"/>
      <c r="P130" s="22"/>
      <c r="Q130" s="43"/>
      <c r="R130" s="43"/>
      <c r="S130" s="57"/>
      <c r="T130" s="43"/>
    </row>
    <row r="131" spans="1:20" ht="18" hidden="1" customHeight="1" x14ac:dyDescent="0.25">
      <c r="A131" s="14" t="s">
        <v>215</v>
      </c>
      <c r="B131" s="10" t="s">
        <v>22</v>
      </c>
      <c r="C131" s="11" t="s">
        <v>16</v>
      </c>
      <c r="D131" s="121">
        <v>0.73</v>
      </c>
      <c r="E131" s="12"/>
      <c r="F131" s="42"/>
      <c r="G131" s="42"/>
      <c r="H131" s="13"/>
      <c r="I131" s="51"/>
      <c r="J131" s="51"/>
      <c r="K131" s="56"/>
      <c r="L131" s="42"/>
      <c r="M131" s="12"/>
      <c r="N131" s="42"/>
      <c r="O131" s="42"/>
      <c r="P131" s="13"/>
      <c r="Q131" s="51"/>
      <c r="R131" s="51"/>
      <c r="S131" s="56"/>
      <c r="T131" s="42"/>
    </row>
    <row r="132" spans="1:20" ht="18" hidden="1" customHeight="1" x14ac:dyDescent="0.25">
      <c r="A132" s="14" t="s">
        <v>216</v>
      </c>
      <c r="B132" s="19" t="s">
        <v>19</v>
      </c>
      <c r="C132" s="16" t="s">
        <v>16</v>
      </c>
      <c r="D132" s="119">
        <f>D131*1.17</f>
        <v>0.85409999999999997</v>
      </c>
      <c r="E132" s="17"/>
      <c r="F132" s="43"/>
      <c r="G132" s="43"/>
      <c r="H132" s="18"/>
      <c r="I132" s="43"/>
      <c r="J132" s="43"/>
      <c r="K132" s="57"/>
      <c r="L132" s="43"/>
      <c r="M132" s="17"/>
      <c r="N132" s="43"/>
      <c r="O132" s="43"/>
      <c r="P132" s="18"/>
      <c r="Q132" s="43"/>
      <c r="R132" s="43"/>
      <c r="S132" s="57"/>
      <c r="T132" s="43"/>
    </row>
    <row r="133" spans="1:20" ht="29.25" hidden="1" customHeight="1" x14ac:dyDescent="0.25">
      <c r="A133" s="14" t="s">
        <v>217</v>
      </c>
      <c r="B133" s="85" t="s">
        <v>72</v>
      </c>
      <c r="C133" s="86" t="s">
        <v>21</v>
      </c>
      <c r="D133" s="98">
        <v>1</v>
      </c>
      <c r="E133" s="13"/>
      <c r="F133" s="45"/>
      <c r="G133" s="45"/>
      <c r="H133" s="74"/>
      <c r="I133" s="45"/>
      <c r="J133" s="45"/>
      <c r="K133" s="58"/>
      <c r="L133" s="52"/>
      <c r="M133" s="13"/>
      <c r="N133" s="45"/>
      <c r="O133" s="45"/>
      <c r="P133" s="74"/>
      <c r="Q133" s="45"/>
      <c r="R133" s="45"/>
      <c r="S133" s="58"/>
      <c r="T133" s="52"/>
    </row>
    <row r="134" spans="1:20" ht="18" hidden="1" customHeight="1" x14ac:dyDescent="0.25">
      <c r="A134" s="14" t="s">
        <v>218</v>
      </c>
      <c r="B134" s="24" t="s">
        <v>75</v>
      </c>
      <c r="C134" s="23" t="s">
        <v>13</v>
      </c>
      <c r="D134" s="99">
        <v>1</v>
      </c>
      <c r="E134" s="21"/>
      <c r="F134" s="45"/>
      <c r="G134" s="45"/>
      <c r="H134" s="13"/>
      <c r="I134" s="45"/>
      <c r="J134" s="45"/>
      <c r="K134" s="58"/>
      <c r="L134" s="52"/>
      <c r="M134" s="21"/>
      <c r="N134" s="45"/>
      <c r="O134" s="45"/>
      <c r="P134" s="13"/>
      <c r="Q134" s="45"/>
      <c r="R134" s="45"/>
      <c r="S134" s="58"/>
      <c r="T134" s="52"/>
    </row>
    <row r="135" spans="1:20" ht="18" hidden="1" customHeight="1" x14ac:dyDescent="0.25">
      <c r="A135" s="14" t="s">
        <v>219</v>
      </c>
      <c r="B135" s="24" t="s">
        <v>76</v>
      </c>
      <c r="C135" s="23" t="s">
        <v>13</v>
      </c>
      <c r="D135" s="99">
        <v>2</v>
      </c>
      <c r="E135" s="21"/>
      <c r="F135" s="45"/>
      <c r="G135" s="45"/>
      <c r="H135" s="28"/>
      <c r="I135" s="45"/>
      <c r="J135" s="45"/>
      <c r="K135" s="58"/>
      <c r="L135" s="52"/>
      <c r="M135" s="21"/>
      <c r="N135" s="45"/>
      <c r="O135" s="45"/>
      <c r="P135" s="28"/>
      <c r="Q135" s="45"/>
      <c r="R135" s="45"/>
      <c r="S135" s="58"/>
      <c r="T135" s="52"/>
    </row>
    <row r="136" spans="1:20" ht="18" hidden="1" customHeight="1" x14ac:dyDescent="0.25">
      <c r="A136" s="14" t="s">
        <v>220</v>
      </c>
      <c r="B136" s="24" t="s">
        <v>77</v>
      </c>
      <c r="C136" s="23" t="s">
        <v>13</v>
      </c>
      <c r="D136" s="99">
        <v>2</v>
      </c>
      <c r="E136" s="21"/>
      <c r="F136" s="45"/>
      <c r="G136" s="45"/>
      <c r="H136" s="28"/>
      <c r="I136" s="45"/>
      <c r="J136" s="45"/>
      <c r="K136" s="58"/>
      <c r="L136" s="52"/>
      <c r="M136" s="21"/>
      <c r="N136" s="45"/>
      <c r="O136" s="45"/>
      <c r="P136" s="28"/>
      <c r="Q136" s="45"/>
      <c r="R136" s="45"/>
      <c r="S136" s="58"/>
      <c r="T136" s="52"/>
    </row>
    <row r="137" spans="1:20" ht="18" hidden="1" customHeight="1" x14ac:dyDescent="0.25">
      <c r="A137" s="14" t="s">
        <v>221</v>
      </c>
      <c r="B137" s="24" t="s">
        <v>78</v>
      </c>
      <c r="C137" s="23" t="s">
        <v>13</v>
      </c>
      <c r="D137" s="99">
        <v>2</v>
      </c>
      <c r="E137" s="21"/>
      <c r="F137" s="45"/>
      <c r="G137" s="45"/>
      <c r="H137" s="28"/>
      <c r="I137" s="45"/>
      <c r="J137" s="45"/>
      <c r="K137" s="58"/>
      <c r="L137" s="52"/>
      <c r="M137" s="21"/>
      <c r="N137" s="45"/>
      <c r="O137" s="45"/>
      <c r="P137" s="28"/>
      <c r="Q137" s="45"/>
      <c r="R137" s="45"/>
      <c r="S137" s="58"/>
      <c r="T137" s="52"/>
    </row>
    <row r="138" spans="1:20" ht="18" hidden="1" customHeight="1" x14ac:dyDescent="0.25">
      <c r="A138" s="14" t="s">
        <v>222</v>
      </c>
      <c r="B138" s="24" t="s">
        <v>45</v>
      </c>
      <c r="C138" s="23" t="s">
        <v>15</v>
      </c>
      <c r="D138" s="99">
        <v>2</v>
      </c>
      <c r="E138" s="21"/>
      <c r="F138" s="45"/>
      <c r="G138" s="45"/>
      <c r="H138" s="28"/>
      <c r="I138" s="45"/>
      <c r="J138" s="45"/>
      <c r="K138" s="58"/>
      <c r="L138" s="45"/>
      <c r="M138" s="21"/>
      <c r="N138" s="45"/>
      <c r="O138" s="45"/>
      <c r="P138" s="28"/>
      <c r="Q138" s="45"/>
      <c r="R138" s="45"/>
      <c r="S138" s="58"/>
      <c r="T138" s="45"/>
    </row>
    <row r="139" spans="1:20" s="32" customFormat="1" ht="18" hidden="1" customHeight="1" x14ac:dyDescent="0.25">
      <c r="A139" s="14" t="s">
        <v>223</v>
      </c>
      <c r="B139" s="25" t="s">
        <v>73</v>
      </c>
      <c r="C139" s="26" t="s">
        <v>21</v>
      </c>
      <c r="D139" s="100">
        <v>1</v>
      </c>
      <c r="E139" s="27"/>
      <c r="F139" s="43"/>
      <c r="G139" s="43"/>
      <c r="H139" s="63"/>
      <c r="I139" s="43"/>
      <c r="J139" s="43"/>
      <c r="K139" s="57"/>
      <c r="L139" s="53"/>
      <c r="M139" s="27"/>
      <c r="N139" s="43"/>
      <c r="O139" s="43"/>
      <c r="P139" s="63"/>
      <c r="Q139" s="43"/>
      <c r="R139" s="43"/>
      <c r="S139" s="57"/>
      <c r="T139" s="53"/>
    </row>
    <row r="140" spans="1:20" ht="27.75" hidden="1" customHeight="1" x14ac:dyDescent="0.25">
      <c r="A140" s="14" t="s">
        <v>224</v>
      </c>
      <c r="B140" s="10" t="s">
        <v>74</v>
      </c>
      <c r="C140" s="11" t="s">
        <v>15</v>
      </c>
      <c r="D140" s="114">
        <v>2</v>
      </c>
      <c r="E140" s="62"/>
      <c r="F140" s="45"/>
      <c r="G140" s="45"/>
      <c r="H140" s="28"/>
      <c r="I140" s="45"/>
      <c r="J140" s="45"/>
      <c r="K140" s="58"/>
      <c r="L140" s="45"/>
      <c r="M140" s="62"/>
      <c r="N140" s="45"/>
      <c r="O140" s="45"/>
      <c r="P140" s="28"/>
      <c r="Q140" s="45"/>
      <c r="R140" s="45"/>
      <c r="S140" s="58"/>
      <c r="T140" s="45"/>
    </row>
    <row r="141" spans="1:20" ht="18" hidden="1" customHeight="1" x14ac:dyDescent="0.25">
      <c r="A141" s="14" t="s">
        <v>225</v>
      </c>
      <c r="B141" s="35" t="s">
        <v>79</v>
      </c>
      <c r="C141" s="36" t="s">
        <v>15</v>
      </c>
      <c r="D141" s="120">
        <v>2</v>
      </c>
      <c r="E141" s="37"/>
      <c r="F141" s="44"/>
      <c r="G141" s="44"/>
      <c r="H141" s="33"/>
      <c r="I141" s="43"/>
      <c r="J141" s="43"/>
      <c r="K141" s="57"/>
      <c r="L141" s="53"/>
      <c r="M141" s="37"/>
      <c r="N141" s="44"/>
      <c r="O141" s="44"/>
      <c r="P141" s="33"/>
      <c r="Q141" s="43"/>
      <c r="R141" s="43"/>
      <c r="S141" s="57"/>
      <c r="T141" s="53"/>
    </row>
    <row r="142" spans="1:20" ht="18" customHeight="1" x14ac:dyDescent="0.25">
      <c r="A142" s="6">
        <v>8</v>
      </c>
      <c r="B142" s="130" t="s">
        <v>227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s="132" customFormat="1" ht="18" customHeight="1" x14ac:dyDescent="0.25">
      <c r="A143" s="61"/>
      <c r="B143" s="133" t="s">
        <v>226</v>
      </c>
      <c r="C143" s="61"/>
      <c r="D143" s="61"/>
      <c r="E143" s="61"/>
      <c r="F143" s="61">
        <v>229030.49300000002</v>
      </c>
      <c r="G143" s="45">
        <f t="shared" ref="G143" si="129">ROUND(F143*1.2,2)</f>
        <v>274836.59000000003</v>
      </c>
      <c r="H143" s="21"/>
      <c r="I143" s="61"/>
      <c r="J143" s="45">
        <f t="shared" ref="J143" si="130">ROUND(I143*1.2,2)</f>
        <v>0</v>
      </c>
      <c r="K143" s="58">
        <f t="shared" ref="K143" si="131">F143+I143</f>
        <v>229030.49300000002</v>
      </c>
      <c r="L143" s="45">
        <f t="shared" ref="L143" si="132">G143+J143</f>
        <v>274836.59000000003</v>
      </c>
      <c r="M143" s="131"/>
      <c r="N143" s="61">
        <v>320642.68999999994</v>
      </c>
      <c r="O143" s="45">
        <f t="shared" ref="O143:O144" si="133">ROUND(N143*1.2,2)</f>
        <v>384771.23</v>
      </c>
      <c r="P143" s="21"/>
      <c r="Q143" s="61"/>
      <c r="R143" s="45">
        <f t="shared" ref="R143" si="134">ROUND(Q143*1.2,2)</f>
        <v>0</v>
      </c>
      <c r="S143" s="58">
        <f t="shared" ref="S143" si="135">N143+Q143</f>
        <v>320642.68999999994</v>
      </c>
      <c r="T143" s="45">
        <f t="shared" ref="T143" si="136">O143+R143</f>
        <v>384771.23</v>
      </c>
    </row>
    <row r="144" spans="1:20" x14ac:dyDescent="0.25">
      <c r="A144" s="141" t="s">
        <v>20</v>
      </c>
      <c r="B144" s="142"/>
      <c r="C144" s="142"/>
      <c r="D144" s="142"/>
      <c r="E144" s="143"/>
      <c r="F144" s="46">
        <f>SUM(F9:F143)</f>
        <v>2056709.8230000003</v>
      </c>
      <c r="G144" s="46">
        <f t="shared" ref="G144" si="137">ROUND(F144*1.2,2)</f>
        <v>2468051.79</v>
      </c>
      <c r="H144" s="125"/>
      <c r="I144" s="46">
        <f>SUM(I9:I143)</f>
        <v>2872290.6500000004</v>
      </c>
      <c r="J144" s="46">
        <f>ROUND(I144*1.2,2)</f>
        <v>3446748.78</v>
      </c>
      <c r="K144" s="59">
        <f>SUM(K9:K143)</f>
        <v>4929000.4729999993</v>
      </c>
      <c r="L144" s="46">
        <f>ROUND(K144*1.2,2)</f>
        <v>5914800.5700000003</v>
      </c>
      <c r="M144" s="124"/>
      <c r="N144" s="46">
        <f>SUM(N9:N143)</f>
        <v>2879393.75</v>
      </c>
      <c r="O144" s="46">
        <f t="shared" si="133"/>
        <v>3455272.5</v>
      </c>
      <c r="P144" s="125"/>
      <c r="Q144" s="46">
        <f>SUM(Q9:Q143)</f>
        <v>3733977.84</v>
      </c>
      <c r="R144" s="46">
        <f>ROUND(Q144*1.2,2)</f>
        <v>4480773.41</v>
      </c>
      <c r="S144" s="59">
        <f>SUM(S9:S143)</f>
        <v>6613371.5900000017</v>
      </c>
      <c r="T144" s="46">
        <f>ROUND(S144*1.2,2)</f>
        <v>7936045.9100000001</v>
      </c>
    </row>
    <row r="145" spans="1:20" x14ac:dyDescent="0.25">
      <c r="A145" s="126"/>
      <c r="B145" s="126"/>
      <c r="C145" s="126"/>
      <c r="D145" s="126"/>
      <c r="E145" s="126"/>
      <c r="F145" s="127"/>
      <c r="G145" s="127"/>
      <c r="I145" s="127"/>
      <c r="J145" s="127"/>
      <c r="K145" s="128"/>
      <c r="L145" s="127"/>
      <c r="N145" s="127"/>
      <c r="O145" s="127"/>
      <c r="P145" s="129"/>
      <c r="Q145" s="127"/>
      <c r="R145" s="127"/>
      <c r="S145" s="128"/>
      <c r="T145" s="127"/>
    </row>
    <row r="146" spans="1:20" x14ac:dyDescent="0.25">
      <c r="N146" s="122" t="s">
        <v>91</v>
      </c>
      <c r="O146" s="123">
        <f>1-G144/O144</f>
        <v>0.2857142844739452</v>
      </c>
      <c r="Q146" s="122" t="s">
        <v>91</v>
      </c>
      <c r="R146" s="123">
        <f>1-J144/R144</f>
        <v>0.23076923008253625</v>
      </c>
      <c r="S146" s="122" t="s">
        <v>91</v>
      </c>
      <c r="T146" s="123">
        <f>1-L144/T144</f>
        <v>0.25469173980622795</v>
      </c>
    </row>
  </sheetData>
  <mergeCells count="38">
    <mergeCell ref="K57:K59"/>
    <mergeCell ref="L57:L59"/>
    <mergeCell ref="F57:F59"/>
    <mergeCell ref="G57:G59"/>
    <mergeCell ref="H57:H59"/>
    <mergeCell ref="I57:I59"/>
    <mergeCell ref="J57:J59"/>
    <mergeCell ref="E1:L2"/>
    <mergeCell ref="E3:G3"/>
    <mergeCell ref="H3:J3"/>
    <mergeCell ref="K3:L3"/>
    <mergeCell ref="A2:A4"/>
    <mergeCell ref="B2:B4"/>
    <mergeCell ref="C2:C4"/>
    <mergeCell ref="D2:D4"/>
    <mergeCell ref="A144:E144"/>
    <mergeCell ref="B6:D6"/>
    <mergeCell ref="B126:D126"/>
    <mergeCell ref="B22:D22"/>
    <mergeCell ref="B48:D48"/>
    <mergeCell ref="D57:D59"/>
    <mergeCell ref="E57:E59"/>
    <mergeCell ref="B94:D94"/>
    <mergeCell ref="C57:C59"/>
    <mergeCell ref="B78:D78"/>
    <mergeCell ref="B110:D110"/>
    <mergeCell ref="R57:R59"/>
    <mergeCell ref="S57:S59"/>
    <mergeCell ref="T57:T59"/>
    <mergeCell ref="M2:T2"/>
    <mergeCell ref="M57:M59"/>
    <mergeCell ref="N57:N59"/>
    <mergeCell ref="O57:O59"/>
    <mergeCell ref="P57:P59"/>
    <mergeCell ref="Q57:Q59"/>
    <mergeCell ref="M3:O3"/>
    <mergeCell ref="P3:R3"/>
    <mergeCell ref="S3:T3"/>
  </mergeCells>
  <pageMargins left="0.7" right="0.7" top="0.75" bottom="0.75" header="0.3" footer="0.3"/>
  <pageSetup paperSize="9" scale="38" orientation="portrait" r:id="rId1"/>
  <colBreaks count="1" manualBreakCount="1">
    <brk id="12" max="1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СМР+материалы</vt:lpstr>
      <vt:lpstr>'СМР+материалы'!Область_печати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Владислав Липатов</cp:lastModifiedBy>
  <cp:lastPrinted>2024-02-07T07:39:00Z</cp:lastPrinted>
  <dcterms:created xsi:type="dcterms:W3CDTF">2023-10-31T07:58:00Z</dcterms:created>
  <dcterms:modified xsi:type="dcterms:W3CDTF">2024-06-13T11:40:35Z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3964C080893A4FC8A4A8656DCD326BF5_13</vt:lpwstr>
  </property>
  <property fmtid="{D5CDD505-2E9C-101B-9397-08002B2CF9AE}" pid="3" name="KSOProductBuildVer">
    <vt:lpwstr>1049-12.2.0.16731</vt:lpwstr>
  </property>
</Properties>
</file>