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Коломна\2 вар_21.06\"/>
    </mc:Choice>
  </mc:AlternateContent>
  <xr:revisionPtr revIDLastSave="0" documentId="13_ncr:1_{F7BEB747-064B-4B88-9AEB-987EAF87F12D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СМР+материалы" sheetId="7" r:id="rId1"/>
  </sheets>
  <definedNames>
    <definedName name="_xlnm.Print_Area" localSheetId="0">'СМР+материалы'!$A$1:$O$88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1" i="7" l="1"/>
  <c r="K81" i="7" s="1"/>
  <c r="I80" i="7"/>
  <c r="K80" i="7" s="1"/>
  <c r="I79" i="7"/>
  <c r="J79" i="7" s="1"/>
  <c r="L79" i="7" s="1"/>
  <c r="I78" i="7"/>
  <c r="J78" i="7" s="1"/>
  <c r="L78" i="7" s="1"/>
  <c r="I77" i="7"/>
  <c r="K77" i="7" s="1"/>
  <c r="I76" i="7"/>
  <c r="K76" i="7" s="1"/>
  <c r="A77" i="7"/>
  <c r="A78" i="7" s="1"/>
  <c r="A79" i="7" s="1"/>
  <c r="A80" i="7" s="1"/>
  <c r="A81" i="7" s="1"/>
  <c r="J77" i="7" l="1"/>
  <c r="L77" i="7" s="1"/>
  <c r="I82" i="7"/>
  <c r="J82" i="7" s="1"/>
  <c r="J76" i="7"/>
  <c r="L76" i="7" s="1"/>
  <c r="J80" i="7"/>
  <c r="L80" i="7" s="1"/>
  <c r="J81" i="7"/>
  <c r="L81" i="7" s="1"/>
  <c r="K78" i="7"/>
  <c r="K79" i="7"/>
  <c r="K82" i="7" l="1"/>
  <c r="L82" i="7" s="1"/>
  <c r="A51" i="7"/>
  <c r="A52" i="7" s="1"/>
  <c r="A53" i="7" s="1"/>
  <c r="A54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24" i="7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8" i="7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E24" i="7"/>
  <c r="F24" i="7" s="1"/>
  <c r="G24" i="7" s="1"/>
  <c r="L24" i="7" s="1"/>
  <c r="D29" i="7"/>
  <c r="D12" i="7"/>
  <c r="K24" i="7" l="1"/>
  <c r="F68" i="7" l="1"/>
  <c r="G68" i="7" s="1"/>
  <c r="L68" i="7" s="1"/>
  <c r="F51" i="7"/>
  <c r="G51" i="7" s="1"/>
  <c r="L51" i="7" s="1"/>
  <c r="F44" i="7"/>
  <c r="G44" i="7" s="1"/>
  <c r="L44" i="7" s="1"/>
  <c r="F37" i="7"/>
  <c r="K37" i="7" s="1"/>
  <c r="I38" i="7"/>
  <c r="K38" i="7" s="1"/>
  <c r="F31" i="7"/>
  <c r="K31" i="7" s="1"/>
  <c r="I28" i="7"/>
  <c r="J28" i="7" s="1"/>
  <c r="L28" i="7" s="1"/>
  <c r="F27" i="7"/>
  <c r="G27" i="7" s="1"/>
  <c r="L27" i="7" s="1"/>
  <c r="F25" i="7"/>
  <c r="K25" i="7" s="1"/>
  <c r="F23" i="7"/>
  <c r="G23" i="7" s="1"/>
  <c r="L23" i="7" s="1"/>
  <c r="F20" i="7"/>
  <c r="G20" i="7" s="1"/>
  <c r="L20" i="7" s="1"/>
  <c r="K68" i="7" l="1"/>
  <c r="K28" i="7"/>
  <c r="K27" i="7"/>
  <c r="K23" i="7"/>
  <c r="G25" i="7"/>
  <c r="L25" i="7" s="1"/>
  <c r="K51" i="7"/>
  <c r="K44" i="7"/>
  <c r="G37" i="7"/>
  <c r="L37" i="7" s="1"/>
  <c r="J38" i="7"/>
  <c r="L38" i="7" s="1"/>
  <c r="G31" i="7"/>
  <c r="L31" i="7" s="1"/>
  <c r="K20" i="7"/>
  <c r="F8" i="7" l="1"/>
  <c r="K8" i="7" s="1"/>
  <c r="F7" i="7"/>
  <c r="G7" i="7" s="1"/>
  <c r="L7" i="7" s="1"/>
  <c r="D72" i="7"/>
  <c r="I72" i="7" s="1"/>
  <c r="K72" i="7" s="1"/>
  <c r="F71" i="7"/>
  <c r="K71" i="7" s="1"/>
  <c r="D70" i="7"/>
  <c r="I70" i="7" s="1"/>
  <c r="F69" i="7"/>
  <c r="G69" i="7" s="1"/>
  <c r="L69" i="7" s="1"/>
  <c r="I67" i="7"/>
  <c r="J67" i="7" s="1"/>
  <c r="L67" i="7" s="1"/>
  <c r="F66" i="7"/>
  <c r="G66" i="7" s="1"/>
  <c r="L66" i="7" s="1"/>
  <c r="H65" i="7"/>
  <c r="D65" i="7"/>
  <c r="F64" i="7"/>
  <c r="K64" i="7" s="1"/>
  <c r="D62" i="7"/>
  <c r="D13" i="7"/>
  <c r="F50" i="7"/>
  <c r="K50" i="7" s="1"/>
  <c r="D46" i="7"/>
  <c r="I46" i="7" s="1"/>
  <c r="D48" i="7"/>
  <c r="I48" i="7" s="1"/>
  <c r="J48" i="7" s="1"/>
  <c r="L48" i="7" s="1"/>
  <c r="F47" i="7"/>
  <c r="K47" i="7" s="1"/>
  <c r="F45" i="7"/>
  <c r="K45" i="7" s="1"/>
  <c r="D41" i="7"/>
  <c r="H41" i="7"/>
  <c r="F40" i="7"/>
  <c r="I43" i="7"/>
  <c r="K43" i="7" s="1"/>
  <c r="F42" i="7"/>
  <c r="G42" i="7" s="1"/>
  <c r="L42" i="7" s="1"/>
  <c r="K7" i="7" l="1"/>
  <c r="G8" i="7"/>
  <c r="L8" i="7" s="1"/>
  <c r="I41" i="7"/>
  <c r="K41" i="7" s="1"/>
  <c r="I65" i="7"/>
  <c r="J65" i="7" s="1"/>
  <c r="L65" i="7" s="1"/>
  <c r="K66" i="7"/>
  <c r="K67" i="7"/>
  <c r="G71" i="7"/>
  <c r="L71" i="7" s="1"/>
  <c r="K69" i="7"/>
  <c r="J70" i="7"/>
  <c r="L70" i="7" s="1"/>
  <c r="K70" i="7"/>
  <c r="G64" i="7"/>
  <c r="L64" i="7" s="1"/>
  <c r="J72" i="7"/>
  <c r="L72" i="7" s="1"/>
  <c r="G50" i="7"/>
  <c r="L50" i="7" s="1"/>
  <c r="K48" i="7"/>
  <c r="G47" i="7"/>
  <c r="L47" i="7" s="1"/>
  <c r="J46" i="7"/>
  <c r="L46" i="7" s="1"/>
  <c r="K46" i="7"/>
  <c r="G45" i="7"/>
  <c r="L45" i="7" s="1"/>
  <c r="G40" i="7"/>
  <c r="L40" i="7" s="1"/>
  <c r="K40" i="7"/>
  <c r="J43" i="7"/>
  <c r="L43" i="7" s="1"/>
  <c r="K42" i="7"/>
  <c r="J41" i="7" l="1"/>
  <c r="L41" i="7" s="1"/>
  <c r="K65" i="7"/>
  <c r="I62" i="7" l="1"/>
  <c r="F61" i="7"/>
  <c r="K61" i="7" s="1"/>
  <c r="D60" i="7"/>
  <c r="I60" i="7" s="1"/>
  <c r="E59" i="7"/>
  <c r="F59" i="7" s="1"/>
  <c r="K59" i="7" s="1"/>
  <c r="D58" i="7"/>
  <c r="I58" i="7" s="1"/>
  <c r="D57" i="7"/>
  <c r="I57" i="7" s="1"/>
  <c r="D56" i="7"/>
  <c r="I56" i="7" s="1"/>
  <c r="D55" i="7"/>
  <c r="I55" i="7" s="1"/>
  <c r="K55" i="7" s="1"/>
  <c r="F54" i="7"/>
  <c r="K54" i="7" s="1"/>
  <c r="F53" i="7"/>
  <c r="K53" i="7" s="1"/>
  <c r="F52" i="7"/>
  <c r="K52" i="7" s="1"/>
  <c r="G54" i="7" l="1"/>
  <c r="L54" i="7" s="1"/>
  <c r="G53" i="7"/>
  <c r="L53" i="7" s="1"/>
  <c r="G52" i="7"/>
  <c r="L52" i="7" s="1"/>
  <c r="K60" i="7"/>
  <c r="J60" i="7"/>
  <c r="L60" i="7" s="1"/>
  <c r="K58" i="7"/>
  <c r="J58" i="7"/>
  <c r="L58" i="7" s="1"/>
  <c r="K56" i="7"/>
  <c r="J56" i="7"/>
  <c r="L56" i="7" s="1"/>
  <c r="J57" i="7"/>
  <c r="L57" i="7" s="1"/>
  <c r="K57" i="7"/>
  <c r="J62" i="7"/>
  <c r="L62" i="7" s="1"/>
  <c r="K62" i="7"/>
  <c r="J55" i="7"/>
  <c r="L55" i="7" s="1"/>
  <c r="G59" i="7"/>
  <c r="L59" i="7" s="1"/>
  <c r="G61" i="7"/>
  <c r="L61" i="7" s="1"/>
  <c r="F36" i="7" l="1"/>
  <c r="K36" i="7" s="1"/>
  <c r="F35" i="7"/>
  <c r="K35" i="7" s="1"/>
  <c r="F34" i="7"/>
  <c r="K34" i="7" s="1"/>
  <c r="F33" i="7"/>
  <c r="K33" i="7" s="1"/>
  <c r="F26" i="7"/>
  <c r="I21" i="7"/>
  <c r="K26" i="7" l="1"/>
  <c r="G26" i="7"/>
  <c r="L26" i="7" s="1"/>
  <c r="G33" i="7"/>
  <c r="L33" i="7" s="1"/>
  <c r="G34" i="7"/>
  <c r="L34" i="7" s="1"/>
  <c r="G35" i="7"/>
  <c r="L35" i="7" s="1"/>
  <c r="G36" i="7"/>
  <c r="L36" i="7" s="1"/>
  <c r="J21" i="7"/>
  <c r="L21" i="7" s="1"/>
  <c r="K21" i="7"/>
  <c r="F19" i="7" l="1"/>
  <c r="G19" i="7" s="1"/>
  <c r="L19" i="7" s="1"/>
  <c r="F18" i="7"/>
  <c r="G18" i="7" s="1"/>
  <c r="L18" i="7" s="1"/>
  <c r="F17" i="7"/>
  <c r="G17" i="7" s="1"/>
  <c r="L17" i="7" s="1"/>
  <c r="F16" i="7"/>
  <c r="G16" i="7" s="1"/>
  <c r="L16" i="7" s="1"/>
  <c r="D30" i="7" l="1"/>
  <c r="I30" i="7" s="1"/>
  <c r="K17" i="7"/>
  <c r="K19" i="7"/>
  <c r="K16" i="7"/>
  <c r="K18" i="7"/>
  <c r="K30" i="7" l="1"/>
  <c r="J30" i="7"/>
  <c r="L30" i="7" s="1"/>
  <c r="I11" i="7"/>
  <c r="F9" i="7"/>
  <c r="K9" i="7" l="1"/>
  <c r="I13" i="7"/>
  <c r="J13" i="7" s="1"/>
  <c r="L13" i="7" s="1"/>
  <c r="J11" i="7"/>
  <c r="L11" i="7" s="1"/>
  <c r="K11" i="7"/>
  <c r="G9" i="7"/>
  <c r="L9" i="7" s="1"/>
  <c r="K13" i="7" l="1"/>
  <c r="F12" i="7" l="1"/>
  <c r="G12" i="7" s="1"/>
  <c r="L12" i="7" s="1"/>
  <c r="K12" i="7" l="1"/>
  <c r="I29" i="7" l="1"/>
  <c r="J29" i="7" s="1"/>
  <c r="F29" i="7"/>
  <c r="F10" i="7"/>
  <c r="K10" i="7" s="1"/>
  <c r="F14" i="7"/>
  <c r="K14" i="7" s="1"/>
  <c r="K73" i="7" l="1"/>
  <c r="K83" i="7" s="1"/>
  <c r="G14" i="7"/>
  <c r="L14" i="7" s="1"/>
  <c r="I73" i="7"/>
  <c r="G10" i="7"/>
  <c r="L10" i="7" s="1"/>
  <c r="K29" i="7"/>
  <c r="G29" i="7"/>
  <c r="L29" i="7" s="1"/>
  <c r="L73" i="7" l="1"/>
  <c r="F73" i="7"/>
  <c r="G73" i="7" s="1"/>
  <c r="J73" i="7"/>
  <c r="L83" i="7" l="1"/>
</calcChain>
</file>

<file path=xl/sharedStrings.xml><?xml version="1.0" encoding="utf-8"?>
<sst xmlns="http://schemas.openxmlformats.org/spreadsheetml/2006/main" count="168" uniqueCount="92">
  <si>
    <t>№ п/п</t>
  </si>
  <si>
    <t>с НДС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</si>
  <si>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</si>
  <si>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</si>
  <si>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</si>
  <si>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</si>
  <si>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</si>
  <si>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</si>
  <si>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</si>
  <si>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</si>
  <si>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</si>
  <si>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</si>
  <si>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</si>
  <si>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шт.</t>
  </si>
  <si>
    <t>м</t>
  </si>
  <si>
    <t>шт</t>
  </si>
  <si>
    <t>м3</t>
  </si>
  <si>
    <t>т</t>
  </si>
  <si>
    <t>м2</t>
  </si>
  <si>
    <t>Щебень балластный кат.2</t>
  </si>
  <si>
    <t>комплект</t>
  </si>
  <si>
    <t>Балластировка путей</t>
  </si>
  <si>
    <t>комплекс</t>
  </si>
  <si>
    <t>Переезд №30 (путь №7А)</t>
  </si>
  <si>
    <t>Резка асфальтобетонного покрытия фрезой</t>
  </si>
  <si>
    <t>м.п.</t>
  </si>
  <si>
    <t>Переезд №8 (пути №1 и №2)</t>
  </si>
  <si>
    <t>Демонтаж металлических плит покрытия</t>
  </si>
  <si>
    <t>Переезд №б/н (путь №1 )</t>
  </si>
  <si>
    <t>Пролив щебня битумом</t>
  </si>
  <si>
    <t>Установка МС2 на болтовых соединениях</t>
  </si>
  <si>
    <t>Изделие соединительное МС2 (уголок 75х50х5)</t>
  </si>
  <si>
    <t>Болт М14</t>
  </si>
  <si>
    <t>Гайка М14</t>
  </si>
  <si>
    <t>Шайба М14</t>
  </si>
  <si>
    <t>Установка изделий МС-1</t>
  </si>
  <si>
    <t>Комплект резиножелезобетонного переезда L=6,5м</t>
  </si>
  <si>
    <t>Укладка плиты внутренней  ПЖДв (3,25м. х 1,58м. х 0,17м.)</t>
  </si>
  <si>
    <t xml:space="preserve">Укладка плиты наружней ПЖДн (3,25м. х 0,8м. х 0,17м.)  </t>
  </si>
  <si>
    <t>Устройство полосы резиновой (3250 х 80 х 10)мм. для внутренних плит</t>
  </si>
  <si>
    <t>Устройство полосы резиновой (3250 х 80 х 10)мм. для наружных плит</t>
  </si>
  <si>
    <t>Устройство упоров фиксации резиножелезобетонных плит</t>
  </si>
  <si>
    <t>Укладка резиножелезобетонного переезда L=6,5м</t>
  </si>
  <si>
    <t>Сверление рельс для установки МС2 (14 * 2 отверстия)</t>
  </si>
  <si>
    <t>Изделие соединительное МС1 (уголок 75х75х5)  (L=18м; 4,79кг/м)</t>
  </si>
  <si>
    <t>Покрытие битумным лаком</t>
  </si>
  <si>
    <t>Лак битумный</t>
  </si>
  <si>
    <t>Демонтаж подстилающих слоёв толщиной 450 мм (42,7 м2) в межпутье и на подходах к переезду</t>
  </si>
  <si>
    <t>Устройство щебёночного основания  (42,7 м2 * 150 мм)</t>
  </si>
  <si>
    <t>Щебень известняковый</t>
  </si>
  <si>
    <t>Песок</t>
  </si>
  <si>
    <t>Устройство песчаной подушки толщиной 100 мм (42,7м2)</t>
  </si>
  <si>
    <t>Устройство асфальтобетонного покрытия толщиной 6см</t>
  </si>
  <si>
    <t>Асфальт крупнозернистый плотный, тип Б, марка II</t>
  </si>
  <si>
    <t>Устройство асфальтобетонного покрытия толщиной 4см</t>
  </si>
  <si>
    <t>Асфальт мелкозернистый плотный, тип Б, марка II</t>
  </si>
  <si>
    <t>м.п</t>
  </si>
  <si>
    <t>Устройство асфальтового покрытия в межпутье и на подходах к переезду</t>
  </si>
  <si>
    <t>Демонтаж асфальтобетонного покрытия и подстилающих слоёв толщиной 200 мм  (63м2)</t>
  </si>
  <si>
    <t>Изготовление в построечных условиях конструкций закладных МС2 (20шт. * 0,72кг/шт.)</t>
  </si>
  <si>
    <t>л</t>
  </si>
  <si>
    <t>Устройство асфальтового покрытия перезда</t>
  </si>
  <si>
    <t>Устройство песчаной подушки толщиной 100 мм (63м2)</t>
  </si>
  <si>
    <t>Устройство щебёночного основания  (63 м2 * 150 мм)</t>
  </si>
  <si>
    <t>Резка асфальтобетонного покрытия фрезой (8м * 2)</t>
  </si>
  <si>
    <t>Шпала бетонная с комплектом скрепления КБ65</t>
  </si>
  <si>
    <t>Демонтаж асфальтобетонного покрытия и подстилающих слоёв толщиной 200 мм (3,1м * 8 м = 24,8м2)</t>
  </si>
  <si>
    <t>Очистка  пути, межшпальных ящиков и площади под укладку наружных плит переезда от щебня и грунта вручную (0,25*3,1 *25м)</t>
  </si>
  <si>
    <t>Очистка  пути и межшпальных ящиков  от щебня и грунта вручную (0,25*3,1 *52,5м)</t>
  </si>
  <si>
    <t>1</t>
  </si>
  <si>
    <r>
      <t xml:space="preserve">Устройство асфальтобетонного покрытия толщиной 4см - </t>
    </r>
    <r>
      <rPr>
        <b/>
        <sz val="11"/>
        <color rgb="FFC00000"/>
        <rFont val="Times New Roman"/>
        <family val="1"/>
        <charset val="204"/>
      </rPr>
      <t>ВРУЧНУЮ? или МЕХАНИЗИРОВАНО?</t>
    </r>
  </si>
  <si>
    <r>
      <t xml:space="preserve">Выправка и рихтовка пути- </t>
    </r>
    <r>
      <rPr>
        <b/>
        <sz val="11"/>
        <color rgb="FFC00000"/>
        <rFont val="Times New Roman"/>
        <family val="1"/>
        <charset val="204"/>
      </rPr>
      <t>метров ПУТИ ?</t>
    </r>
  </si>
  <si>
    <r>
      <t>Устройство и демонтаж временных проездов (2 проезда в день * 4 дня) -</t>
    </r>
    <r>
      <rPr>
        <b/>
        <sz val="11"/>
        <color rgb="FFC00000"/>
        <rFont val="Times New Roman"/>
        <family val="1"/>
        <charset val="204"/>
      </rPr>
      <t xml:space="preserve"> демонтаж/монтаж - чего именно, материал, объем. При чем тут комплекс работ?</t>
    </r>
  </si>
  <si>
    <r>
      <t xml:space="preserve">Выменивание шпал </t>
    </r>
    <r>
      <rPr>
        <b/>
        <sz val="11"/>
        <rFont val="Times New Roman"/>
        <family val="1"/>
        <charset val="204"/>
      </rPr>
      <t>-</t>
    </r>
    <r>
      <rPr>
        <b/>
        <sz val="11"/>
        <color rgb="FFC00000"/>
        <rFont val="Times New Roman"/>
        <family val="1"/>
        <charset val="204"/>
      </rPr>
      <t>указать метров пути. Какие шпалы демонтируются-дер или жб?</t>
    </r>
  </si>
  <si>
    <r>
      <t>Выправка и рихтовка пути (путь 1 - 40м, путь2 - 12,5 м)</t>
    </r>
    <r>
      <rPr>
        <b/>
        <sz val="11"/>
        <color rgb="FFC00000"/>
        <rFont val="Times New Roman"/>
        <family val="1"/>
        <charset val="204"/>
      </rPr>
      <t xml:space="preserve"> - метров пути? </t>
    </r>
  </si>
  <si>
    <r>
      <t xml:space="preserve">Выменивание шпал - </t>
    </r>
    <r>
      <rPr>
        <b/>
        <sz val="11"/>
        <color rgb="FFC00000"/>
        <rFont val="Times New Roman"/>
        <family val="1"/>
        <charset val="204"/>
      </rPr>
      <t>метров ПУТИ СКОЛЬКО?</t>
    </r>
    <r>
      <rPr>
        <sz val="11"/>
        <rFont val="Times New Roman"/>
        <family val="1"/>
        <charset val="204"/>
      </rPr>
      <t xml:space="preserve"> </t>
    </r>
    <r>
      <rPr>
        <b/>
        <sz val="11"/>
        <color rgb="FFC00000"/>
        <rFont val="Times New Roman"/>
        <family val="1"/>
        <charset val="204"/>
      </rPr>
      <t>указать метров пути. Какие шпалы демонтируются-дер или жб?</t>
    </r>
    <r>
      <rPr>
        <sz val="11"/>
        <rFont val="Times New Roman"/>
        <family val="1"/>
        <charset val="204"/>
      </rPr>
      <t xml:space="preserve"> </t>
    </r>
    <r>
      <rPr>
        <b/>
        <sz val="11"/>
        <color rgb="FF00B050"/>
        <rFont val="Times New Roman"/>
        <family val="1"/>
        <charset val="204"/>
      </rPr>
      <t>1 м ПУТИ  - это 2 нитки рельсов</t>
    </r>
  </si>
  <si>
    <t>8 метров пути. Какие шпалы - пока не демонтируем асфальт - не поймём. Один путь - 2 рельса соединённые шпалами.</t>
  </si>
  <si>
    <t>метров пути</t>
  </si>
  <si>
    <t>Укладка проезда из ранее демонтированных в п.1 металлических плит. Вес одного листа 2000 x 750 х 50.0 = 588.75 кг. Укладывается и демонтируется 28 шт.</t>
  </si>
  <si>
    <t>56 плит 2000 x 750 х 50.0. Вес одного листа 588,75 кг.</t>
  </si>
  <si>
    <t>16 метров пути (по 8 м на каждом) жб шпала</t>
  </si>
  <si>
    <t>Проживание (7 чел*14 дней)</t>
  </si>
  <si>
    <t>ч/день</t>
  </si>
  <si>
    <t>Суточные</t>
  </si>
  <si>
    <t>Устройство и демонтаж бытового городка (бытовка + склад)</t>
  </si>
  <si>
    <t>Перевозка оборудования (с Мытищ и обратно)</t>
  </si>
  <si>
    <t>Накладные и непредвиденные материалы</t>
  </si>
  <si>
    <t>ГСМ</t>
  </si>
  <si>
    <t>Мобилизационные расходы</t>
  </si>
  <si>
    <t>Итого СМР:</t>
  </si>
  <si>
    <t>Итого:</t>
  </si>
  <si>
    <t>Всего по ВДЦ: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</si>
</sst>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-* #\ ##0.00_-;\-* #\ ##0.00_-;_-* &quot;-&quot;??_-;_-@_-"/>
    <numFmt numFmtId="165" formatCode="_-* #\ ##0_-;\-* #\ ##0_-;_-* &quot;-&quot;??_-;_-@_-"/>
    <numFmt numFmtId="166" formatCode="#\ ##0.00"/>
    <numFmt numFmtId="167" formatCode="0.0"/>
    <numFmt numFmtId="168" formatCode="_-* #,##0_-;\-* #,##0_-;_-* &quot;-&quot;??_-;_-@_-"/>
    <numFmt numFmtId="169" formatCode="0.000"/>
    <numFmt numFmtId="170" formatCode="_-* #.##_-;\-* #.##_-;_-* &quot;-&quot;??_-;_-@_-"/>
  </numFmts>
  <fonts count="1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b/>
      <sz val="11"/>
      <color rgb="FF00B05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64" fontId="14" fillId="0" borderId="0" applyFont="0" applyFill="0" applyBorder="0" applyAlignment="0" applyProtection="0"/>
    <xf numFmtId="0" fontId="12" fillId="0" borderId="0">
      <alignment vertical="top"/>
    </xf>
    <xf numFmtId="0" fontId="12" fillId="0" borderId="0"/>
  </cellStyleXfs>
  <cellXfs count="188">
    <xf numFmtId="0" fontId="0" fillId="0" borderId="0" xfId="0"/>
    <xf numFmtId="0" fontId="0" fillId="0" borderId="0" xfId="0" applyAlignment="1">
      <alignment horizontal="center" vertical="center"/>
    </xf>
    <xf numFmtId="165" fontId="0" fillId="0" borderId="0" xfId="1" applyNumberFormat="1" applyFont="1"/>
    <xf numFmtId="0" fontId="4" fillId="0" borderId="3" xfId="2" applyFont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166" fontId="4" fillId="2" borderId="3" xfId="0" applyNumberFormat="1" applyFont="1" applyFill="1" applyBorder="1" applyAlignment="1">
      <alignment horizontal="left" vertical="center" wrapText="1"/>
    </xf>
    <xf numFmtId="165" fontId="4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1" applyFont="1" applyFill="1" applyBorder="1" applyAlignment="1">
      <alignment horizontal="center" vertical="center"/>
    </xf>
    <xf numFmtId="164" fontId="8" fillId="0" borderId="3" xfId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164" fontId="6" fillId="4" borderId="3" xfId="1" applyFont="1" applyFill="1" applyBorder="1" applyAlignment="1">
      <alignment horizontal="center" vertical="center" wrapText="1"/>
    </xf>
    <xf numFmtId="164" fontId="7" fillId="4" borderId="3" xfId="1" applyNumberFormat="1" applyFont="1" applyFill="1" applyBorder="1" applyAlignment="1">
      <alignment vertical="center"/>
    </xf>
    <xf numFmtId="0" fontId="7" fillId="4" borderId="3" xfId="0" applyFont="1" applyFill="1" applyBorder="1" applyAlignment="1">
      <alignment vertical="center" wrapText="1"/>
    </xf>
    <xf numFmtId="164" fontId="6" fillId="0" borderId="3" xfId="1" applyFont="1" applyFill="1" applyBorder="1" applyAlignment="1">
      <alignment horizontal="center" vertical="center" wrapText="1"/>
    </xf>
    <xf numFmtId="164" fontId="6" fillId="3" borderId="3" xfId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vertical="center" wrapText="1"/>
    </xf>
    <xf numFmtId="164" fontId="11" fillId="0" borderId="3" xfId="1" applyFont="1" applyFill="1" applyBorder="1" applyAlignment="1">
      <alignment horizontal="center" vertical="center" wrapText="1"/>
    </xf>
    <xf numFmtId="164" fontId="8" fillId="3" borderId="3" xfId="1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left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0" fontId="6" fillId="3" borderId="3" xfId="3" applyFont="1" applyFill="1" applyBorder="1" applyAlignment="1">
      <alignment horizontal="left" vertical="center" wrapText="1"/>
    </xf>
    <xf numFmtId="0" fontId="13" fillId="0" borderId="0" xfId="0" applyFont="1"/>
    <xf numFmtId="164" fontId="6" fillId="5" borderId="3" xfId="1" applyFont="1" applyFill="1" applyBorder="1" applyAlignment="1">
      <alignment horizontal="center" vertical="center" wrapText="1"/>
    </xf>
    <xf numFmtId="164" fontId="7" fillId="5" borderId="3" xfId="1" applyFont="1" applyFill="1" applyBorder="1" applyAlignment="1">
      <alignment vertical="center"/>
    </xf>
    <xf numFmtId="0" fontId="6" fillId="5" borderId="3" xfId="3" applyFont="1" applyFill="1" applyBorder="1" applyAlignment="1">
      <alignment horizontal="left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2" borderId="3" xfId="0" applyNumberFormat="1" applyFont="1" applyFill="1" applyBorder="1" applyAlignment="1">
      <alignment horizontal="left" vertical="center" wrapText="1"/>
    </xf>
    <xf numFmtId="4" fontId="7" fillId="0" borderId="3" xfId="1" applyNumberFormat="1" applyFont="1" applyBorder="1" applyAlignment="1">
      <alignment vertical="center"/>
    </xf>
    <xf numFmtId="4" fontId="7" fillId="4" borderId="3" xfId="1" applyNumberFormat="1" applyFont="1" applyFill="1" applyBorder="1" applyAlignment="1">
      <alignment vertical="center"/>
    </xf>
    <xf numFmtId="4" fontId="7" fillId="0" borderId="3" xfId="1" applyNumberFormat="1" applyFont="1" applyFill="1" applyBorder="1" applyAlignment="1">
      <alignment vertical="center"/>
    </xf>
    <xf numFmtId="4" fontId="5" fillId="0" borderId="3" xfId="1" applyNumberFormat="1" applyFont="1" applyBorder="1"/>
    <xf numFmtId="4" fontId="0" fillId="0" borderId="0" xfId="0" applyNumberFormat="1"/>
    <xf numFmtId="4" fontId="5" fillId="0" borderId="3" xfId="1" applyNumberFormat="1" applyFont="1" applyBorder="1" applyAlignment="1">
      <alignment vertical="center"/>
    </xf>
    <xf numFmtId="4" fontId="4" fillId="2" borderId="3" xfId="1" applyNumberFormat="1" applyFont="1" applyFill="1" applyBorder="1" applyAlignment="1">
      <alignment horizontal="left" vertical="center" wrapText="1"/>
    </xf>
    <xf numFmtId="4" fontId="0" fillId="0" borderId="0" xfId="1" applyNumberFormat="1" applyFont="1"/>
    <xf numFmtId="4" fontId="4" fillId="0" borderId="3" xfId="0" applyNumberFormat="1" applyFont="1" applyFill="1" applyBorder="1" applyAlignment="1">
      <alignment horizontal="center" vertical="center" wrapText="1"/>
    </xf>
    <xf numFmtId="4" fontId="7" fillId="3" borderId="3" xfId="1" applyNumberFormat="1" applyFont="1" applyFill="1" applyBorder="1" applyAlignment="1">
      <alignment vertical="center"/>
    </xf>
    <xf numFmtId="4" fontId="7" fillId="0" borderId="11" xfId="1" applyNumberFormat="1" applyFont="1" applyFill="1" applyBorder="1" applyAlignment="1">
      <alignment vertical="center"/>
    </xf>
    <xf numFmtId="4" fontId="4" fillId="0" borderId="3" xfId="0" applyNumberFormat="1" applyFont="1" applyFill="1" applyBorder="1" applyAlignment="1">
      <alignment horizontal="right" vertical="center" wrapText="1"/>
    </xf>
    <xf numFmtId="4" fontId="4" fillId="2" borderId="3" xfId="1" applyNumberFormat="1" applyFont="1" applyFill="1" applyBorder="1" applyAlignment="1">
      <alignment horizontal="right" vertical="center" wrapText="1"/>
    </xf>
    <xf numFmtId="4" fontId="7" fillId="3" borderId="3" xfId="1" applyNumberFormat="1" applyFont="1" applyFill="1" applyBorder="1" applyAlignment="1">
      <alignment horizontal="right" vertical="center" wrapText="1"/>
    </xf>
    <xf numFmtId="4" fontId="7" fillId="4" borderId="3" xfId="1" applyNumberFormat="1" applyFont="1" applyFill="1" applyBorder="1" applyAlignment="1">
      <alignment horizontal="right" vertical="center" wrapText="1"/>
    </xf>
    <xf numFmtId="4" fontId="7" fillId="0" borderId="3" xfId="1" applyNumberFormat="1" applyFont="1" applyFill="1" applyBorder="1" applyAlignment="1">
      <alignment horizontal="right" vertical="center" wrapText="1"/>
    </xf>
    <xf numFmtId="4" fontId="5" fillId="0" borderId="3" xfId="1" applyNumberFormat="1" applyFont="1" applyBorder="1" applyAlignment="1">
      <alignment horizontal="right"/>
    </xf>
    <xf numFmtId="4" fontId="0" fillId="0" borderId="0" xfId="0" applyNumberFormat="1" applyAlignment="1">
      <alignment horizontal="right"/>
    </xf>
    <xf numFmtId="0" fontId="6" fillId="3" borderId="3" xfId="0" applyFont="1" applyFill="1" applyBorder="1" applyAlignment="1">
      <alignment horizontal="center" vertical="center" wrapText="1"/>
    </xf>
    <xf numFmtId="164" fontId="6" fillId="3" borderId="3" xfId="1" applyFont="1" applyFill="1" applyBorder="1" applyAlignment="1">
      <alignment horizontal="center" vertical="center"/>
    </xf>
    <xf numFmtId="0" fontId="3" fillId="0" borderId="0" xfId="0" applyFont="1"/>
    <xf numFmtId="0" fontId="6" fillId="0" borderId="3" xfId="0" applyFont="1" applyFill="1" applyBorder="1" applyAlignment="1">
      <alignment horizontal="center" vertical="center" wrapText="1"/>
    </xf>
    <xf numFmtId="0" fontId="6" fillId="3" borderId="3" xfId="2" applyFont="1" applyFill="1" applyBorder="1" applyAlignment="1">
      <alignment horizontal="center" vertical="center" wrapText="1"/>
    </xf>
    <xf numFmtId="0" fontId="6" fillId="0" borderId="3" xfId="2" applyFont="1" applyBorder="1" applyAlignment="1">
      <alignment horizontal="left" vertical="center" wrapText="1"/>
    </xf>
    <xf numFmtId="0" fontId="6" fillId="5" borderId="3" xfId="2" applyFont="1" applyFill="1" applyBorder="1" applyAlignment="1">
      <alignment horizontal="left" vertical="center" wrapText="1"/>
    </xf>
    <xf numFmtId="0" fontId="6" fillId="5" borderId="3" xfId="2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164" fontId="9" fillId="0" borderId="3" xfId="1" applyNumberFormat="1" applyFont="1" applyFill="1" applyBorder="1" applyAlignment="1">
      <alignment vertical="center"/>
    </xf>
    <xf numFmtId="164" fontId="8" fillId="5" borderId="3" xfId="1" applyFont="1" applyFill="1" applyBorder="1" applyAlignment="1">
      <alignment horizontal="center" vertical="center" wrapText="1"/>
    </xf>
    <xf numFmtId="43" fontId="7" fillId="5" borderId="3" xfId="1" applyNumberFormat="1" applyFont="1" applyFill="1" applyBorder="1" applyAlignment="1">
      <alignment horizontal="center"/>
    </xf>
    <xf numFmtId="164" fontId="7" fillId="5" borderId="3" xfId="1" applyFont="1" applyFill="1" applyBorder="1" applyAlignment="1">
      <alignment horizontal="center" vertical="center" wrapText="1"/>
    </xf>
    <xf numFmtId="164" fontId="7" fillId="5" borderId="11" xfId="1" applyFont="1" applyFill="1" applyBorder="1" applyAlignment="1">
      <alignment vertical="center"/>
    </xf>
    <xf numFmtId="164" fontId="7" fillId="3" borderId="3" xfId="1" applyFont="1" applyFill="1" applyBorder="1" applyAlignment="1">
      <alignment vertical="center"/>
    </xf>
    <xf numFmtId="164" fontId="7" fillId="3" borderId="3" xfId="1" applyFont="1" applyFill="1" applyBorder="1" applyAlignment="1">
      <alignment horizontal="center" vertical="center" wrapText="1"/>
    </xf>
    <xf numFmtId="164" fontId="7" fillId="0" borderId="11" xfId="1" applyFont="1" applyBorder="1" applyAlignment="1">
      <alignment vertical="center"/>
    </xf>
    <xf numFmtId="43" fontId="7" fillId="5" borderId="3" xfId="1" applyNumberFormat="1" applyFont="1" applyFill="1" applyBorder="1" applyAlignment="1">
      <alignment horizontal="center" vertical="center"/>
    </xf>
    <xf numFmtId="0" fontId="6" fillId="0" borderId="3" xfId="2" applyFont="1" applyBorder="1" applyAlignment="1">
      <alignment vertical="center" wrapText="1"/>
    </xf>
    <xf numFmtId="164" fontId="7" fillId="0" borderId="3" xfId="1" applyFont="1" applyBorder="1" applyAlignment="1">
      <alignment vertical="center"/>
    </xf>
    <xf numFmtId="0" fontId="4" fillId="0" borderId="3" xfId="3" applyFont="1" applyFill="1" applyBorder="1" applyAlignment="1">
      <alignment horizontal="left" vertical="center" wrapText="1"/>
    </xf>
    <xf numFmtId="0" fontId="0" fillId="0" borderId="0" xfId="0" applyFill="1"/>
    <xf numFmtId="0" fontId="4" fillId="0" borderId="3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164" fontId="9" fillId="5" borderId="3" xfId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vertical="center"/>
    </xf>
    <xf numFmtId="164" fontId="7" fillId="0" borderId="3" xfId="1" applyFont="1" applyFill="1" applyBorder="1" applyAlignment="1">
      <alignment vertical="center"/>
    </xf>
    <xf numFmtId="164" fontId="7" fillId="0" borderId="3" xfId="1" applyFont="1" applyFill="1" applyBorder="1" applyAlignment="1">
      <alignment horizontal="center" vertical="center" wrapText="1"/>
    </xf>
    <xf numFmtId="164" fontId="7" fillId="0" borderId="11" xfId="1" applyFont="1" applyFill="1" applyBorder="1" applyAlignment="1">
      <alignment vertical="center"/>
    </xf>
    <xf numFmtId="0" fontId="4" fillId="0" borderId="3" xfId="2" applyFont="1" applyBorder="1" applyAlignment="1">
      <alignment vertical="center"/>
    </xf>
    <xf numFmtId="3" fontId="4" fillId="0" borderId="3" xfId="2" applyNumberFormat="1" applyFont="1" applyBorder="1" applyAlignment="1">
      <alignment horizontal="center" vertical="center"/>
    </xf>
    <xf numFmtId="3" fontId="4" fillId="0" borderId="5" xfId="2" applyNumberFormat="1" applyFont="1" applyFill="1" applyBorder="1" applyAlignment="1">
      <alignment horizontal="center" vertical="center"/>
    </xf>
    <xf numFmtId="1" fontId="4" fillId="0" borderId="3" xfId="1" applyNumberFormat="1" applyFont="1" applyFill="1" applyBorder="1" applyAlignment="1">
      <alignment vertical="center"/>
    </xf>
    <xf numFmtId="1" fontId="7" fillId="0" borderId="3" xfId="0" applyNumberFormat="1" applyFont="1" applyFill="1" applyBorder="1" applyAlignment="1">
      <alignment vertical="center" wrapText="1"/>
    </xf>
    <xf numFmtId="2" fontId="6" fillId="0" borderId="3" xfId="0" applyNumberFormat="1" applyFont="1" applyFill="1" applyBorder="1" applyAlignment="1">
      <alignment vertical="center" wrapText="1"/>
    </xf>
    <xf numFmtId="167" fontId="4" fillId="0" borderId="3" xfId="1" applyNumberFormat="1" applyFont="1" applyFill="1" applyBorder="1" applyAlignment="1">
      <alignment vertical="center"/>
    </xf>
    <xf numFmtId="2" fontId="6" fillId="0" borderId="3" xfId="2" applyNumberFormat="1" applyFont="1" applyBorder="1" applyAlignment="1">
      <alignment vertical="center" wrapText="1"/>
    </xf>
    <xf numFmtId="167" fontId="6" fillId="5" borderId="3" xfId="2" applyNumberFormat="1" applyFont="1" applyFill="1" applyBorder="1" applyAlignment="1">
      <alignment vertical="center" wrapText="1"/>
    </xf>
    <xf numFmtId="169" fontId="6" fillId="5" borderId="3" xfId="2" applyNumberFormat="1" applyFont="1" applyFill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/>
    </xf>
    <xf numFmtId="2" fontId="6" fillId="3" borderId="3" xfId="1" applyNumberFormat="1" applyFont="1" applyFill="1" applyBorder="1" applyAlignment="1">
      <alignment vertical="center"/>
    </xf>
    <xf numFmtId="170" fontId="6" fillId="0" borderId="3" xfId="1" applyNumberFormat="1" applyFont="1" applyFill="1" applyBorder="1" applyAlignment="1">
      <alignment vertical="center" wrapText="1"/>
    </xf>
    <xf numFmtId="168" fontId="6" fillId="5" borderId="3" xfId="1" applyNumberFormat="1" applyFont="1" applyFill="1" applyBorder="1" applyAlignment="1">
      <alignment vertical="center"/>
    </xf>
    <xf numFmtId="168" fontId="6" fillId="3" borderId="3" xfId="1" applyNumberFormat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vertical="center"/>
    </xf>
    <xf numFmtId="43" fontId="6" fillId="5" borderId="3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3" xfId="0" applyFont="1" applyFill="1" applyBorder="1" applyAlignment="1">
      <alignment vertical="center" wrapText="1"/>
    </xf>
    <xf numFmtId="167" fontId="6" fillId="0" borderId="3" xfId="0" applyNumberFormat="1" applyFont="1" applyFill="1" applyBorder="1" applyAlignment="1">
      <alignment vertical="center" wrapText="1"/>
    </xf>
    <xf numFmtId="1" fontId="6" fillId="0" borderId="3" xfId="0" applyNumberFormat="1" applyFont="1" applyFill="1" applyBorder="1" applyAlignment="1">
      <alignment vertical="center" wrapText="1"/>
    </xf>
    <xf numFmtId="2" fontId="6" fillId="5" borderId="3" xfId="0" applyNumberFormat="1" applyFont="1" applyFill="1" applyBorder="1" applyAlignment="1">
      <alignment vertical="center" wrapText="1"/>
    </xf>
    <xf numFmtId="0" fontId="7" fillId="6" borderId="3" xfId="0" applyFont="1" applyFill="1" applyBorder="1" applyAlignment="1">
      <alignment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center" vertical="center"/>
    </xf>
    <xf numFmtId="165" fontId="6" fillId="6" borderId="3" xfId="1" applyNumberFormat="1" applyFont="1" applyFill="1" applyBorder="1" applyAlignment="1">
      <alignment vertical="center" wrapText="1"/>
    </xf>
    <xf numFmtId="164" fontId="6" fillId="6" borderId="3" xfId="1" applyFont="1" applyFill="1" applyBorder="1" applyAlignment="1">
      <alignment horizontal="center" vertical="center" wrapText="1"/>
    </xf>
    <xf numFmtId="4" fontId="7" fillId="6" borderId="3" xfId="1" applyNumberFormat="1" applyFont="1" applyFill="1" applyBorder="1" applyAlignment="1">
      <alignment vertical="center"/>
    </xf>
    <xf numFmtId="164" fontId="6" fillId="6" borderId="3" xfId="1" applyNumberFormat="1" applyFont="1" applyFill="1" applyBorder="1" applyAlignment="1">
      <alignment vertical="center"/>
    </xf>
    <xf numFmtId="4" fontId="7" fillId="6" borderId="3" xfId="1" applyNumberFormat="1" applyFont="1" applyFill="1" applyBorder="1" applyAlignment="1">
      <alignment horizontal="right" vertical="center" wrapText="1"/>
    </xf>
    <xf numFmtId="0" fontId="6" fillId="6" borderId="3" xfId="2" applyFont="1" applyFill="1" applyBorder="1" applyAlignment="1">
      <alignment horizontal="center" vertical="center" wrapText="1"/>
    </xf>
    <xf numFmtId="1" fontId="6" fillId="6" borderId="3" xfId="1" applyNumberFormat="1" applyFont="1" applyFill="1" applyBorder="1" applyAlignment="1">
      <alignment vertical="center"/>
    </xf>
    <xf numFmtId="164" fontId="8" fillId="6" borderId="3" xfId="1" applyFont="1" applyFill="1" applyBorder="1" applyAlignment="1">
      <alignment horizontal="center" vertical="center" wrapText="1"/>
    </xf>
    <xf numFmtId="4" fontId="7" fillId="6" borderId="11" xfId="1" applyNumberFormat="1" applyFont="1" applyFill="1" applyBorder="1" applyAlignment="1">
      <alignment vertical="center"/>
    </xf>
    <xf numFmtId="0" fontId="4" fillId="0" borderId="3" xfId="2" applyNumberFormat="1" applyFont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 wrapText="1"/>
    </xf>
    <xf numFmtId="0" fontId="6" fillId="0" borderId="3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6" fillId="3" borderId="3" xfId="0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7" fillId="7" borderId="3" xfId="0" applyFont="1" applyFill="1" applyBorder="1" applyAlignment="1">
      <alignment horizontal="center" vertical="center" wrapText="1"/>
    </xf>
    <xf numFmtId="1" fontId="7" fillId="7" borderId="3" xfId="0" applyNumberFormat="1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wrapText="1"/>
    </xf>
    <xf numFmtId="0" fontId="10" fillId="0" borderId="0" xfId="0" applyFont="1" applyAlignment="1">
      <alignment wrapText="1"/>
    </xf>
    <xf numFmtId="4" fontId="0" fillId="0" borderId="0" xfId="0" applyNumberFormat="1" applyAlignment="1">
      <alignment wrapText="1"/>
    </xf>
    <xf numFmtId="0" fontId="0" fillId="0" borderId="0" xfId="0" applyFill="1" applyAlignment="1">
      <alignment wrapText="1"/>
    </xf>
    <xf numFmtId="0" fontId="13" fillId="0" borderId="0" xfId="0" applyFont="1" applyAlignment="1">
      <alignment wrapText="1"/>
    </xf>
    <xf numFmtId="0" fontId="2" fillId="0" borderId="0" xfId="0" applyFont="1" applyAlignment="1">
      <alignment wrapText="1"/>
    </xf>
    <xf numFmtId="165" fontId="0" fillId="0" borderId="3" xfId="1" applyNumberFormat="1" applyFont="1" applyBorder="1"/>
    <xf numFmtId="0" fontId="4" fillId="2" borderId="3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4" fontId="7" fillId="0" borderId="3" xfId="0" applyNumberFormat="1" applyFont="1" applyBorder="1" applyAlignment="1">
      <alignment horizontal="center" wrapText="1"/>
    </xf>
    <xf numFmtId="4" fontId="7" fillId="0" borderId="3" xfId="1" applyNumberFormat="1" applyFont="1" applyBorder="1"/>
    <xf numFmtId="165" fontId="7" fillId="0" borderId="3" xfId="1" applyNumberFormat="1" applyFont="1" applyBorder="1"/>
    <xf numFmtId="4" fontId="7" fillId="0" borderId="3" xfId="0" applyNumberFormat="1" applyFont="1" applyBorder="1"/>
    <xf numFmtId="4" fontId="7" fillId="0" borderId="3" xfId="0" applyNumberFormat="1" applyFont="1" applyBorder="1" applyAlignment="1">
      <alignment horizontal="right"/>
    </xf>
    <xf numFmtId="0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/>
    <xf numFmtId="4" fontId="7" fillId="0" borderId="0" xfId="1" applyNumberFormat="1" applyFont="1"/>
    <xf numFmtId="165" fontId="7" fillId="0" borderId="0" xfId="1" applyNumberFormat="1" applyFont="1"/>
    <xf numFmtId="4" fontId="7" fillId="0" borderId="0" xfId="0" applyNumberFormat="1" applyFont="1" applyAlignment="1">
      <alignment horizontal="right"/>
    </xf>
    <xf numFmtId="4" fontId="5" fillId="0" borderId="3" xfId="0" applyNumberFormat="1" applyFont="1" applyBorder="1" applyAlignment="1">
      <alignment horizontal="right"/>
    </xf>
    <xf numFmtId="4" fontId="5" fillId="0" borderId="3" xfId="0" applyNumberFormat="1" applyFont="1" applyBorder="1"/>
    <xf numFmtId="0" fontId="1" fillId="0" borderId="0" xfId="0" applyFont="1" applyAlignment="1">
      <alignment wrapText="1"/>
    </xf>
    <xf numFmtId="0" fontId="6" fillId="7" borderId="3" xfId="0" applyNumberFormat="1" applyFont="1" applyFill="1" applyBorder="1" applyAlignment="1">
      <alignment horizontal="center" vertical="center" wrapText="1"/>
    </xf>
    <xf numFmtId="0" fontId="6" fillId="7" borderId="3" xfId="3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167" fontId="6" fillId="7" borderId="3" xfId="0" applyNumberFormat="1" applyFont="1" applyFill="1" applyBorder="1" applyAlignment="1">
      <alignment vertical="center" wrapText="1"/>
    </xf>
    <xf numFmtId="1" fontId="6" fillId="7" borderId="3" xfId="0" applyNumberFormat="1" applyFont="1" applyFill="1" applyBorder="1" applyAlignment="1">
      <alignment vertical="center" wrapText="1"/>
    </xf>
    <xf numFmtId="164" fontId="6" fillId="7" borderId="3" xfId="1" applyFont="1" applyFill="1" applyBorder="1" applyAlignment="1">
      <alignment horizontal="center" vertical="center" wrapText="1"/>
    </xf>
    <xf numFmtId="4" fontId="7" fillId="7" borderId="3" xfId="1" applyNumberFormat="1" applyFont="1" applyFill="1" applyBorder="1" applyAlignment="1">
      <alignment vertical="center"/>
    </xf>
    <xf numFmtId="164" fontId="8" fillId="7" borderId="3" xfId="1" applyFont="1" applyFill="1" applyBorder="1" applyAlignment="1">
      <alignment horizontal="center" vertical="center" wrapText="1"/>
    </xf>
    <xf numFmtId="4" fontId="7" fillId="7" borderId="3" xfId="1" applyNumberFormat="1" applyFont="1" applyFill="1" applyBorder="1" applyAlignment="1">
      <alignment horizontal="right" vertical="center" wrapText="1"/>
    </xf>
    <xf numFmtId="0" fontId="0" fillId="7" borderId="0" xfId="0" applyFill="1" applyAlignment="1">
      <alignment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168" fontId="6" fillId="3" borderId="1" xfId="1" applyNumberFormat="1" applyFont="1" applyFill="1" applyBorder="1" applyAlignment="1">
      <alignment vertical="center"/>
    </xf>
    <xf numFmtId="168" fontId="6" fillId="3" borderId="5" xfId="1" applyNumberFormat="1" applyFont="1" applyFill="1" applyBorder="1" applyAlignment="1">
      <alignment vertical="center"/>
    </xf>
    <xf numFmtId="168" fontId="6" fillId="3" borderId="9" xfId="1" applyNumberFormat="1" applyFont="1" applyFill="1" applyBorder="1" applyAlignment="1">
      <alignment vertical="center"/>
    </xf>
    <xf numFmtId="164" fontId="6" fillId="3" borderId="1" xfId="1" applyFont="1" applyFill="1" applyBorder="1" applyAlignment="1">
      <alignment horizontal="center" vertical="center" wrapText="1"/>
    </xf>
    <xf numFmtId="164" fontId="6" fillId="3" borderId="5" xfId="1" applyFont="1" applyFill="1" applyBorder="1" applyAlignment="1">
      <alignment horizontal="center" vertical="center" wrapText="1"/>
    </xf>
    <xf numFmtId="164" fontId="6" fillId="3" borderId="9" xfId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166" fontId="4" fillId="0" borderId="2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166" fontId="4" fillId="0" borderId="10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horizontal="center" vertical="center" wrapText="1"/>
    </xf>
    <xf numFmtId="166" fontId="4" fillId="0" borderId="3" xfId="0" applyNumberFormat="1" applyFont="1" applyBorder="1" applyAlignment="1">
      <alignment vertical="center" wrapText="1"/>
    </xf>
    <xf numFmtId="166" fontId="4" fillId="0" borderId="4" xfId="0" applyNumberFormat="1" applyFont="1" applyBorder="1" applyAlignment="1">
      <alignment horizontal="center" vertical="center" wrapText="1"/>
    </xf>
    <xf numFmtId="166" fontId="4" fillId="0" borderId="0" xfId="0" applyNumberFormat="1" applyFont="1" applyBorder="1" applyAlignment="1">
      <alignment horizontal="center" vertical="center" wrapText="1"/>
    </xf>
    <xf numFmtId="166" fontId="4" fillId="0" borderId="7" xfId="0" applyNumberFormat="1" applyFont="1" applyBorder="1" applyAlignment="1">
      <alignment horizontal="center" vertical="center" wrapText="1"/>
    </xf>
    <xf numFmtId="166" fontId="4" fillId="0" borderId="8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/>
    </xf>
    <xf numFmtId="0" fontId="4" fillId="0" borderId="3" xfId="3" applyFont="1" applyBorder="1" applyAlignment="1">
      <alignment horizontal="right" vertical="center" wrapText="1"/>
    </xf>
    <xf numFmtId="0" fontId="4" fillId="0" borderId="3" xfId="0" applyNumberFormat="1" applyFont="1" applyBorder="1" applyAlignment="1">
      <alignment horizontal="right"/>
    </xf>
  </cellXfs>
  <cellStyles count="4">
    <cellStyle name="ЛокСмМТСН" xfId="2" xr:uid="{00000000-0005-0000-0000-000031000000}"/>
    <cellStyle name="Обычный" xfId="0" builtinId="0"/>
    <cellStyle name="Обычный 2" xfId="3" xr:uid="{00000000-0005-0000-0000-00003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5221-58D7-4F1D-897F-BCC258F7F1C1}">
  <dimension ref="A1:M86"/>
  <sheetViews>
    <sheetView tabSelected="1" view="pageBreakPreview" topLeftCell="A65" zoomScaleNormal="100" workbookViewId="0">
      <selection activeCell="I14" sqref="I14"/>
    </sheetView>
  </sheetViews>
  <sheetFormatPr defaultColWidth="8.85546875" defaultRowHeight="15" x14ac:dyDescent="0.25"/>
  <cols>
    <col min="1" max="1" width="9.42578125" style="120" customWidth="1"/>
    <col min="2" max="2" width="65.140625" customWidth="1"/>
    <col min="3" max="3" width="10.5703125" style="1" customWidth="1"/>
    <col min="4" max="4" width="10.140625" style="98" customWidth="1"/>
    <col min="5" max="5" width="15.140625" customWidth="1"/>
    <col min="6" max="6" width="16" style="34" customWidth="1"/>
    <col min="7" max="7" width="17.140625" style="37" customWidth="1"/>
    <col min="8" max="8" width="16.140625" style="2" customWidth="1"/>
    <col min="9" max="10" width="16.140625" style="34" customWidth="1"/>
    <col min="11" max="11" width="16.140625" style="47" customWidth="1"/>
    <col min="12" max="12" width="16.140625" style="34" customWidth="1"/>
    <col min="13" max="13" width="24.5703125" style="123" customWidth="1"/>
  </cols>
  <sheetData>
    <row r="1" spans="1:13" ht="14.45" customHeight="1" x14ac:dyDescent="0.25">
      <c r="A1" s="173" t="s">
        <v>0</v>
      </c>
      <c r="B1" s="176" t="s">
        <v>2</v>
      </c>
      <c r="C1" s="179" t="s">
        <v>3</v>
      </c>
      <c r="D1" s="180" t="s">
        <v>4</v>
      </c>
      <c r="E1" s="181" t="s">
        <v>5</v>
      </c>
      <c r="F1" s="182"/>
      <c r="G1" s="182"/>
      <c r="H1" s="182"/>
      <c r="I1" s="182"/>
      <c r="J1" s="182"/>
      <c r="K1" s="182"/>
      <c r="L1" s="182"/>
    </row>
    <row r="2" spans="1:13" ht="14.45" customHeight="1" x14ac:dyDescent="0.25">
      <c r="A2" s="174"/>
      <c r="B2" s="177"/>
      <c r="C2" s="179"/>
      <c r="D2" s="180"/>
      <c r="E2" s="183"/>
      <c r="F2" s="184"/>
      <c r="G2" s="184"/>
      <c r="H2" s="184"/>
      <c r="I2" s="184"/>
      <c r="J2" s="184"/>
      <c r="K2" s="184"/>
      <c r="L2" s="184"/>
    </row>
    <row r="3" spans="1:13" ht="27.75" customHeight="1" x14ac:dyDescent="0.25">
      <c r="A3" s="174"/>
      <c r="B3" s="177"/>
      <c r="C3" s="179"/>
      <c r="D3" s="180"/>
      <c r="E3" s="179" t="s">
        <v>6</v>
      </c>
      <c r="F3" s="179"/>
      <c r="G3" s="179"/>
      <c r="H3" s="179" t="s">
        <v>7</v>
      </c>
      <c r="I3" s="179"/>
      <c r="J3" s="179"/>
      <c r="K3" s="185" t="s">
        <v>8</v>
      </c>
      <c r="L3" s="185"/>
    </row>
    <row r="4" spans="1:13" ht="56.1" customHeight="1" x14ac:dyDescent="0.25">
      <c r="A4" s="175"/>
      <c r="B4" s="178"/>
      <c r="C4" s="179"/>
      <c r="D4" s="180"/>
      <c r="E4" s="22" t="s">
        <v>9</v>
      </c>
      <c r="F4" s="28" t="s">
        <v>10</v>
      </c>
      <c r="G4" s="35" t="s">
        <v>11</v>
      </c>
      <c r="H4" s="22" t="s">
        <v>9</v>
      </c>
      <c r="I4" s="28" t="s">
        <v>10</v>
      </c>
      <c r="J4" s="35" t="s">
        <v>11</v>
      </c>
      <c r="K4" s="41" t="s">
        <v>12</v>
      </c>
      <c r="L4" s="38" t="s">
        <v>1</v>
      </c>
    </row>
    <row r="5" spans="1:13" s="1" customFormat="1" x14ac:dyDescent="0.25">
      <c r="A5" s="115">
        <v>1</v>
      </c>
      <c r="B5" s="3">
        <v>2</v>
      </c>
      <c r="C5" s="3">
        <v>3</v>
      </c>
      <c r="D5" s="81">
        <v>4</v>
      </c>
      <c r="E5" s="3">
        <v>5</v>
      </c>
      <c r="F5" s="82">
        <v>6</v>
      </c>
      <c r="G5" s="82">
        <v>7</v>
      </c>
      <c r="H5" s="4">
        <v>8</v>
      </c>
      <c r="I5" s="83">
        <v>9</v>
      </c>
      <c r="J5" s="83">
        <v>10</v>
      </c>
      <c r="K5" s="83">
        <v>11</v>
      </c>
      <c r="L5" s="83">
        <v>12</v>
      </c>
      <c r="M5" s="124"/>
    </row>
    <row r="6" spans="1:13" ht="20.25" customHeight="1" x14ac:dyDescent="0.25">
      <c r="A6" s="116"/>
      <c r="B6" s="162" t="s">
        <v>23</v>
      </c>
      <c r="C6" s="163"/>
      <c r="D6" s="163"/>
      <c r="E6" s="5"/>
      <c r="F6" s="29"/>
      <c r="G6" s="36"/>
      <c r="H6" s="6"/>
      <c r="I6" s="36"/>
      <c r="J6" s="36"/>
      <c r="K6" s="42"/>
      <c r="L6" s="36"/>
    </row>
    <row r="7" spans="1:13" s="50" customFormat="1" ht="20.25" customHeight="1" x14ac:dyDescent="0.25">
      <c r="A7" s="117">
        <v>1</v>
      </c>
      <c r="B7" s="23" t="s">
        <v>64</v>
      </c>
      <c r="C7" s="51" t="s">
        <v>25</v>
      </c>
      <c r="D7" s="99">
        <v>16</v>
      </c>
      <c r="E7" s="15">
        <v>1700</v>
      </c>
      <c r="F7" s="78">
        <f>ROUND(E7*D7,2)</f>
        <v>27200</v>
      </c>
      <c r="G7" s="78">
        <f>ROUND(F7*1.2,2)</f>
        <v>32640</v>
      </c>
      <c r="H7" s="10"/>
      <c r="I7" s="78"/>
      <c r="J7" s="78"/>
      <c r="K7" s="79">
        <f t="shared" ref="K7:L8" si="0">F7+I7</f>
        <v>27200</v>
      </c>
      <c r="L7" s="80">
        <f t="shared" si="0"/>
        <v>32640</v>
      </c>
      <c r="M7" s="125"/>
    </row>
    <row r="8" spans="1:13" s="50" customFormat="1" ht="30" customHeight="1" x14ac:dyDescent="0.25">
      <c r="A8" s="117">
        <f>A7+1</f>
        <v>2</v>
      </c>
      <c r="B8" s="23" t="s">
        <v>66</v>
      </c>
      <c r="C8" s="52" t="s">
        <v>16</v>
      </c>
      <c r="D8" s="99">
        <v>4.96</v>
      </c>
      <c r="E8" s="15">
        <v>9380.3799999999992</v>
      </c>
      <c r="F8" s="78">
        <f>ROUND(E8*D8,2)</f>
        <v>46526.68</v>
      </c>
      <c r="G8" s="78">
        <f>ROUND(F8*1.2,2)</f>
        <v>55832.02</v>
      </c>
      <c r="H8" s="10"/>
      <c r="I8" s="78"/>
      <c r="J8" s="78"/>
      <c r="K8" s="79">
        <f t="shared" si="0"/>
        <v>46526.68</v>
      </c>
      <c r="L8" s="80">
        <f t="shared" si="0"/>
        <v>55832.02</v>
      </c>
      <c r="M8" s="125"/>
    </row>
    <row r="9" spans="1:13" ht="29.25" customHeight="1" x14ac:dyDescent="0.25">
      <c r="A9" s="117">
        <f t="shared" ref="A9:A21" si="1">A8+1</f>
        <v>3</v>
      </c>
      <c r="B9" s="23" t="s">
        <v>67</v>
      </c>
      <c r="C9" s="48" t="s">
        <v>16</v>
      </c>
      <c r="D9" s="86">
        <v>19.38</v>
      </c>
      <c r="E9" s="49">
        <v>3800</v>
      </c>
      <c r="F9" s="30">
        <f t="shared" ref="F9" si="2">ROUND(E9*D9,2)</f>
        <v>73644</v>
      </c>
      <c r="G9" s="30">
        <f t="shared" ref="G9" si="3">ROUND(F9*1.2,2)</f>
        <v>88372.800000000003</v>
      </c>
      <c r="H9" s="10"/>
      <c r="I9" s="39"/>
      <c r="J9" s="39"/>
      <c r="K9" s="43">
        <f t="shared" ref="K9:L9" si="4">F9+I9</f>
        <v>73644</v>
      </c>
      <c r="L9" s="30">
        <f t="shared" si="4"/>
        <v>88372.800000000003</v>
      </c>
    </row>
    <row r="10" spans="1:13" ht="94.5" customHeight="1" x14ac:dyDescent="0.25">
      <c r="A10" s="152">
        <f t="shared" si="1"/>
        <v>4</v>
      </c>
      <c r="B10" s="153" t="s">
        <v>75</v>
      </c>
      <c r="C10" s="154" t="s">
        <v>13</v>
      </c>
      <c r="D10" s="156">
        <v>15</v>
      </c>
      <c r="E10" s="157">
        <v>3076</v>
      </c>
      <c r="F10" s="158">
        <f>ROUND(E10*D10,2)</f>
        <v>46140</v>
      </c>
      <c r="G10" s="158">
        <f>ROUND(F10*1.2,2)</f>
        <v>55368</v>
      </c>
      <c r="H10" s="159"/>
      <c r="I10" s="158"/>
      <c r="J10" s="158"/>
      <c r="K10" s="160">
        <f t="shared" ref="K10:L10" si="5">F10+I10</f>
        <v>46140</v>
      </c>
      <c r="L10" s="158">
        <f t="shared" si="5"/>
        <v>55368</v>
      </c>
      <c r="M10" s="161" t="s">
        <v>76</v>
      </c>
    </row>
    <row r="11" spans="1:13" ht="18" customHeight="1" x14ac:dyDescent="0.25">
      <c r="A11" s="117">
        <f t="shared" si="1"/>
        <v>5</v>
      </c>
      <c r="B11" s="103" t="s">
        <v>65</v>
      </c>
      <c r="C11" s="105" t="s">
        <v>13</v>
      </c>
      <c r="D11" s="106">
        <v>15</v>
      </c>
      <c r="E11" s="107"/>
      <c r="F11" s="108"/>
      <c r="G11" s="108"/>
      <c r="H11" s="109">
        <v>0</v>
      </c>
      <c r="I11" s="108">
        <f t="shared" ref="I11" si="6">ROUND(H11*D11,2)</f>
        <v>0</v>
      </c>
      <c r="J11" s="108">
        <f t="shared" ref="J11" si="7">ROUND(I11*1.2,2)</f>
        <v>0</v>
      </c>
      <c r="K11" s="110">
        <f t="shared" ref="K11" si="8">F11+I11</f>
        <v>0</v>
      </c>
      <c r="L11" s="108">
        <f t="shared" ref="L11" si="9">G11+J11</f>
        <v>0</v>
      </c>
      <c r="M11" s="126"/>
    </row>
    <row r="12" spans="1:13" ht="20.25" customHeight="1" x14ac:dyDescent="0.25">
      <c r="A12" s="117">
        <f t="shared" si="1"/>
        <v>6</v>
      </c>
      <c r="B12" s="7" t="s">
        <v>21</v>
      </c>
      <c r="C12" s="8" t="s">
        <v>16</v>
      </c>
      <c r="D12" s="86">
        <f>D14*0.43</f>
        <v>10.75</v>
      </c>
      <c r="E12" s="9">
        <v>1630</v>
      </c>
      <c r="F12" s="30">
        <f>ROUND(E12*D12,2)</f>
        <v>17522.5</v>
      </c>
      <c r="G12" s="30">
        <f>ROUND(F12*1.2,2)</f>
        <v>21027</v>
      </c>
      <c r="H12" s="10"/>
      <c r="I12" s="39"/>
      <c r="J12" s="39"/>
      <c r="K12" s="43">
        <f>F12+I12</f>
        <v>17522.5</v>
      </c>
      <c r="L12" s="30">
        <f>G12+J12</f>
        <v>21027</v>
      </c>
    </row>
    <row r="13" spans="1:13" ht="18" customHeight="1" x14ac:dyDescent="0.25">
      <c r="A13" s="117">
        <f t="shared" si="1"/>
        <v>7</v>
      </c>
      <c r="B13" s="14" t="s">
        <v>19</v>
      </c>
      <c r="C13" s="11" t="s">
        <v>16</v>
      </c>
      <c r="D13" s="102">
        <f>ROUND(D12*1.17,2)</f>
        <v>12.58</v>
      </c>
      <c r="E13" s="12"/>
      <c r="F13" s="31"/>
      <c r="G13" s="31"/>
      <c r="H13" s="13">
        <v>3625</v>
      </c>
      <c r="I13" s="31">
        <f>ROUND(H13*D13,2)</f>
        <v>45602.5</v>
      </c>
      <c r="J13" s="31">
        <f>ROUND(I13*1.2,2)</f>
        <v>54723</v>
      </c>
      <c r="K13" s="44">
        <f>F13+I13</f>
        <v>45602.5</v>
      </c>
      <c r="L13" s="31">
        <f>G13+J13</f>
        <v>54723</v>
      </c>
    </row>
    <row r="14" spans="1:13" ht="18" customHeight="1" x14ac:dyDescent="0.25">
      <c r="A14" s="152">
        <f t="shared" si="1"/>
        <v>8</v>
      </c>
      <c r="B14" s="153" t="s">
        <v>71</v>
      </c>
      <c r="C14" s="154" t="s">
        <v>14</v>
      </c>
      <c r="D14" s="155">
        <v>25</v>
      </c>
      <c r="E14" s="15">
        <v>2395</v>
      </c>
      <c r="F14" s="30">
        <f t="shared" ref="F14" si="10">ROUND(E14*D14,2)</f>
        <v>59875</v>
      </c>
      <c r="G14" s="30">
        <f t="shared" ref="G14" si="11">ROUND(F14*1.2,2)</f>
        <v>71850</v>
      </c>
      <c r="H14" s="10"/>
      <c r="I14" s="39"/>
      <c r="J14" s="39"/>
      <c r="K14" s="43">
        <f t="shared" ref="K14:L14" si="12">F14+I14</f>
        <v>59875</v>
      </c>
      <c r="L14" s="30">
        <f t="shared" si="12"/>
        <v>71850</v>
      </c>
      <c r="M14" s="123" t="s">
        <v>77</v>
      </c>
    </row>
    <row r="15" spans="1:13" ht="24.75" customHeight="1" x14ac:dyDescent="0.25">
      <c r="A15" s="117">
        <f t="shared" si="1"/>
        <v>9</v>
      </c>
      <c r="B15" s="71" t="s">
        <v>42</v>
      </c>
      <c r="C15" s="73" t="s">
        <v>20</v>
      </c>
      <c r="D15" s="84">
        <v>1</v>
      </c>
      <c r="E15" s="10"/>
      <c r="F15" s="32"/>
      <c r="G15" s="32"/>
      <c r="H15" s="60"/>
      <c r="I15" s="32"/>
      <c r="J15" s="32"/>
      <c r="K15" s="45"/>
      <c r="L15" s="40"/>
    </row>
    <row r="16" spans="1:13" ht="19.5" customHeight="1" x14ac:dyDescent="0.25">
      <c r="A16" s="117">
        <f t="shared" si="1"/>
        <v>10</v>
      </c>
      <c r="B16" s="18" t="s">
        <v>37</v>
      </c>
      <c r="C16" s="17" t="s">
        <v>13</v>
      </c>
      <c r="D16" s="85">
        <v>2</v>
      </c>
      <c r="E16" s="16">
        <v>21240</v>
      </c>
      <c r="F16" s="32">
        <f>ROUND(E16*D16,2)</f>
        <v>42480</v>
      </c>
      <c r="G16" s="32">
        <f>ROUND(F16*1.2,2)</f>
        <v>50976</v>
      </c>
      <c r="H16" s="10"/>
      <c r="I16" s="32"/>
      <c r="J16" s="32"/>
      <c r="K16" s="45">
        <f t="shared" ref="K16:K20" si="13">F16+I16</f>
        <v>42480</v>
      </c>
      <c r="L16" s="40">
        <f t="shared" ref="L16:L20" si="14">G16+J16</f>
        <v>50976</v>
      </c>
    </row>
    <row r="17" spans="1:13" ht="18" customHeight="1" x14ac:dyDescent="0.25">
      <c r="A17" s="117">
        <f t="shared" si="1"/>
        <v>11</v>
      </c>
      <c r="B17" s="18" t="s">
        <v>38</v>
      </c>
      <c r="C17" s="17" t="s">
        <v>13</v>
      </c>
      <c r="D17" s="85">
        <v>4</v>
      </c>
      <c r="E17" s="16">
        <v>16840</v>
      </c>
      <c r="F17" s="32">
        <f t="shared" ref="F17:F20" si="15">ROUND(E17*D17,2)</f>
        <v>67360</v>
      </c>
      <c r="G17" s="32">
        <f t="shared" ref="G17:G20" si="16">ROUND(F17*1.2,2)</f>
        <v>80832</v>
      </c>
      <c r="H17" s="10"/>
      <c r="I17" s="32"/>
      <c r="J17" s="32"/>
      <c r="K17" s="45">
        <f t="shared" si="13"/>
        <v>67360</v>
      </c>
      <c r="L17" s="40">
        <f t="shared" si="14"/>
        <v>80832</v>
      </c>
    </row>
    <row r="18" spans="1:13" ht="18" customHeight="1" x14ac:dyDescent="0.25">
      <c r="A18" s="117">
        <f t="shared" si="1"/>
        <v>12</v>
      </c>
      <c r="B18" s="18" t="s">
        <v>39</v>
      </c>
      <c r="C18" s="17" t="s">
        <v>13</v>
      </c>
      <c r="D18" s="85">
        <v>8</v>
      </c>
      <c r="E18" s="16">
        <v>1020</v>
      </c>
      <c r="F18" s="32">
        <f t="shared" si="15"/>
        <v>8160</v>
      </c>
      <c r="G18" s="32">
        <f t="shared" si="16"/>
        <v>9792</v>
      </c>
      <c r="H18" s="19"/>
      <c r="I18" s="32"/>
      <c r="J18" s="32"/>
      <c r="K18" s="45">
        <f t="shared" si="13"/>
        <v>8160</v>
      </c>
      <c r="L18" s="40">
        <f t="shared" si="14"/>
        <v>9792</v>
      </c>
    </row>
    <row r="19" spans="1:13" ht="18" customHeight="1" x14ac:dyDescent="0.25">
      <c r="A19" s="117">
        <f t="shared" si="1"/>
        <v>13</v>
      </c>
      <c r="B19" s="18" t="s">
        <v>40</v>
      </c>
      <c r="C19" s="17" t="s">
        <v>13</v>
      </c>
      <c r="D19" s="85">
        <v>8</v>
      </c>
      <c r="E19" s="16">
        <v>1020</v>
      </c>
      <c r="F19" s="32">
        <f t="shared" si="15"/>
        <v>8160</v>
      </c>
      <c r="G19" s="32">
        <f t="shared" si="16"/>
        <v>9792</v>
      </c>
      <c r="H19" s="19"/>
      <c r="I19" s="32"/>
      <c r="J19" s="32"/>
      <c r="K19" s="45">
        <f t="shared" si="13"/>
        <v>8160</v>
      </c>
      <c r="L19" s="40">
        <f t="shared" si="14"/>
        <v>9792</v>
      </c>
    </row>
    <row r="20" spans="1:13" ht="18" customHeight="1" x14ac:dyDescent="0.25">
      <c r="A20" s="117">
        <f t="shared" si="1"/>
        <v>14</v>
      </c>
      <c r="B20" s="18" t="s">
        <v>41</v>
      </c>
      <c r="C20" s="17" t="s">
        <v>15</v>
      </c>
      <c r="D20" s="85">
        <v>2</v>
      </c>
      <c r="E20" s="16">
        <v>7640</v>
      </c>
      <c r="F20" s="32">
        <f t="shared" si="15"/>
        <v>15280</v>
      </c>
      <c r="G20" s="32">
        <f t="shared" si="16"/>
        <v>18336</v>
      </c>
      <c r="H20" s="19"/>
      <c r="I20" s="32"/>
      <c r="J20" s="32"/>
      <c r="K20" s="45">
        <f t="shared" si="13"/>
        <v>15280</v>
      </c>
      <c r="L20" s="32">
        <f t="shared" si="14"/>
        <v>18336</v>
      </c>
      <c r="M20" s="127"/>
    </row>
    <row r="21" spans="1:13" ht="18" customHeight="1" x14ac:dyDescent="0.25">
      <c r="A21" s="117">
        <f t="shared" si="1"/>
        <v>15</v>
      </c>
      <c r="B21" s="104" t="s">
        <v>36</v>
      </c>
      <c r="C21" s="111" t="s">
        <v>20</v>
      </c>
      <c r="D21" s="112">
        <v>1</v>
      </c>
      <c r="E21" s="113"/>
      <c r="F21" s="108"/>
      <c r="G21" s="108"/>
      <c r="H21" s="109">
        <v>0</v>
      </c>
      <c r="I21" s="108">
        <f>ROUND(H21*D21,2)</f>
        <v>0</v>
      </c>
      <c r="J21" s="108">
        <f t="shared" ref="J21" si="17">ROUND(I21*1.2,2)</f>
        <v>0</v>
      </c>
      <c r="K21" s="110">
        <f>F21+I21</f>
        <v>0</v>
      </c>
      <c r="L21" s="114">
        <f>G21+J21</f>
        <v>0</v>
      </c>
    </row>
    <row r="22" spans="1:13" ht="18" customHeight="1" x14ac:dyDescent="0.25">
      <c r="A22" s="116"/>
      <c r="B22" s="162" t="s">
        <v>26</v>
      </c>
      <c r="C22" s="163"/>
      <c r="D22" s="163"/>
      <c r="E22" s="5"/>
      <c r="F22" s="29"/>
      <c r="G22" s="36"/>
      <c r="H22" s="6"/>
      <c r="I22" s="36"/>
      <c r="J22" s="36"/>
      <c r="K22" s="42"/>
      <c r="L22" s="36"/>
    </row>
    <row r="23" spans="1:13" ht="57.75" customHeight="1" x14ac:dyDescent="0.25">
      <c r="A23" s="118" t="s">
        <v>69</v>
      </c>
      <c r="B23" s="18" t="s">
        <v>27</v>
      </c>
      <c r="C23" s="17" t="s">
        <v>22</v>
      </c>
      <c r="D23" s="85">
        <v>1</v>
      </c>
      <c r="E23" s="16">
        <v>116300</v>
      </c>
      <c r="F23" s="30">
        <f t="shared" ref="F23" si="18">ROUND(E23*D23,2)</f>
        <v>116300</v>
      </c>
      <c r="G23" s="30">
        <f t="shared" ref="G23" si="19">ROUND(F23*1.2,2)</f>
        <v>139560</v>
      </c>
      <c r="H23" s="10"/>
      <c r="I23" s="39"/>
      <c r="J23" s="39"/>
      <c r="K23" s="43">
        <f t="shared" ref="K23:K28" si="20">F23+I23</f>
        <v>116300</v>
      </c>
      <c r="L23" s="30">
        <f t="shared" ref="L23:L28" si="21">G23+J23</f>
        <v>139560</v>
      </c>
      <c r="M23" s="151" t="s">
        <v>79</v>
      </c>
    </row>
    <row r="24" spans="1:13" ht="108" customHeight="1" x14ac:dyDescent="0.25">
      <c r="A24" s="118">
        <f>A23+1</f>
        <v>2</v>
      </c>
      <c r="B24" s="18" t="s">
        <v>72</v>
      </c>
      <c r="C24" s="121" t="s">
        <v>22</v>
      </c>
      <c r="D24" s="122">
        <v>8</v>
      </c>
      <c r="E24" s="16">
        <f>E23*20%</f>
        <v>23260</v>
      </c>
      <c r="F24" s="30">
        <f t="shared" ref="F24" si="22">ROUND(E24*D24,2)</f>
        <v>186080</v>
      </c>
      <c r="G24" s="30">
        <f t="shared" ref="G24" si="23">ROUND(F24*1.2,2)</f>
        <v>223296</v>
      </c>
      <c r="H24" s="10"/>
      <c r="I24" s="39"/>
      <c r="J24" s="39"/>
      <c r="K24" s="43">
        <f t="shared" ref="K24" si="24">F24+I24</f>
        <v>186080</v>
      </c>
      <c r="L24" s="30">
        <f t="shared" ref="L24" si="25">G24+J24</f>
        <v>223296</v>
      </c>
      <c r="M24" s="130" t="s">
        <v>78</v>
      </c>
    </row>
    <row r="25" spans="1:13" ht="29.25" customHeight="1" x14ac:dyDescent="0.25">
      <c r="A25" s="118">
        <f t="shared" ref="A25:A48" si="26">A24+1</f>
        <v>3</v>
      </c>
      <c r="B25" s="23" t="s">
        <v>47</v>
      </c>
      <c r="C25" s="52" t="s">
        <v>16</v>
      </c>
      <c r="D25" s="99">
        <v>19.260000000000002</v>
      </c>
      <c r="E25" s="15">
        <v>9380.3799999999992</v>
      </c>
      <c r="F25" s="78">
        <f>ROUND(E25*D25,2)</f>
        <v>180666.12</v>
      </c>
      <c r="G25" s="78">
        <f>ROUND(F25*1.2,2)</f>
        <v>216799.34</v>
      </c>
      <c r="H25" s="10"/>
      <c r="I25" s="78"/>
      <c r="J25" s="78"/>
      <c r="K25" s="79">
        <f t="shared" si="20"/>
        <v>180666.12</v>
      </c>
      <c r="L25" s="80">
        <f t="shared" si="21"/>
        <v>216799.34</v>
      </c>
    </row>
    <row r="26" spans="1:13" ht="30.75" customHeight="1" x14ac:dyDescent="0.25">
      <c r="A26" s="118">
        <f t="shared" si="26"/>
        <v>4</v>
      </c>
      <c r="B26" s="23" t="s">
        <v>68</v>
      </c>
      <c r="C26" s="48" t="s">
        <v>16</v>
      </c>
      <c r="D26" s="86">
        <v>40.450000000000003</v>
      </c>
      <c r="E26" s="49">
        <v>3800</v>
      </c>
      <c r="F26" s="30">
        <f t="shared" ref="F26" si="27">ROUND(E26*D26,2)</f>
        <v>153710</v>
      </c>
      <c r="G26" s="30">
        <f t="shared" ref="G26" si="28">ROUND(F26*1.2,2)</f>
        <v>184452</v>
      </c>
      <c r="H26" s="10"/>
      <c r="I26" s="39"/>
      <c r="J26" s="39"/>
      <c r="K26" s="43">
        <f t="shared" si="20"/>
        <v>153710</v>
      </c>
      <c r="L26" s="30">
        <f t="shared" si="21"/>
        <v>184452</v>
      </c>
    </row>
    <row r="27" spans="1:13" ht="40.5" customHeight="1" x14ac:dyDescent="0.25">
      <c r="A27" s="118">
        <f t="shared" si="26"/>
        <v>5</v>
      </c>
      <c r="B27" s="23" t="s">
        <v>73</v>
      </c>
      <c r="C27" s="8" t="s">
        <v>13</v>
      </c>
      <c r="D27" s="101">
        <v>30</v>
      </c>
      <c r="E27" s="15">
        <v>3076</v>
      </c>
      <c r="F27" s="30">
        <f>ROUND(E27*D27,2)</f>
        <v>92280</v>
      </c>
      <c r="G27" s="30">
        <f>ROUND(F27*1.2,2)</f>
        <v>110736</v>
      </c>
      <c r="H27" s="10"/>
      <c r="I27" s="39"/>
      <c r="J27" s="39"/>
      <c r="K27" s="43">
        <f t="shared" si="20"/>
        <v>92280</v>
      </c>
      <c r="L27" s="30">
        <f t="shared" si="21"/>
        <v>110736</v>
      </c>
      <c r="M27" s="129" t="s">
        <v>80</v>
      </c>
    </row>
    <row r="28" spans="1:13" ht="18.75" customHeight="1" x14ac:dyDescent="0.25">
      <c r="A28" s="118">
        <f t="shared" si="26"/>
        <v>6</v>
      </c>
      <c r="B28" s="103" t="s">
        <v>65</v>
      </c>
      <c r="C28" s="105" t="s">
        <v>13</v>
      </c>
      <c r="D28" s="106">
        <v>30</v>
      </c>
      <c r="E28" s="107"/>
      <c r="F28" s="108"/>
      <c r="G28" s="108"/>
      <c r="H28" s="109">
        <v>0</v>
      </c>
      <c r="I28" s="108">
        <f t="shared" ref="I28" si="29">ROUND(H28*D28,2)</f>
        <v>0</v>
      </c>
      <c r="J28" s="108">
        <f t="shared" ref="J28" si="30">ROUND(I28*1.2,2)</f>
        <v>0</v>
      </c>
      <c r="K28" s="110">
        <f t="shared" si="20"/>
        <v>0</v>
      </c>
      <c r="L28" s="108">
        <f t="shared" si="21"/>
        <v>0</v>
      </c>
    </row>
    <row r="29" spans="1:13" ht="18" customHeight="1" x14ac:dyDescent="0.25">
      <c r="A29" s="118">
        <f t="shared" si="26"/>
        <v>7</v>
      </c>
      <c r="B29" s="7" t="s">
        <v>21</v>
      </c>
      <c r="C29" s="8" t="s">
        <v>16</v>
      </c>
      <c r="D29" s="86">
        <f>D31*0.43</f>
        <v>22.574999999999999</v>
      </c>
      <c r="E29" s="9">
        <v>1630</v>
      </c>
      <c r="F29" s="30">
        <f>ROUND(E29*D29,2)</f>
        <v>36797.25</v>
      </c>
      <c r="G29" s="30">
        <f>ROUND(F29*1.2,2)</f>
        <v>44156.7</v>
      </c>
      <c r="H29" s="10"/>
      <c r="I29" s="39">
        <f t="shared" ref="I29" si="31">ROUND(H29*D29,2)</f>
        <v>0</v>
      </c>
      <c r="J29" s="39">
        <f t="shared" ref="J29" si="32">ROUND(I29*1.2,2)</f>
        <v>0</v>
      </c>
      <c r="K29" s="43">
        <f>F29+I29</f>
        <v>36797.25</v>
      </c>
      <c r="L29" s="30">
        <f>G29+J29</f>
        <v>44156.7</v>
      </c>
    </row>
    <row r="30" spans="1:13" ht="18" customHeight="1" x14ac:dyDescent="0.25">
      <c r="A30" s="118">
        <f t="shared" si="26"/>
        <v>8</v>
      </c>
      <c r="B30" s="14" t="s">
        <v>19</v>
      </c>
      <c r="C30" s="11" t="s">
        <v>16</v>
      </c>
      <c r="D30" s="102">
        <f>ROUND(D29*1.17,2)</f>
        <v>26.41</v>
      </c>
      <c r="E30" s="12"/>
      <c r="F30" s="31"/>
      <c r="G30" s="31"/>
      <c r="H30" s="13">
        <v>3625</v>
      </c>
      <c r="I30" s="31">
        <f>ROUND(H30*D30,2)</f>
        <v>95736.25</v>
      </c>
      <c r="J30" s="31">
        <f>ROUND(I30*1.2,2)</f>
        <v>114883.5</v>
      </c>
      <c r="K30" s="44">
        <f>F30+I30</f>
        <v>95736.25</v>
      </c>
      <c r="L30" s="31">
        <f>G30+J30</f>
        <v>114883.5</v>
      </c>
    </row>
    <row r="31" spans="1:13" ht="34.5" customHeight="1" x14ac:dyDescent="0.25">
      <c r="A31" s="118">
        <f t="shared" si="26"/>
        <v>9</v>
      </c>
      <c r="B31" s="7" t="s">
        <v>74</v>
      </c>
      <c r="C31" s="8" t="s">
        <v>14</v>
      </c>
      <c r="D31" s="100">
        <v>52.5</v>
      </c>
      <c r="E31" s="15">
        <v>2395</v>
      </c>
      <c r="F31" s="30">
        <f t="shared" ref="F31" si="33">ROUND(E31*D31,2)</f>
        <v>125737.5</v>
      </c>
      <c r="G31" s="30">
        <f t="shared" ref="G31" si="34">ROUND(F31*1.2,2)</f>
        <v>150885</v>
      </c>
      <c r="H31" s="10"/>
      <c r="I31" s="39"/>
      <c r="J31" s="39"/>
      <c r="K31" s="43">
        <f t="shared" ref="K31" si="35">F31+I31</f>
        <v>125737.5</v>
      </c>
      <c r="L31" s="30">
        <f t="shared" ref="L31" si="36">G31+J31</f>
        <v>150885</v>
      </c>
      <c r="M31" s="130" t="s">
        <v>77</v>
      </c>
    </row>
    <row r="32" spans="1:13" ht="18" customHeight="1" x14ac:dyDescent="0.25">
      <c r="A32" s="118">
        <f t="shared" si="26"/>
        <v>10</v>
      </c>
      <c r="B32" s="71" t="s">
        <v>42</v>
      </c>
      <c r="C32" s="73" t="s">
        <v>20</v>
      </c>
      <c r="D32" s="84">
        <v>2</v>
      </c>
      <c r="E32" s="10"/>
      <c r="F32" s="32"/>
      <c r="G32" s="32"/>
      <c r="H32" s="60"/>
      <c r="I32" s="32"/>
      <c r="J32" s="32"/>
      <c r="K32" s="45"/>
      <c r="L32" s="40"/>
    </row>
    <row r="33" spans="1:13" ht="18" customHeight="1" x14ac:dyDescent="0.25">
      <c r="A33" s="118">
        <f t="shared" si="26"/>
        <v>11</v>
      </c>
      <c r="B33" s="18" t="s">
        <v>37</v>
      </c>
      <c r="C33" s="17" t="s">
        <v>13</v>
      </c>
      <c r="D33" s="85">
        <v>4</v>
      </c>
      <c r="E33" s="16">
        <v>21240</v>
      </c>
      <c r="F33" s="32">
        <f>ROUND(E33*D33,2)</f>
        <v>84960</v>
      </c>
      <c r="G33" s="32">
        <f>ROUND(F33*1.2,2)</f>
        <v>101952</v>
      </c>
      <c r="H33" s="10"/>
      <c r="I33" s="32"/>
      <c r="J33" s="32"/>
      <c r="K33" s="45">
        <f t="shared" ref="K33:K36" si="37">F33+I33</f>
        <v>84960</v>
      </c>
      <c r="L33" s="40">
        <f t="shared" ref="L33:L36" si="38">G33+J33</f>
        <v>101952</v>
      </c>
    </row>
    <row r="34" spans="1:13" ht="18" customHeight="1" x14ac:dyDescent="0.25">
      <c r="A34" s="118">
        <f t="shared" si="26"/>
        <v>12</v>
      </c>
      <c r="B34" s="18" t="s">
        <v>38</v>
      </c>
      <c r="C34" s="17" t="s">
        <v>13</v>
      </c>
      <c r="D34" s="85">
        <v>8</v>
      </c>
      <c r="E34" s="16">
        <v>16840</v>
      </c>
      <c r="F34" s="32">
        <f t="shared" ref="F34:F36" si="39">ROUND(E34*D34,2)</f>
        <v>134720</v>
      </c>
      <c r="G34" s="32">
        <f t="shared" ref="G34:G36" si="40">ROUND(F34*1.2,2)</f>
        <v>161664</v>
      </c>
      <c r="H34" s="19"/>
      <c r="I34" s="32"/>
      <c r="J34" s="32"/>
      <c r="K34" s="45">
        <f t="shared" si="37"/>
        <v>134720</v>
      </c>
      <c r="L34" s="40">
        <f t="shared" si="38"/>
        <v>161664</v>
      </c>
    </row>
    <row r="35" spans="1:13" ht="18" customHeight="1" x14ac:dyDescent="0.25">
      <c r="A35" s="118">
        <f t="shared" si="26"/>
        <v>13</v>
      </c>
      <c r="B35" s="18" t="s">
        <v>39</v>
      </c>
      <c r="C35" s="17" t="s">
        <v>13</v>
      </c>
      <c r="D35" s="85">
        <v>16</v>
      </c>
      <c r="E35" s="16">
        <v>1020</v>
      </c>
      <c r="F35" s="32">
        <f t="shared" si="39"/>
        <v>16320</v>
      </c>
      <c r="G35" s="32">
        <f t="shared" si="40"/>
        <v>19584</v>
      </c>
      <c r="H35" s="19"/>
      <c r="I35" s="32"/>
      <c r="J35" s="32"/>
      <c r="K35" s="45">
        <f t="shared" si="37"/>
        <v>16320</v>
      </c>
      <c r="L35" s="40">
        <f t="shared" si="38"/>
        <v>19584</v>
      </c>
    </row>
    <row r="36" spans="1:13" ht="18" customHeight="1" x14ac:dyDescent="0.25">
      <c r="A36" s="118">
        <f t="shared" si="26"/>
        <v>14</v>
      </c>
      <c r="B36" s="18" t="s">
        <v>40</v>
      </c>
      <c r="C36" s="17" t="s">
        <v>13</v>
      </c>
      <c r="D36" s="85">
        <v>16</v>
      </c>
      <c r="E36" s="16">
        <v>1020</v>
      </c>
      <c r="F36" s="32">
        <f t="shared" si="39"/>
        <v>16320</v>
      </c>
      <c r="G36" s="32">
        <f t="shared" si="40"/>
        <v>19584</v>
      </c>
      <c r="H36" s="19"/>
      <c r="I36" s="32"/>
      <c r="J36" s="32"/>
      <c r="K36" s="45">
        <f t="shared" si="37"/>
        <v>16320</v>
      </c>
      <c r="L36" s="40">
        <f t="shared" si="38"/>
        <v>19584</v>
      </c>
    </row>
    <row r="37" spans="1:13" ht="18" customHeight="1" x14ac:dyDescent="0.25">
      <c r="A37" s="118">
        <f t="shared" si="26"/>
        <v>15</v>
      </c>
      <c r="B37" s="18" t="s">
        <v>41</v>
      </c>
      <c r="C37" s="17" t="s">
        <v>15</v>
      </c>
      <c r="D37" s="85">
        <v>4</v>
      </c>
      <c r="E37" s="16">
        <v>7640</v>
      </c>
      <c r="F37" s="32">
        <f t="shared" ref="F37" si="41">ROUND(E37*D37,2)</f>
        <v>30560</v>
      </c>
      <c r="G37" s="32">
        <f t="shared" ref="G37" si="42">ROUND(F37*1.2,2)</f>
        <v>36672</v>
      </c>
      <c r="H37" s="19"/>
      <c r="I37" s="32"/>
      <c r="J37" s="32"/>
      <c r="K37" s="45">
        <f t="shared" ref="K37" si="43">F37+I37</f>
        <v>30560</v>
      </c>
      <c r="L37" s="40">
        <f t="shared" ref="L37" si="44">G37+J37</f>
        <v>36672</v>
      </c>
    </row>
    <row r="38" spans="1:13" ht="18" customHeight="1" x14ac:dyDescent="0.25">
      <c r="A38" s="118">
        <f t="shared" si="26"/>
        <v>16</v>
      </c>
      <c r="B38" s="104" t="s">
        <v>36</v>
      </c>
      <c r="C38" s="111" t="s">
        <v>20</v>
      </c>
      <c r="D38" s="112">
        <v>2</v>
      </c>
      <c r="E38" s="113"/>
      <c r="F38" s="108"/>
      <c r="G38" s="108"/>
      <c r="H38" s="109">
        <v>0</v>
      </c>
      <c r="I38" s="108">
        <f>ROUND(H38*D38,2)</f>
        <v>0</v>
      </c>
      <c r="J38" s="108">
        <f t="shared" ref="J38" si="45">ROUND(I38*1.2,2)</f>
        <v>0</v>
      </c>
      <c r="K38" s="110">
        <f>F38+I38</f>
        <v>0</v>
      </c>
      <c r="L38" s="114">
        <f>G38+J38</f>
        <v>0</v>
      </c>
    </row>
    <row r="39" spans="1:13" s="72" customFormat="1" ht="28.5" customHeight="1" x14ac:dyDescent="0.25">
      <c r="A39" s="118">
        <f t="shared" si="26"/>
        <v>17</v>
      </c>
      <c r="B39" s="71" t="s">
        <v>57</v>
      </c>
      <c r="C39" s="73" t="s">
        <v>18</v>
      </c>
      <c r="D39" s="87">
        <v>42.7</v>
      </c>
      <c r="E39" s="10"/>
      <c r="F39" s="32"/>
      <c r="G39" s="32"/>
      <c r="H39" s="60"/>
      <c r="I39" s="32"/>
      <c r="J39" s="32"/>
      <c r="K39" s="45"/>
      <c r="L39" s="40"/>
      <c r="M39" s="128"/>
    </row>
    <row r="40" spans="1:13" s="72" customFormat="1" ht="18" customHeight="1" x14ac:dyDescent="0.25">
      <c r="A40" s="118">
        <f t="shared" si="26"/>
        <v>18</v>
      </c>
      <c r="B40" s="69" t="s">
        <v>51</v>
      </c>
      <c r="C40" s="58" t="s">
        <v>16</v>
      </c>
      <c r="D40" s="88">
        <v>4.2699999999999996</v>
      </c>
      <c r="E40" s="16">
        <v>1310.05</v>
      </c>
      <c r="F40" s="70">
        <f t="shared" ref="F40" si="46">ROUND(E40*D40,2)</f>
        <v>5593.91</v>
      </c>
      <c r="G40" s="70">
        <f t="shared" ref="G40" si="47">ROUND(F40*1.2,2)</f>
        <v>6712.69</v>
      </c>
      <c r="H40" s="20"/>
      <c r="I40" s="65"/>
      <c r="J40" s="65"/>
      <c r="K40" s="66">
        <f t="shared" ref="K40:L41" si="48">F40+I40</f>
        <v>5593.91</v>
      </c>
      <c r="L40" s="67">
        <f t="shared" si="48"/>
        <v>6712.69</v>
      </c>
      <c r="M40" s="128"/>
    </row>
    <row r="41" spans="1:13" s="72" customFormat="1" ht="18" customHeight="1" x14ac:dyDescent="0.25">
      <c r="A41" s="118">
        <f t="shared" si="26"/>
        <v>19</v>
      </c>
      <c r="B41" s="77" t="s">
        <v>50</v>
      </c>
      <c r="C41" s="75" t="s">
        <v>16</v>
      </c>
      <c r="D41" s="89">
        <f>D40*1.1</f>
        <v>4.6970000000000001</v>
      </c>
      <c r="E41" s="76"/>
      <c r="F41" s="26"/>
      <c r="G41" s="26"/>
      <c r="H41" s="25">
        <f>ROUND(1200,2)</f>
        <v>1200</v>
      </c>
      <c r="I41" s="26">
        <f>ROUND(H41*D41,2)</f>
        <v>5636.4</v>
      </c>
      <c r="J41" s="26">
        <f t="shared" ref="J41" si="49">ROUND(I41*1.2,2)</f>
        <v>6763.68</v>
      </c>
      <c r="K41" s="63">
        <f t="shared" si="48"/>
        <v>5636.4</v>
      </c>
      <c r="L41" s="64">
        <f t="shared" si="48"/>
        <v>6763.68</v>
      </c>
      <c r="M41" s="128"/>
    </row>
    <row r="42" spans="1:13" ht="18" customHeight="1" x14ac:dyDescent="0.25">
      <c r="A42" s="118">
        <f t="shared" si="26"/>
        <v>20</v>
      </c>
      <c r="B42" s="69" t="s">
        <v>48</v>
      </c>
      <c r="C42" s="58" t="s">
        <v>16</v>
      </c>
      <c r="D42" s="88">
        <v>6.4</v>
      </c>
      <c r="E42" s="16">
        <v>1630</v>
      </c>
      <c r="F42" s="70">
        <f t="shared" ref="F42" si="50">ROUND(E42*D42,2)</f>
        <v>10432</v>
      </c>
      <c r="G42" s="70">
        <f t="shared" ref="G42" si="51">ROUND(F42*1.2,2)</f>
        <v>12518.4</v>
      </c>
      <c r="H42" s="20"/>
      <c r="I42" s="65"/>
      <c r="J42" s="65"/>
      <c r="K42" s="66">
        <f t="shared" ref="K42:L42" si="52">F42+I42</f>
        <v>10432</v>
      </c>
      <c r="L42" s="67">
        <f t="shared" si="52"/>
        <v>12518.4</v>
      </c>
    </row>
    <row r="43" spans="1:13" ht="18" customHeight="1" x14ac:dyDescent="0.25">
      <c r="A43" s="118">
        <f t="shared" si="26"/>
        <v>21</v>
      </c>
      <c r="B43" s="74" t="s">
        <v>49</v>
      </c>
      <c r="C43" s="75" t="s">
        <v>16</v>
      </c>
      <c r="D43" s="90">
        <v>7.68</v>
      </c>
      <c r="E43" s="76"/>
      <c r="F43" s="26"/>
      <c r="G43" s="26"/>
      <c r="H43" s="25">
        <v>3000</v>
      </c>
      <c r="I43" s="26">
        <f>ROUND(H43*D43,2)</f>
        <v>23040</v>
      </c>
      <c r="J43" s="26">
        <f t="shared" ref="J43" si="53">ROUND(I43*1.2,2)</f>
        <v>27648</v>
      </c>
      <c r="K43" s="63">
        <f>F43+I43</f>
        <v>23040</v>
      </c>
      <c r="L43" s="64">
        <f>G43+J43</f>
        <v>27648</v>
      </c>
    </row>
    <row r="44" spans="1:13" ht="18" customHeight="1" x14ac:dyDescent="0.25">
      <c r="A44" s="118">
        <f t="shared" si="26"/>
        <v>22</v>
      </c>
      <c r="B44" s="21" t="s">
        <v>29</v>
      </c>
      <c r="C44" s="59" t="s">
        <v>18</v>
      </c>
      <c r="D44" s="91">
        <v>42.7</v>
      </c>
      <c r="E44" s="16">
        <v>800</v>
      </c>
      <c r="F44" s="70">
        <f t="shared" ref="F44" si="54">ROUND(E44*D44,2)</f>
        <v>34160</v>
      </c>
      <c r="G44" s="70">
        <f t="shared" ref="G44" si="55">ROUND(F44*1.2,2)</f>
        <v>40992</v>
      </c>
      <c r="H44" s="20"/>
      <c r="I44" s="65"/>
      <c r="J44" s="65"/>
      <c r="K44" s="66">
        <f t="shared" ref="K44" si="56">F44+I44</f>
        <v>34160</v>
      </c>
      <c r="L44" s="67">
        <f t="shared" ref="L44" si="57">G44+J44</f>
        <v>40992</v>
      </c>
    </row>
    <row r="45" spans="1:13" ht="18" customHeight="1" x14ac:dyDescent="0.25">
      <c r="A45" s="118">
        <f t="shared" si="26"/>
        <v>23</v>
      </c>
      <c r="B45" s="69" t="s">
        <v>52</v>
      </c>
      <c r="C45" s="58" t="s">
        <v>18</v>
      </c>
      <c r="D45" s="91">
        <v>42.7</v>
      </c>
      <c r="E45" s="16">
        <v>2000</v>
      </c>
      <c r="F45" s="70">
        <f t="shared" ref="F45" si="58">ROUND(E45*D45,2)</f>
        <v>85400</v>
      </c>
      <c r="G45" s="70">
        <f t="shared" ref="G45" si="59">ROUND(F45*1.2,2)</f>
        <v>102480</v>
      </c>
      <c r="H45" s="20"/>
      <c r="I45" s="65"/>
      <c r="J45" s="65"/>
      <c r="K45" s="66">
        <f t="shared" ref="K45:L45" si="60">F45+I45</f>
        <v>85400</v>
      </c>
      <c r="L45" s="67">
        <f t="shared" si="60"/>
        <v>102480</v>
      </c>
    </row>
    <row r="46" spans="1:13" ht="18" customHeight="1" x14ac:dyDescent="0.25">
      <c r="A46" s="118">
        <f t="shared" si="26"/>
        <v>24</v>
      </c>
      <c r="B46" s="74" t="s">
        <v>53</v>
      </c>
      <c r="C46" s="75" t="s">
        <v>17</v>
      </c>
      <c r="D46" s="90">
        <f>D45*96.6/1000</f>
        <v>4.1248199999999997</v>
      </c>
      <c r="E46" s="76"/>
      <c r="F46" s="26"/>
      <c r="G46" s="26"/>
      <c r="H46" s="25">
        <v>4406.1000000000004</v>
      </c>
      <c r="I46" s="26">
        <f>ROUND(H46*D46,2)</f>
        <v>18174.37</v>
      </c>
      <c r="J46" s="26">
        <f t="shared" ref="J46" si="61">ROUND(I46*1.2,2)</f>
        <v>21809.24</v>
      </c>
      <c r="K46" s="63">
        <f>F46+I46</f>
        <v>18174.37</v>
      </c>
      <c r="L46" s="64">
        <f>G46+J46</f>
        <v>21809.24</v>
      </c>
    </row>
    <row r="47" spans="1:13" ht="33" customHeight="1" x14ac:dyDescent="0.25">
      <c r="A47" s="118">
        <f t="shared" si="26"/>
        <v>25</v>
      </c>
      <c r="B47" s="69" t="s">
        <v>70</v>
      </c>
      <c r="C47" s="58" t="s">
        <v>18</v>
      </c>
      <c r="D47" s="91">
        <v>42.7</v>
      </c>
      <c r="E47" s="16">
        <v>1600</v>
      </c>
      <c r="F47" s="70">
        <f t="shared" ref="F47" si="62">ROUND(E47*D47,2)</f>
        <v>68320</v>
      </c>
      <c r="G47" s="70">
        <f t="shared" ref="G47" si="63">ROUND(F47*1.2,2)</f>
        <v>81984</v>
      </c>
      <c r="H47" s="20"/>
      <c r="I47" s="65"/>
      <c r="J47" s="65"/>
      <c r="K47" s="66">
        <f t="shared" ref="K47:L47" si="64">F47+I47</f>
        <v>68320</v>
      </c>
      <c r="L47" s="67">
        <f t="shared" si="64"/>
        <v>81984</v>
      </c>
    </row>
    <row r="48" spans="1:13" ht="18" customHeight="1" x14ac:dyDescent="0.25">
      <c r="A48" s="118">
        <f t="shared" si="26"/>
        <v>26</v>
      </c>
      <c r="B48" s="74" t="s">
        <v>55</v>
      </c>
      <c r="C48" s="75" t="s">
        <v>17</v>
      </c>
      <c r="D48" s="90">
        <f>D47*141.15/1000</f>
        <v>6.0271050000000006</v>
      </c>
      <c r="E48" s="76"/>
      <c r="F48" s="26"/>
      <c r="G48" s="26"/>
      <c r="H48" s="25">
        <v>4406.1000000000004</v>
      </c>
      <c r="I48" s="26">
        <f>ROUND(H48*D48,2)</f>
        <v>26556.03</v>
      </c>
      <c r="J48" s="26">
        <f t="shared" ref="J48" si="65">ROUND(I48*1.2,2)</f>
        <v>31867.24</v>
      </c>
      <c r="K48" s="63">
        <f>F48+I48</f>
        <v>26556.03</v>
      </c>
      <c r="L48" s="64">
        <f>G48+J48</f>
        <v>31867.24</v>
      </c>
    </row>
    <row r="49" spans="1:13" s="24" customFormat="1" ht="18" customHeight="1" x14ac:dyDescent="0.25">
      <c r="A49" s="116"/>
      <c r="B49" s="162" t="s">
        <v>28</v>
      </c>
      <c r="C49" s="163"/>
      <c r="D49" s="163"/>
      <c r="E49" s="5"/>
      <c r="F49" s="29"/>
      <c r="G49" s="36"/>
      <c r="H49" s="6"/>
      <c r="I49" s="36"/>
      <c r="J49" s="36"/>
      <c r="K49" s="42"/>
      <c r="L49" s="36"/>
      <c r="M49" s="129"/>
    </row>
    <row r="50" spans="1:13" ht="18" customHeight="1" x14ac:dyDescent="0.25">
      <c r="A50" s="119">
        <v>1</v>
      </c>
      <c r="B50" s="23" t="s">
        <v>24</v>
      </c>
      <c r="C50" s="52" t="s">
        <v>56</v>
      </c>
      <c r="D50" s="92">
        <v>28</v>
      </c>
      <c r="E50" s="15">
        <v>1700</v>
      </c>
      <c r="F50" s="78">
        <f>ROUND(E50*D50,2)</f>
        <v>47600</v>
      </c>
      <c r="G50" s="78">
        <f>ROUND(F50*1.2,2)</f>
        <v>57120</v>
      </c>
      <c r="H50" s="10"/>
      <c r="I50" s="78"/>
      <c r="J50" s="78"/>
      <c r="K50" s="79">
        <f t="shared" ref="K50:L51" si="66">F50+I50</f>
        <v>47600</v>
      </c>
      <c r="L50" s="80">
        <f t="shared" si="66"/>
        <v>57120</v>
      </c>
    </row>
    <row r="51" spans="1:13" ht="28.5" customHeight="1" x14ac:dyDescent="0.25">
      <c r="A51" s="119">
        <f>A50+1</f>
        <v>2</v>
      </c>
      <c r="B51" s="21" t="s">
        <v>58</v>
      </c>
      <c r="C51" s="59" t="s">
        <v>16</v>
      </c>
      <c r="D51" s="93">
        <v>12.6</v>
      </c>
      <c r="E51" s="15">
        <v>9380.3799999999992</v>
      </c>
      <c r="F51" s="78">
        <f>ROUND(E51*D51,2)</f>
        <v>118192.79</v>
      </c>
      <c r="G51" s="78">
        <f>ROUND(F51*1.2,2)</f>
        <v>141831.35</v>
      </c>
      <c r="H51" s="10"/>
      <c r="I51" s="78"/>
      <c r="J51" s="78"/>
      <c r="K51" s="79">
        <f t="shared" si="66"/>
        <v>118192.79</v>
      </c>
      <c r="L51" s="80">
        <f t="shared" si="66"/>
        <v>141831.35</v>
      </c>
    </row>
    <row r="52" spans="1:13" ht="28.5" customHeight="1" x14ac:dyDescent="0.25">
      <c r="A52" s="119">
        <f t="shared" ref="A52:A72" si="67">A51+1</f>
        <v>3</v>
      </c>
      <c r="B52" s="53" t="s">
        <v>59</v>
      </c>
      <c r="C52" s="170" t="s">
        <v>13</v>
      </c>
      <c r="D52" s="164">
        <v>20</v>
      </c>
      <c r="E52" s="167">
        <v>1053.4000000000001</v>
      </c>
      <c r="F52" s="167">
        <f>ROUND(E52*D52,2)</f>
        <v>21068</v>
      </c>
      <c r="G52" s="167">
        <f t="shared" ref="G52:G54" si="68">ROUND(F52*1.2,2)</f>
        <v>25281.599999999999</v>
      </c>
      <c r="H52" s="167"/>
      <c r="I52" s="167"/>
      <c r="J52" s="167"/>
      <c r="K52" s="167">
        <f t="shared" ref="K52:K62" si="69">F52+I52</f>
        <v>21068</v>
      </c>
      <c r="L52" s="167">
        <f t="shared" ref="L52:L62" si="70">G52+J52</f>
        <v>25281.599999999999</v>
      </c>
      <c r="M52" s="126"/>
    </row>
    <row r="53" spans="1:13" ht="18" customHeight="1" x14ac:dyDescent="0.25">
      <c r="A53" s="119">
        <f t="shared" si="67"/>
        <v>4</v>
      </c>
      <c r="B53" s="53" t="s">
        <v>43</v>
      </c>
      <c r="C53" s="171"/>
      <c r="D53" s="165"/>
      <c r="E53" s="168"/>
      <c r="F53" s="168">
        <f t="shared" ref="F53:F54" si="71">ROUND(E53*D53,2)</f>
        <v>0</v>
      </c>
      <c r="G53" s="168">
        <f t="shared" si="68"/>
        <v>0</v>
      </c>
      <c r="H53" s="168"/>
      <c r="I53" s="168"/>
      <c r="J53" s="168"/>
      <c r="K53" s="168">
        <f t="shared" si="69"/>
        <v>0</v>
      </c>
      <c r="L53" s="168">
        <f t="shared" si="70"/>
        <v>0</v>
      </c>
      <c r="M53" s="126"/>
    </row>
    <row r="54" spans="1:13" ht="18" customHeight="1" x14ac:dyDescent="0.25">
      <c r="A54" s="119">
        <f t="shared" si="67"/>
        <v>5</v>
      </c>
      <c r="B54" s="53" t="s">
        <v>30</v>
      </c>
      <c r="C54" s="172"/>
      <c r="D54" s="166"/>
      <c r="E54" s="169"/>
      <c r="F54" s="169">
        <f t="shared" si="71"/>
        <v>0</v>
      </c>
      <c r="G54" s="169">
        <f t="shared" si="68"/>
        <v>0</v>
      </c>
      <c r="H54" s="169"/>
      <c r="I54" s="169"/>
      <c r="J54" s="169"/>
      <c r="K54" s="169">
        <f t="shared" si="69"/>
        <v>0</v>
      </c>
      <c r="L54" s="169">
        <f t="shared" si="70"/>
        <v>0</v>
      </c>
      <c r="M54" s="126"/>
    </row>
    <row r="55" spans="1:13" ht="18" customHeight="1" x14ac:dyDescent="0.25">
      <c r="A55" s="119">
        <f t="shared" si="67"/>
        <v>6</v>
      </c>
      <c r="B55" s="54" t="s">
        <v>31</v>
      </c>
      <c r="C55" s="55" t="s">
        <v>13</v>
      </c>
      <c r="D55" s="94">
        <f>D52</f>
        <v>20</v>
      </c>
      <c r="E55" s="61"/>
      <c r="F55" s="26"/>
      <c r="G55" s="26"/>
      <c r="H55" s="62">
        <v>79.319999999999993</v>
      </c>
      <c r="I55" s="26">
        <f>ROUND(H55*D55,2)</f>
        <v>1586.4</v>
      </c>
      <c r="J55" s="26">
        <f t="shared" ref="J55:J58" si="72">ROUND(I55*1.2,2)</f>
        <v>1903.68</v>
      </c>
      <c r="K55" s="63">
        <f t="shared" si="69"/>
        <v>1586.4</v>
      </c>
      <c r="L55" s="64">
        <f t="shared" si="70"/>
        <v>1903.68</v>
      </c>
      <c r="M55" s="126"/>
    </row>
    <row r="56" spans="1:13" ht="18" customHeight="1" x14ac:dyDescent="0.25">
      <c r="A56" s="119">
        <f t="shared" si="67"/>
        <v>7</v>
      </c>
      <c r="B56" s="27" t="s">
        <v>32</v>
      </c>
      <c r="C56" s="55" t="s">
        <v>15</v>
      </c>
      <c r="D56" s="94">
        <f>D52</f>
        <v>20</v>
      </c>
      <c r="E56" s="61"/>
      <c r="F56" s="26"/>
      <c r="G56" s="26"/>
      <c r="H56" s="25">
        <v>17.53</v>
      </c>
      <c r="I56" s="26">
        <f t="shared" ref="I56:I58" si="73">ROUND(H56*D56,2)</f>
        <v>350.6</v>
      </c>
      <c r="J56" s="26">
        <f t="shared" si="72"/>
        <v>420.72</v>
      </c>
      <c r="K56" s="63">
        <f t="shared" si="69"/>
        <v>350.6</v>
      </c>
      <c r="L56" s="64">
        <f t="shared" si="70"/>
        <v>420.72</v>
      </c>
      <c r="M56" s="126"/>
    </row>
    <row r="57" spans="1:13" ht="18" customHeight="1" x14ac:dyDescent="0.25">
      <c r="A57" s="119">
        <f t="shared" si="67"/>
        <v>8</v>
      </c>
      <c r="B57" s="56" t="s">
        <v>33</v>
      </c>
      <c r="C57" s="55" t="s">
        <v>15</v>
      </c>
      <c r="D57" s="94">
        <f>D52*2</f>
        <v>40</v>
      </c>
      <c r="E57" s="61"/>
      <c r="F57" s="26"/>
      <c r="G57" s="26"/>
      <c r="H57" s="62">
        <v>4.79</v>
      </c>
      <c r="I57" s="26">
        <f t="shared" si="73"/>
        <v>191.6</v>
      </c>
      <c r="J57" s="26">
        <f t="shared" si="72"/>
        <v>229.92</v>
      </c>
      <c r="K57" s="63">
        <f t="shared" si="69"/>
        <v>191.6</v>
      </c>
      <c r="L57" s="64">
        <f t="shared" si="70"/>
        <v>229.92</v>
      </c>
      <c r="M57" s="126"/>
    </row>
    <row r="58" spans="1:13" ht="18" customHeight="1" x14ac:dyDescent="0.25">
      <c r="A58" s="119">
        <f t="shared" si="67"/>
        <v>9</v>
      </c>
      <c r="B58" s="56" t="s">
        <v>34</v>
      </c>
      <c r="C58" s="55" t="s">
        <v>15</v>
      </c>
      <c r="D58" s="94">
        <f>D52*2</f>
        <v>40</v>
      </c>
      <c r="E58" s="61"/>
      <c r="F58" s="26"/>
      <c r="G58" s="26"/>
      <c r="H58" s="62">
        <v>0.96</v>
      </c>
      <c r="I58" s="26">
        <f t="shared" si="73"/>
        <v>38.4</v>
      </c>
      <c r="J58" s="26">
        <f t="shared" si="72"/>
        <v>46.08</v>
      </c>
      <c r="K58" s="63">
        <f t="shared" si="69"/>
        <v>38.4</v>
      </c>
      <c r="L58" s="64">
        <f t="shared" si="70"/>
        <v>46.08</v>
      </c>
      <c r="M58" s="126"/>
    </row>
    <row r="59" spans="1:13" ht="18" customHeight="1" x14ac:dyDescent="0.25">
      <c r="A59" s="119">
        <f t="shared" si="67"/>
        <v>10</v>
      </c>
      <c r="B59" s="57" t="s">
        <v>35</v>
      </c>
      <c r="C59" s="58" t="s">
        <v>14</v>
      </c>
      <c r="D59" s="95">
        <v>30</v>
      </c>
      <c r="E59" s="16">
        <f>1.35*667</f>
        <v>900.45</v>
      </c>
      <c r="F59" s="65">
        <f t="shared" ref="F59" si="74">ROUND(E59*D59,2)</f>
        <v>27013.5</v>
      </c>
      <c r="G59" s="65">
        <f t="shared" ref="G59" si="75">ROUND(F59*1.2,2)</f>
        <v>32416.2</v>
      </c>
      <c r="H59" s="20"/>
      <c r="I59" s="65"/>
      <c r="J59" s="65"/>
      <c r="K59" s="66">
        <f t="shared" si="69"/>
        <v>27013.5</v>
      </c>
      <c r="L59" s="67">
        <f t="shared" si="70"/>
        <v>32416.2</v>
      </c>
      <c r="M59" s="126"/>
    </row>
    <row r="60" spans="1:13" ht="18" customHeight="1" x14ac:dyDescent="0.25">
      <c r="A60" s="119">
        <f t="shared" si="67"/>
        <v>11</v>
      </c>
      <c r="B60" s="54" t="s">
        <v>44</v>
      </c>
      <c r="C60" s="55" t="s">
        <v>14</v>
      </c>
      <c r="D60" s="94">
        <f>D59</f>
        <v>30</v>
      </c>
      <c r="E60" s="61"/>
      <c r="F60" s="26"/>
      <c r="G60" s="26"/>
      <c r="H60" s="68">
        <v>473.02</v>
      </c>
      <c r="I60" s="26">
        <f>ROUND(H60*D60,2)</f>
        <v>14190.6</v>
      </c>
      <c r="J60" s="26">
        <f t="shared" ref="J60" si="76">ROUND(I60*1.2,2)</f>
        <v>17028.72</v>
      </c>
      <c r="K60" s="63">
        <f t="shared" si="69"/>
        <v>14190.6</v>
      </c>
      <c r="L60" s="64">
        <f t="shared" si="70"/>
        <v>17028.72</v>
      </c>
      <c r="M60" s="126"/>
    </row>
    <row r="61" spans="1:13" ht="18" customHeight="1" x14ac:dyDescent="0.25">
      <c r="A61" s="119">
        <f t="shared" si="67"/>
        <v>12</v>
      </c>
      <c r="B61" s="57" t="s">
        <v>45</v>
      </c>
      <c r="C61" s="58" t="s">
        <v>18</v>
      </c>
      <c r="D61" s="96">
        <v>16.5</v>
      </c>
      <c r="E61" s="16">
        <v>905.06</v>
      </c>
      <c r="F61" s="65">
        <f t="shared" ref="F61" si="77">ROUND(E61*D61,2)</f>
        <v>14933.49</v>
      </c>
      <c r="G61" s="65">
        <f t="shared" ref="G61" si="78">ROUND(F61*1.2,2)</f>
        <v>17920.189999999999</v>
      </c>
      <c r="H61" s="20"/>
      <c r="I61" s="65"/>
      <c r="J61" s="65"/>
      <c r="K61" s="66">
        <f t="shared" si="69"/>
        <v>14933.49</v>
      </c>
      <c r="L61" s="67">
        <f t="shared" si="70"/>
        <v>17920.189999999999</v>
      </c>
      <c r="M61" s="126"/>
    </row>
    <row r="62" spans="1:13" ht="18" customHeight="1" x14ac:dyDescent="0.25">
      <c r="A62" s="119">
        <f t="shared" si="67"/>
        <v>13</v>
      </c>
      <c r="B62" s="54" t="s">
        <v>46</v>
      </c>
      <c r="C62" s="55" t="s">
        <v>60</v>
      </c>
      <c r="D62" s="97">
        <f>D61*0.2</f>
        <v>3.3000000000000003</v>
      </c>
      <c r="E62" s="61"/>
      <c r="F62" s="26"/>
      <c r="G62" s="26"/>
      <c r="H62" s="68">
        <v>130</v>
      </c>
      <c r="I62" s="26">
        <f>ROUND(H62*D62,2)</f>
        <v>429</v>
      </c>
      <c r="J62" s="26">
        <f t="shared" ref="J62" si="79">ROUND(I62*1.2,2)</f>
        <v>514.79999999999995</v>
      </c>
      <c r="K62" s="63">
        <f t="shared" si="69"/>
        <v>429</v>
      </c>
      <c r="L62" s="64">
        <f t="shared" si="70"/>
        <v>514.79999999999995</v>
      </c>
      <c r="M62" s="126"/>
    </row>
    <row r="63" spans="1:13" ht="18" customHeight="1" x14ac:dyDescent="0.25">
      <c r="A63" s="119">
        <f t="shared" si="67"/>
        <v>14</v>
      </c>
      <c r="B63" s="71" t="s">
        <v>61</v>
      </c>
      <c r="C63" s="73" t="s">
        <v>18</v>
      </c>
      <c r="D63" s="87">
        <v>63</v>
      </c>
      <c r="E63" s="10"/>
      <c r="F63" s="32"/>
      <c r="G63" s="32"/>
      <c r="H63" s="60"/>
      <c r="I63" s="32"/>
      <c r="J63" s="32"/>
      <c r="K63" s="45"/>
      <c r="L63" s="40"/>
      <c r="M63" s="126"/>
    </row>
    <row r="64" spans="1:13" ht="18" customHeight="1" x14ac:dyDescent="0.25">
      <c r="A64" s="119">
        <f t="shared" si="67"/>
        <v>15</v>
      </c>
      <c r="B64" s="69" t="s">
        <v>62</v>
      </c>
      <c r="C64" s="58" t="s">
        <v>16</v>
      </c>
      <c r="D64" s="88">
        <v>6.3</v>
      </c>
      <c r="E64" s="16">
        <v>1310.05</v>
      </c>
      <c r="F64" s="70">
        <f t="shared" ref="F64" si="80">ROUND(E64*D64,2)</f>
        <v>8253.32</v>
      </c>
      <c r="G64" s="70">
        <f t="shared" ref="G64" si="81">ROUND(F64*1.2,2)</f>
        <v>9903.98</v>
      </c>
      <c r="H64" s="20"/>
      <c r="I64" s="65"/>
      <c r="J64" s="65"/>
      <c r="K64" s="66">
        <f t="shared" ref="K64:K66" si="82">F64+I64</f>
        <v>8253.32</v>
      </c>
      <c r="L64" s="67">
        <f t="shared" ref="L64:L66" si="83">G64+J64</f>
        <v>9903.98</v>
      </c>
      <c r="M64" s="126"/>
    </row>
    <row r="65" spans="1:13" ht="18" customHeight="1" x14ac:dyDescent="0.25">
      <c r="A65" s="119">
        <f t="shared" si="67"/>
        <v>16</v>
      </c>
      <c r="B65" s="77" t="s">
        <v>50</v>
      </c>
      <c r="C65" s="75" t="s">
        <v>16</v>
      </c>
      <c r="D65" s="89">
        <f>D64*1.1</f>
        <v>6.9300000000000006</v>
      </c>
      <c r="E65" s="76"/>
      <c r="F65" s="26"/>
      <c r="G65" s="26"/>
      <c r="H65" s="25">
        <f>ROUND(1200,2)</f>
        <v>1200</v>
      </c>
      <c r="I65" s="26">
        <f>ROUND(H65*D65,2)</f>
        <v>8316</v>
      </c>
      <c r="J65" s="26">
        <f t="shared" ref="J65" si="84">ROUND(I65*1.2,2)</f>
        <v>9979.2000000000007</v>
      </c>
      <c r="K65" s="63">
        <f t="shared" si="82"/>
        <v>8316</v>
      </c>
      <c r="L65" s="64">
        <f t="shared" si="83"/>
        <v>9979.2000000000007</v>
      </c>
      <c r="M65" s="126"/>
    </row>
    <row r="66" spans="1:13" ht="18" customHeight="1" x14ac:dyDescent="0.25">
      <c r="A66" s="119">
        <f t="shared" si="67"/>
        <v>17</v>
      </c>
      <c r="B66" s="69" t="s">
        <v>63</v>
      </c>
      <c r="C66" s="58" t="s">
        <v>16</v>
      </c>
      <c r="D66" s="88">
        <v>9.4499999999999993</v>
      </c>
      <c r="E66" s="16">
        <v>1630</v>
      </c>
      <c r="F66" s="70">
        <f t="shared" ref="F66" si="85">ROUND(E66*D66,2)</f>
        <v>15403.5</v>
      </c>
      <c r="G66" s="70">
        <f t="shared" ref="G66" si="86">ROUND(F66*1.2,2)</f>
        <v>18484.2</v>
      </c>
      <c r="H66" s="20"/>
      <c r="I66" s="65"/>
      <c r="J66" s="65"/>
      <c r="K66" s="66">
        <f t="shared" si="82"/>
        <v>15403.5</v>
      </c>
      <c r="L66" s="67">
        <f t="shared" si="83"/>
        <v>18484.2</v>
      </c>
      <c r="M66" s="126"/>
    </row>
    <row r="67" spans="1:13" ht="18" customHeight="1" x14ac:dyDescent="0.25">
      <c r="A67" s="119">
        <f t="shared" si="67"/>
        <v>18</v>
      </c>
      <c r="B67" s="74" t="s">
        <v>49</v>
      </c>
      <c r="C67" s="75" t="s">
        <v>16</v>
      </c>
      <c r="D67" s="90">
        <v>7.68</v>
      </c>
      <c r="E67" s="76"/>
      <c r="F67" s="26"/>
      <c r="G67" s="26"/>
      <c r="H67" s="25">
        <v>3000</v>
      </c>
      <c r="I67" s="26">
        <f>ROUND(H67*D67,2)</f>
        <v>23040</v>
      </c>
      <c r="J67" s="26">
        <f t="shared" ref="J67" si="87">ROUND(I67*1.2,2)</f>
        <v>27648</v>
      </c>
      <c r="K67" s="63">
        <f>F67+I67</f>
        <v>23040</v>
      </c>
      <c r="L67" s="64">
        <f>G67+J67</f>
        <v>27648</v>
      </c>
      <c r="M67" s="126"/>
    </row>
    <row r="68" spans="1:13" ht="18" customHeight="1" x14ac:dyDescent="0.25">
      <c r="A68" s="119">
        <f t="shared" si="67"/>
        <v>19</v>
      </c>
      <c r="B68" s="21" t="s">
        <v>29</v>
      </c>
      <c r="C68" s="59" t="s">
        <v>18</v>
      </c>
      <c r="D68" s="91">
        <v>63</v>
      </c>
      <c r="E68" s="16">
        <v>800</v>
      </c>
      <c r="F68" s="70">
        <f t="shared" ref="F68" si="88">ROUND(E68*D68,2)</f>
        <v>50400</v>
      </c>
      <c r="G68" s="70">
        <f t="shared" ref="G68" si="89">ROUND(F68*1.2,2)</f>
        <v>60480</v>
      </c>
      <c r="H68" s="20"/>
      <c r="I68" s="65"/>
      <c r="J68" s="65"/>
      <c r="K68" s="66">
        <f t="shared" ref="K68" si="90">F68+I68</f>
        <v>50400</v>
      </c>
      <c r="L68" s="67">
        <f t="shared" ref="L68" si="91">G68+J68</f>
        <v>60480</v>
      </c>
      <c r="M68" s="126"/>
    </row>
    <row r="69" spans="1:13" ht="18" customHeight="1" x14ac:dyDescent="0.25">
      <c r="A69" s="119">
        <f t="shared" si="67"/>
        <v>20</v>
      </c>
      <c r="B69" s="69" t="s">
        <v>52</v>
      </c>
      <c r="C69" s="58" t="s">
        <v>18</v>
      </c>
      <c r="D69" s="91">
        <v>63</v>
      </c>
      <c r="E69" s="16">
        <v>2000</v>
      </c>
      <c r="F69" s="70">
        <f t="shared" ref="F69" si="92">ROUND(E69*D69,2)</f>
        <v>126000</v>
      </c>
      <c r="G69" s="70">
        <f t="shared" ref="G69" si="93">ROUND(F69*1.2,2)</f>
        <v>151200</v>
      </c>
      <c r="H69" s="20"/>
      <c r="I69" s="65"/>
      <c r="J69" s="65"/>
      <c r="K69" s="66">
        <f t="shared" ref="K69" si="94">F69+I69</f>
        <v>126000</v>
      </c>
      <c r="L69" s="67">
        <f t="shared" ref="L69" si="95">G69+J69</f>
        <v>151200</v>
      </c>
      <c r="M69" s="126"/>
    </row>
    <row r="70" spans="1:13" ht="18" customHeight="1" x14ac:dyDescent="0.25">
      <c r="A70" s="119">
        <f t="shared" si="67"/>
        <v>21</v>
      </c>
      <c r="B70" s="74" t="s">
        <v>53</v>
      </c>
      <c r="C70" s="75" t="s">
        <v>17</v>
      </c>
      <c r="D70" s="90">
        <f>D69*96.6/1000</f>
        <v>6.085799999999999</v>
      </c>
      <c r="E70" s="76"/>
      <c r="F70" s="26"/>
      <c r="G70" s="26"/>
      <c r="H70" s="25">
        <v>4406.1000000000004</v>
      </c>
      <c r="I70" s="26">
        <f>ROUND(H70*D70,2)</f>
        <v>26814.639999999999</v>
      </c>
      <c r="J70" s="26">
        <f t="shared" ref="J70" si="96">ROUND(I70*1.2,2)</f>
        <v>32177.57</v>
      </c>
      <c r="K70" s="63">
        <f>F70+I70</f>
        <v>26814.639999999999</v>
      </c>
      <c r="L70" s="64">
        <f>G70+J70</f>
        <v>32177.57</v>
      </c>
      <c r="M70" s="126"/>
    </row>
    <row r="71" spans="1:13" ht="18" customHeight="1" x14ac:dyDescent="0.25">
      <c r="A71" s="119">
        <f t="shared" si="67"/>
        <v>22</v>
      </c>
      <c r="B71" s="69" t="s">
        <v>54</v>
      </c>
      <c r="C71" s="58" t="s">
        <v>18</v>
      </c>
      <c r="D71" s="91">
        <v>63</v>
      </c>
      <c r="E71" s="16">
        <v>1600</v>
      </c>
      <c r="F71" s="70">
        <f t="shared" ref="F71" si="97">ROUND(E71*D71,2)</f>
        <v>100800</v>
      </c>
      <c r="G71" s="70">
        <f t="shared" ref="G71" si="98">ROUND(F71*1.2,2)</f>
        <v>120960</v>
      </c>
      <c r="H71" s="20"/>
      <c r="I71" s="65"/>
      <c r="J71" s="65"/>
      <c r="K71" s="66">
        <f t="shared" ref="K71" si="99">F71+I71</f>
        <v>100800</v>
      </c>
      <c r="L71" s="67">
        <f t="shared" ref="L71" si="100">G71+J71</f>
        <v>120960</v>
      </c>
      <c r="M71" s="126"/>
    </row>
    <row r="72" spans="1:13" ht="18" customHeight="1" x14ac:dyDescent="0.25">
      <c r="A72" s="119">
        <f t="shared" si="67"/>
        <v>23</v>
      </c>
      <c r="B72" s="74" t="s">
        <v>55</v>
      </c>
      <c r="C72" s="75" t="s">
        <v>17</v>
      </c>
      <c r="D72" s="90">
        <f>D71*141.15/1000</f>
        <v>8.8924500000000002</v>
      </c>
      <c r="E72" s="76"/>
      <c r="F72" s="26"/>
      <c r="G72" s="26"/>
      <c r="H72" s="25">
        <v>4406.1000000000004</v>
      </c>
      <c r="I72" s="26">
        <f>ROUND(H72*D72,2)</f>
        <v>39181.019999999997</v>
      </c>
      <c r="J72" s="26">
        <f t="shared" ref="J72" si="101">ROUND(I72*1.2,2)</f>
        <v>47017.22</v>
      </c>
      <c r="K72" s="63">
        <f>F72+I72</f>
        <v>39181.019999999997</v>
      </c>
      <c r="L72" s="64">
        <f>G72+J72</f>
        <v>47017.22</v>
      </c>
      <c r="M72" s="126"/>
    </row>
    <row r="73" spans="1:13" x14ac:dyDescent="0.25">
      <c r="A73" s="186" t="s">
        <v>89</v>
      </c>
      <c r="B73" s="186"/>
      <c r="C73" s="186"/>
      <c r="D73" s="186"/>
      <c r="E73" s="186"/>
      <c r="F73" s="33">
        <f>SUM(F9:F72)</f>
        <v>2246642.88</v>
      </c>
      <c r="G73" s="33">
        <f t="shared" ref="G73" si="102">ROUND(F73*1.2,2)</f>
        <v>2695971.46</v>
      </c>
      <c r="H73" s="131"/>
      <c r="I73" s="33">
        <f>SUM(I9:I72)</f>
        <v>328883.81000000006</v>
      </c>
      <c r="J73" s="33">
        <f>ROUND(I73*1.2,2)</f>
        <v>394660.57</v>
      </c>
      <c r="K73" s="46">
        <f>SUM(K7:K72)</f>
        <v>2649253.37</v>
      </c>
      <c r="L73" s="33">
        <f>SUM(L7:L72)</f>
        <v>3179104.0400000014</v>
      </c>
    </row>
    <row r="75" spans="1:13" x14ac:dyDescent="0.25">
      <c r="A75" s="132"/>
      <c r="B75" s="162" t="s">
        <v>88</v>
      </c>
      <c r="C75" s="163"/>
      <c r="D75" s="163"/>
      <c r="E75" s="5"/>
      <c r="F75" s="29"/>
      <c r="G75" s="36"/>
      <c r="H75" s="6"/>
      <c r="I75" s="36"/>
      <c r="J75" s="36"/>
      <c r="K75" s="42"/>
      <c r="L75" s="36"/>
    </row>
    <row r="76" spans="1:13" x14ac:dyDescent="0.25">
      <c r="A76" s="133">
        <v>1</v>
      </c>
      <c r="B76" s="134" t="s">
        <v>81</v>
      </c>
      <c r="C76" s="133" t="s">
        <v>82</v>
      </c>
      <c r="D76" s="133">
        <v>98</v>
      </c>
      <c r="E76" s="135"/>
      <c r="F76" s="136"/>
      <c r="G76" s="137"/>
      <c r="H76" s="138">
        <v>500</v>
      </c>
      <c r="I76" s="139">
        <f>D76*H76</f>
        <v>49000</v>
      </c>
      <c r="J76" s="139">
        <f>I76*1.2</f>
        <v>58800</v>
      </c>
      <c r="K76" s="140">
        <f>I76</f>
        <v>49000</v>
      </c>
      <c r="L76" s="139">
        <f>J76</f>
        <v>58800</v>
      </c>
    </row>
    <row r="77" spans="1:13" x14ac:dyDescent="0.25">
      <c r="A77" s="133">
        <f>A76+1</f>
        <v>2</v>
      </c>
      <c r="B77" s="134" t="s">
        <v>83</v>
      </c>
      <c r="C77" s="133" t="s">
        <v>82</v>
      </c>
      <c r="D77" s="133">
        <v>98</v>
      </c>
      <c r="E77" s="135"/>
      <c r="F77" s="136"/>
      <c r="G77" s="137"/>
      <c r="H77" s="138">
        <v>333.33333333333331</v>
      </c>
      <c r="I77" s="139">
        <f t="shared" ref="I77:I81" si="103">D77*H77</f>
        <v>32666.666666666664</v>
      </c>
      <c r="J77" s="139">
        <f t="shared" ref="J77:J81" si="104">I77*1.2</f>
        <v>39199.999999999993</v>
      </c>
      <c r="K77" s="140">
        <f t="shared" ref="K77:K81" si="105">I77</f>
        <v>32666.666666666664</v>
      </c>
      <c r="L77" s="139">
        <f t="shared" ref="L77:L81" si="106">J77</f>
        <v>39199.999999999993</v>
      </c>
    </row>
    <row r="78" spans="1:13" x14ac:dyDescent="0.25">
      <c r="A78" s="133">
        <f t="shared" ref="A78:A81" si="107">A77+1</f>
        <v>3</v>
      </c>
      <c r="B78" s="134" t="s">
        <v>84</v>
      </c>
      <c r="C78" s="133" t="s">
        <v>22</v>
      </c>
      <c r="D78" s="133">
        <v>1</v>
      </c>
      <c r="E78" s="135"/>
      <c r="F78" s="136"/>
      <c r="G78" s="137"/>
      <c r="H78" s="138">
        <v>99033.333333333328</v>
      </c>
      <c r="I78" s="139">
        <f t="shared" si="103"/>
        <v>99033.333333333328</v>
      </c>
      <c r="J78" s="139">
        <f t="shared" si="104"/>
        <v>118839.99999999999</v>
      </c>
      <c r="K78" s="140">
        <f t="shared" si="105"/>
        <v>99033.333333333328</v>
      </c>
      <c r="L78" s="139">
        <f t="shared" si="106"/>
        <v>118839.99999999999</v>
      </c>
    </row>
    <row r="79" spans="1:13" x14ac:dyDescent="0.25">
      <c r="A79" s="133">
        <f t="shared" si="107"/>
        <v>4</v>
      </c>
      <c r="B79" s="134" t="s">
        <v>85</v>
      </c>
      <c r="C79" s="133" t="s">
        <v>22</v>
      </c>
      <c r="D79" s="133">
        <v>1</v>
      </c>
      <c r="E79" s="135"/>
      <c r="F79" s="136"/>
      <c r="G79" s="137"/>
      <c r="H79" s="138">
        <v>16666.666666666668</v>
      </c>
      <c r="I79" s="139">
        <f t="shared" si="103"/>
        <v>16666.666666666668</v>
      </c>
      <c r="J79" s="139">
        <f t="shared" si="104"/>
        <v>20000</v>
      </c>
      <c r="K79" s="140">
        <f t="shared" si="105"/>
        <v>16666.666666666668</v>
      </c>
      <c r="L79" s="139">
        <f t="shared" si="106"/>
        <v>20000</v>
      </c>
    </row>
    <row r="80" spans="1:13" x14ac:dyDescent="0.25">
      <c r="A80" s="133">
        <f t="shared" si="107"/>
        <v>5</v>
      </c>
      <c r="B80" s="134" t="s">
        <v>86</v>
      </c>
      <c r="C80" s="133" t="s">
        <v>20</v>
      </c>
      <c r="D80" s="133">
        <v>1</v>
      </c>
      <c r="E80" s="135"/>
      <c r="F80" s="136"/>
      <c r="G80" s="137"/>
      <c r="H80" s="138">
        <v>83333.333333333328</v>
      </c>
      <c r="I80" s="139">
        <f t="shared" si="103"/>
        <v>83333.333333333328</v>
      </c>
      <c r="J80" s="139">
        <f t="shared" si="104"/>
        <v>99999.999999999985</v>
      </c>
      <c r="K80" s="140">
        <f t="shared" si="105"/>
        <v>83333.333333333328</v>
      </c>
      <c r="L80" s="139">
        <f t="shared" si="106"/>
        <v>99999.999999999985</v>
      </c>
    </row>
    <row r="81" spans="1:12" x14ac:dyDescent="0.25">
      <c r="A81" s="133">
        <f t="shared" si="107"/>
        <v>6</v>
      </c>
      <c r="B81" s="134" t="s">
        <v>87</v>
      </c>
      <c r="C81" s="133" t="s">
        <v>20</v>
      </c>
      <c r="D81" s="133">
        <v>1</v>
      </c>
      <c r="E81" s="135"/>
      <c r="F81" s="136"/>
      <c r="G81" s="137"/>
      <c r="H81" s="138">
        <v>25000</v>
      </c>
      <c r="I81" s="139">
        <f t="shared" si="103"/>
        <v>25000</v>
      </c>
      <c r="J81" s="139">
        <f t="shared" si="104"/>
        <v>30000</v>
      </c>
      <c r="K81" s="140">
        <f t="shared" si="105"/>
        <v>25000</v>
      </c>
      <c r="L81" s="139">
        <f t="shared" si="106"/>
        <v>30000</v>
      </c>
    </row>
    <row r="82" spans="1:12" x14ac:dyDescent="0.25">
      <c r="A82" s="186" t="s">
        <v>90</v>
      </c>
      <c r="B82" s="186"/>
      <c r="C82" s="186"/>
      <c r="D82" s="186"/>
      <c r="E82" s="186"/>
      <c r="F82" s="33"/>
      <c r="G82" s="33"/>
      <c r="H82" s="138"/>
      <c r="I82" s="33">
        <f>SUM(I76:I81)</f>
        <v>305700</v>
      </c>
      <c r="J82" s="33">
        <f>ROUND(I82*1.2,2)</f>
        <v>366840</v>
      </c>
      <c r="K82" s="46">
        <f>SUM(K76:K81)</f>
        <v>305700</v>
      </c>
      <c r="L82" s="33">
        <f>ROUND(K82*1.2,2)</f>
        <v>366840</v>
      </c>
    </row>
    <row r="83" spans="1:12" x14ac:dyDescent="0.25">
      <c r="A83" s="187" t="s">
        <v>91</v>
      </c>
      <c r="B83" s="187"/>
      <c r="C83" s="187"/>
      <c r="D83" s="187"/>
      <c r="E83" s="187"/>
      <c r="F83" s="187"/>
      <c r="G83" s="187"/>
      <c r="H83" s="187"/>
      <c r="I83" s="187"/>
      <c r="J83" s="187"/>
      <c r="K83" s="149">
        <f>K82+K73</f>
        <v>2954953.37</v>
      </c>
      <c r="L83" s="150">
        <f>L82+L73</f>
        <v>3545944.0400000014</v>
      </c>
    </row>
    <row r="84" spans="1:12" x14ac:dyDescent="0.25">
      <c r="A84" s="141"/>
      <c r="B84" s="142"/>
      <c r="C84" s="143"/>
      <c r="D84" s="144"/>
      <c r="E84" s="142"/>
      <c r="F84" s="145"/>
      <c r="G84" s="146"/>
      <c r="H84" s="147"/>
      <c r="I84" s="145"/>
      <c r="J84" s="145"/>
      <c r="K84" s="148"/>
      <c r="L84" s="145"/>
    </row>
    <row r="86" spans="1:12" x14ac:dyDescent="0.25">
      <c r="F86" s="47"/>
    </row>
  </sheetData>
  <mergeCells count="25">
    <mergeCell ref="B75:D75"/>
    <mergeCell ref="A82:E82"/>
    <mergeCell ref="A83:J83"/>
    <mergeCell ref="K52:K54"/>
    <mergeCell ref="L52:L54"/>
    <mergeCell ref="F52:F54"/>
    <mergeCell ref="G52:G54"/>
    <mergeCell ref="H52:H54"/>
    <mergeCell ref="I52:I54"/>
    <mergeCell ref="J52:J54"/>
    <mergeCell ref="A73:E73"/>
    <mergeCell ref="A1:A4"/>
    <mergeCell ref="B1:B4"/>
    <mergeCell ref="C1:C4"/>
    <mergeCell ref="D1:D4"/>
    <mergeCell ref="E1:L2"/>
    <mergeCell ref="E3:G3"/>
    <mergeCell ref="H3:J3"/>
    <mergeCell ref="K3:L3"/>
    <mergeCell ref="B6:D6"/>
    <mergeCell ref="B22:D22"/>
    <mergeCell ref="B49:D49"/>
    <mergeCell ref="D52:D54"/>
    <mergeCell ref="E52:E54"/>
    <mergeCell ref="C52:C54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СМР+материалы</vt:lpstr>
      <vt:lpstr>'СМР+материалы'!Область_печати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Анастасия</cp:lastModifiedBy>
  <cp:lastPrinted>2024-02-07T07:39:00Z</cp:lastPrinted>
  <dcterms:created xsi:type="dcterms:W3CDTF">2023-10-31T07:58:00Z</dcterms:created>
  <dcterms:modified xsi:type="dcterms:W3CDTF">2024-06-26T14:24:39Z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3964C080893A4FC8A4A8656DCD326BF5_13</vt:lpwstr>
  </property>
  <property fmtid="{D5CDD505-2E9C-101B-9397-08002B2CF9AE}" pid="3" name="KSOProductBuildVer">
    <vt:lpwstr>1049-12.2.0.16731</vt:lpwstr>
  </property>
</Properties>
</file>