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Коломна\ЖД пути Коломна\"/>
    </mc:Choice>
  </mc:AlternateContent>
  <xr:revisionPtr revIDLastSave="0" documentId="13_ncr:1_{BB8B8FD5-D3C6-4CE9-A9B7-5ACAD6CF7967}" xr6:coauthVersionLast="47" xr6:coauthVersionMax="47" xr10:uidLastSave="{00000000-0000-0000-0000-000000000000}"/>
  <bookViews>
    <workbookView xWindow="28680" yWindow="1755" windowWidth="29040" windowHeight="15840" xr2:uid="{DA693378-5AA4-4DC7-BA7D-DDB11231ADB1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1" l="1"/>
  <c r="C16" i="1"/>
  <c r="C20" i="1"/>
  <c r="C19" i="1"/>
  <c r="C18" i="1"/>
  <c r="G28" i="1"/>
  <c r="G21" i="1"/>
  <c r="G17" i="1"/>
  <c r="G18" i="1"/>
  <c r="G19" i="1"/>
  <c r="G20" i="1"/>
  <c r="G16" i="1"/>
  <c r="G26" i="1"/>
  <c r="G25" i="1"/>
  <c r="D24" i="1"/>
  <c r="G24" i="1" s="1"/>
  <c r="G27" i="1" s="1"/>
  <c r="G12" i="1"/>
  <c r="C12" i="1"/>
  <c r="G11" i="1"/>
  <c r="C11" i="1"/>
  <c r="G10" i="1"/>
  <c r="C10" i="1"/>
  <c r="G9" i="1"/>
  <c r="C9" i="1"/>
  <c r="G8" i="1"/>
  <c r="C8" i="1"/>
  <c r="G7" i="1"/>
  <c r="C7" i="1"/>
  <c r="G6" i="1"/>
  <c r="C6" i="1"/>
  <c r="G5" i="1"/>
  <c r="C5" i="1"/>
  <c r="G4" i="1"/>
  <c r="C4" i="1"/>
  <c r="G13" i="1" l="1"/>
</calcChain>
</file>

<file path=xl/sharedStrings.xml><?xml version="1.0" encoding="utf-8"?>
<sst xmlns="http://schemas.openxmlformats.org/spreadsheetml/2006/main" count="59" uniqueCount="33">
  <si>
    <t>ВСП74</t>
  </si>
  <si>
    <t>Путь 3 СП12</t>
  </si>
  <si>
    <t>№</t>
  </si>
  <si>
    <t>Товары (работы, услуги)</t>
  </si>
  <si>
    <t>шт</t>
  </si>
  <si>
    <t>Кол-во</t>
  </si>
  <si>
    <t>Ед.</t>
  </si>
  <si>
    <t>Цена</t>
  </si>
  <si>
    <t>Сумма</t>
  </si>
  <si>
    <r>
      <t xml:space="preserve">Рельсы </t>
    </r>
    <r>
      <rPr>
        <sz val="8"/>
        <color rgb="FFFF0000"/>
        <rFont val="Arial"/>
        <family val="2"/>
        <charset val="204"/>
      </rPr>
      <t>РП65 ДТ350</t>
    </r>
    <r>
      <rPr>
        <sz val="8"/>
        <rFont val="Arial"/>
        <family val="2"/>
        <charset val="204"/>
      </rPr>
      <t xml:space="preserve">, </t>
    </r>
    <r>
      <rPr>
        <sz val="8"/>
        <rFont val="Arial"/>
        <family val="2"/>
        <charset val="204"/>
      </rPr>
      <t xml:space="preserve">L= </t>
    </r>
    <r>
      <rPr>
        <sz val="8"/>
        <rFont val="Arial"/>
        <family val="2"/>
        <charset val="204"/>
      </rPr>
      <t xml:space="preserve">12.5 м </t>
    </r>
  </si>
  <si>
    <t>т</t>
  </si>
  <si>
    <t>Шпала железобетонная, Ш1 1-й сорт (с доставкой ж/д транспортом)</t>
  </si>
  <si>
    <t xml:space="preserve">Накладка 1Р-65 </t>
  </si>
  <si>
    <t xml:space="preserve">Подкладка КБ-65 </t>
  </si>
  <si>
    <t>Прокладка подрельсовая ЦП-143</t>
  </si>
  <si>
    <t>Прокладка ЦП-328</t>
  </si>
  <si>
    <t xml:space="preserve">Болт стыковой М27х160 в сборе </t>
  </si>
  <si>
    <t xml:space="preserve">Болт клеммный М22х75 в сборе </t>
  </si>
  <si>
    <t xml:space="preserve">Болт закладной М22х175 в сборе </t>
  </si>
  <si>
    <t>ИТОГО СП12, путь3</t>
  </si>
  <si>
    <r>
      <t xml:space="preserve">Долг КЗ поставка ЖДР </t>
    </r>
    <r>
      <rPr>
        <b/>
        <sz val="12"/>
        <color rgb="FFFF0000"/>
        <rFont val="Arial"/>
        <family val="2"/>
        <charset val="204"/>
      </rPr>
      <t>(УПД задним числом)</t>
    </r>
  </si>
  <si>
    <t>Цена с НДС</t>
  </si>
  <si>
    <t>Шпала железобетонная, Ш1</t>
  </si>
  <si>
    <t>Болт клеммный М22х75 в сборе</t>
  </si>
  <si>
    <t>Болт закладной М22х175 в сборе</t>
  </si>
  <si>
    <t>Все затраты КЗ на СП12, путь3, Долг</t>
  </si>
  <si>
    <t>Количество</t>
  </si>
  <si>
    <t>Прокладка ЦП-356, ЦП-143, ЦП-74 подрельсовая Р65</t>
  </si>
  <si>
    <t>Прокладка ЦП-328 нашпальная КБ65</t>
  </si>
  <si>
    <t>Накладка 1Р65</t>
  </si>
  <si>
    <t>кг</t>
  </si>
  <si>
    <t>Подкладка КБ65</t>
  </si>
  <si>
    <t>Болт закладной М22х175 с гайкой, шайбой, шайбой-скобой, втулкой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</si>
</sst>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i/>
      <sz val="9"/>
      <name val="Arial"/>
      <family val="2"/>
      <charset val="204"/>
    </font>
    <font>
      <b/>
      <i/>
      <sz val="10"/>
      <name val="Arial"/>
      <family val="2"/>
      <charset val="204"/>
    </font>
    <font>
      <sz val="7.5"/>
      <name val="Arial"/>
      <family val="2"/>
      <charset val="204"/>
    </font>
    <font>
      <sz val="8"/>
      <name val="Arial"/>
      <family val="2"/>
      <charset val="204"/>
    </font>
    <font>
      <sz val="8"/>
      <color rgb="FFFF0000"/>
      <name val="Arial"/>
      <family val="2"/>
      <charset val="204"/>
    </font>
    <font>
      <b/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rgb="FFFF0000"/>
      <name val="Arial"/>
      <family val="2"/>
      <charset val="204"/>
    </font>
    <font>
      <sz val="7.5"/>
      <color rgb="FFFF0000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i/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/>
      <top style="thin">
        <color rgb="FF333333"/>
      </top>
      <bottom style="thin">
        <color rgb="FF333333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ont="0" applyFill="0" applyBorder="0" applyAlignment="0" applyProtection="0">
      <alignment vertical="top"/>
    </xf>
  </cellStyleXfs>
  <cellXfs count="35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0" borderId="1" xfId="2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justify"/>
    </xf>
    <xf numFmtId="0" fontId="8" fillId="0" borderId="1" xfId="2" applyNumberFormat="1" applyFont="1" applyFill="1" applyBorder="1" applyAlignment="1" applyProtection="1">
      <alignment horizontal="left" vertical="top" wrapText="1"/>
    </xf>
    <xf numFmtId="1" fontId="8" fillId="0" borderId="1" xfId="2" applyNumberFormat="1" applyFont="1" applyFill="1" applyBorder="1" applyAlignment="1" applyProtection="1">
      <alignment horizontal="center" vertical="center" wrapText="1"/>
    </xf>
    <xf numFmtId="0" fontId="8" fillId="0" borderId="1" xfId="2" applyNumberFormat="1" applyFont="1" applyFill="1" applyBorder="1" applyAlignment="1" applyProtection="1">
      <alignment horizontal="center" vertical="center"/>
    </xf>
    <xf numFmtId="4" fontId="9" fillId="0" borderId="2" xfId="2" applyNumberFormat="1" applyFont="1" applyFill="1" applyBorder="1" applyAlignment="1" applyProtection="1">
      <alignment horizontal="center" vertical="center"/>
    </xf>
    <xf numFmtId="0" fontId="9" fillId="0" borderId="1" xfId="2" applyNumberFormat="1" applyFont="1" applyFill="1" applyBorder="1" applyAlignment="1" applyProtection="1">
      <alignment horizontal="center" vertical="center"/>
    </xf>
    <xf numFmtId="4" fontId="9" fillId="0" borderId="1" xfId="2" applyNumberFormat="1" applyFont="1" applyFill="1" applyBorder="1" applyAlignment="1" applyProtection="1">
      <alignment horizontal="center" vertical="center"/>
    </xf>
    <xf numFmtId="0" fontId="10" fillId="0" borderId="0" xfId="2" applyNumberFormat="1" applyFont="1" applyFill="1" applyBorder="1" applyAlignment="1" applyProtection="1">
      <alignment horizontal="left" vertical="center" wrapText="1"/>
    </xf>
    <xf numFmtId="0" fontId="10" fillId="0" borderId="0" xfId="2" applyNumberFormat="1" applyFont="1" applyFill="1" applyBorder="1" applyAlignment="1" applyProtection="1">
      <alignment horizontal="center" vertical="center" wrapText="1"/>
    </xf>
    <xf numFmtId="4" fontId="2" fillId="0" borderId="0" xfId="0" applyNumberFormat="1" applyFont="1"/>
    <xf numFmtId="0" fontId="11" fillId="0" borderId="0" xfId="2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/>
    </xf>
    <xf numFmtId="0" fontId="7" fillId="0" borderId="1" xfId="2" applyNumberFormat="1" applyFont="1" applyFill="1" applyBorder="1" applyAlignment="1" applyProtection="1">
      <alignment horizontal="left" vertical="center" wrapText="1"/>
    </xf>
    <xf numFmtId="0" fontId="7" fillId="0" borderId="1" xfId="2" applyNumberFormat="1" applyFont="1" applyFill="1" applyBorder="1" applyAlignment="1" applyProtection="1">
      <alignment horizontal="center" vertical="center" wrapText="1"/>
    </xf>
    <xf numFmtId="0" fontId="13" fillId="0" borderId="1" xfId="2" applyNumberFormat="1" applyFont="1" applyFill="1" applyBorder="1" applyAlignment="1" applyProtection="1">
      <alignment horizontal="center" vertical="center"/>
    </xf>
    <xf numFmtId="0" fontId="7" fillId="0" borderId="1" xfId="2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43" fontId="2" fillId="0" borderId="0" xfId="1" applyFont="1"/>
    <xf numFmtId="0" fontId="14" fillId="0" borderId="0" xfId="2" applyNumberFormat="1" applyFont="1" applyFill="1" applyBorder="1" applyAlignment="1" applyProtection="1">
      <alignment horizontal="left" vertical="center" wrapText="1"/>
    </xf>
    <xf numFmtId="0" fontId="14" fillId="0" borderId="0" xfId="2" applyNumberFormat="1" applyFont="1" applyFill="1" applyBorder="1" applyAlignment="1" applyProtection="1">
      <alignment horizontal="center" vertical="center" wrapText="1"/>
    </xf>
    <xf numFmtId="164" fontId="2" fillId="0" borderId="0" xfId="0" applyNumberFormat="1" applyFont="1"/>
    <xf numFmtId="0" fontId="15" fillId="0" borderId="3" xfId="0" applyFont="1" applyBorder="1" applyAlignment="1">
      <alignment horizontal="center" vertical="top" wrapText="1"/>
    </xf>
    <xf numFmtId="0" fontId="15" fillId="0" borderId="3" xfId="0" applyFont="1" applyBorder="1" applyAlignment="1">
      <alignment horizontal="left" vertical="top" wrapText="1" indent="2"/>
    </xf>
    <xf numFmtId="0" fontId="15" fillId="0" borderId="4" xfId="0" applyFont="1" applyBorder="1" applyAlignment="1">
      <alignment vertical="top" wrapText="1"/>
    </xf>
    <xf numFmtId="0" fontId="15" fillId="0" borderId="3" xfId="0" applyFont="1" applyBorder="1" applyAlignment="1">
      <alignment horizontal="left" vertical="center" wrapText="1"/>
    </xf>
  </cellXfs>
  <cellStyles count="3">
    <cellStyle name="Обычный" xfId="0" builtinId="0"/>
    <cellStyle name="Обычный_Лист1" xfId="2" xr:uid="{FF57CA66-F9C2-463E-BA5C-8039EF82A56E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ECEB2-6CAA-4FC4-A104-667957430E41}">
  <dimension ref="A1:G29"/>
  <sheetViews>
    <sheetView tabSelected="1" workbookViewId="0">
      <selection activeCell="K6" sqref="K6"/>
    </sheetView>
  </sheetViews>
  <sheetFormatPr defaultRowHeight="14.4" x14ac:dyDescent="0.3"/>
  <cols>
    <col min="1" max="1" width="4.5546875" customWidth="1"/>
    <col min="2" max="2" width="27.5546875" customWidth="1"/>
    <col min="7" max="7" width="15.44140625" bestFit="1" customWidth="1"/>
  </cols>
  <sheetData>
    <row r="1" spans="1:7" ht="18" x14ac:dyDescent="0.35">
      <c r="A1" s="1"/>
      <c r="B1" s="2" t="s">
        <v>0</v>
      </c>
      <c r="C1" s="3"/>
    </row>
    <row r="2" spans="1:7" x14ac:dyDescent="0.3">
      <c r="A2" s="1"/>
      <c r="B2" s="4" t="s">
        <v>1</v>
      </c>
      <c r="C2" s="5"/>
    </row>
    <row r="3" spans="1:7" x14ac:dyDescent="0.3">
      <c r="A3" s="6" t="s">
        <v>2</v>
      </c>
      <c r="B3" s="7" t="s">
        <v>3</v>
      </c>
      <c r="C3" s="8" t="s">
        <v>4</v>
      </c>
      <c r="D3" s="9" t="s">
        <v>5</v>
      </c>
      <c r="E3" s="7" t="s">
        <v>6</v>
      </c>
      <c r="F3" s="7" t="s">
        <v>7</v>
      </c>
      <c r="G3" s="7" t="s">
        <v>8</v>
      </c>
    </row>
    <row r="4" spans="1:7" x14ac:dyDescent="0.3">
      <c r="A4" s="25">
        <v>1</v>
      </c>
      <c r="B4" s="10" t="s">
        <v>9</v>
      </c>
      <c r="C4" s="11">
        <f>D4/0.811</f>
        <v>46.999999999999993</v>
      </c>
      <c r="D4" s="12">
        <v>38.116999999999997</v>
      </c>
      <c r="E4" s="12" t="s">
        <v>10</v>
      </c>
      <c r="F4" s="13">
        <v>167000</v>
      </c>
      <c r="G4" s="13">
        <f>F4*D4</f>
        <v>6365539</v>
      </c>
    </row>
    <row r="5" spans="1:7" ht="20.399999999999999" x14ac:dyDescent="0.3">
      <c r="A5" s="25">
        <v>2</v>
      </c>
      <c r="B5" s="10" t="s">
        <v>11</v>
      </c>
      <c r="C5" s="11">
        <f>D5</f>
        <v>460</v>
      </c>
      <c r="D5" s="14">
        <v>460</v>
      </c>
      <c r="E5" s="12" t="s">
        <v>4</v>
      </c>
      <c r="F5" s="13">
        <v>5700</v>
      </c>
      <c r="G5" s="13">
        <f t="shared" ref="G5:G12" si="0">F5*D5</f>
        <v>2622000</v>
      </c>
    </row>
    <row r="6" spans="1:7" x14ac:dyDescent="0.3">
      <c r="A6" s="25">
        <v>3</v>
      </c>
      <c r="B6" s="10" t="s">
        <v>12</v>
      </c>
      <c r="C6" s="11">
        <f>D6/0.0293</f>
        <v>95.870307167235495</v>
      </c>
      <c r="D6" s="12">
        <v>2.8090000000000002</v>
      </c>
      <c r="E6" s="12" t="s">
        <v>10</v>
      </c>
      <c r="F6" s="15">
        <v>315000</v>
      </c>
      <c r="G6" s="13">
        <f t="shared" si="0"/>
        <v>884835</v>
      </c>
    </row>
    <row r="7" spans="1:7" x14ac:dyDescent="0.3">
      <c r="A7" s="25">
        <v>4</v>
      </c>
      <c r="B7" s="10" t="s">
        <v>13</v>
      </c>
      <c r="C7" s="11">
        <f>D7/0.00685</f>
        <v>919.99999999999989</v>
      </c>
      <c r="D7" s="12">
        <v>6.3019999999999996</v>
      </c>
      <c r="E7" s="12" t="s">
        <v>10</v>
      </c>
      <c r="F7" s="15">
        <v>305000</v>
      </c>
      <c r="G7" s="13">
        <f t="shared" si="0"/>
        <v>1922109.9999999998</v>
      </c>
    </row>
    <row r="8" spans="1:7" x14ac:dyDescent="0.3">
      <c r="A8" s="25">
        <v>5</v>
      </c>
      <c r="B8" s="10" t="s">
        <v>14</v>
      </c>
      <c r="C8" s="11">
        <f>D8</f>
        <v>920</v>
      </c>
      <c r="D8" s="12">
        <v>920</v>
      </c>
      <c r="E8" s="12" t="s">
        <v>4</v>
      </c>
      <c r="F8" s="14">
        <v>85</v>
      </c>
      <c r="G8" s="13">
        <f t="shared" si="0"/>
        <v>78200</v>
      </c>
    </row>
    <row r="9" spans="1:7" x14ac:dyDescent="0.3">
      <c r="A9" s="25">
        <v>6</v>
      </c>
      <c r="B9" s="10" t="s">
        <v>15</v>
      </c>
      <c r="C9" s="11">
        <f>D9</f>
        <v>920</v>
      </c>
      <c r="D9" s="12">
        <v>920</v>
      </c>
      <c r="E9" s="12" t="s">
        <v>4</v>
      </c>
      <c r="F9" s="14">
        <v>95</v>
      </c>
      <c r="G9" s="13">
        <f t="shared" si="0"/>
        <v>87400</v>
      </c>
    </row>
    <row r="10" spans="1:7" x14ac:dyDescent="0.3">
      <c r="A10" s="25">
        <v>7</v>
      </c>
      <c r="B10" s="10" t="s">
        <v>16</v>
      </c>
      <c r="C10" s="11">
        <f>D10/0.0011</f>
        <v>291.81818181818181</v>
      </c>
      <c r="D10" s="12">
        <v>0.32100000000000001</v>
      </c>
      <c r="E10" s="12" t="s">
        <v>10</v>
      </c>
      <c r="F10" s="15">
        <v>199000</v>
      </c>
      <c r="G10" s="13">
        <f t="shared" si="0"/>
        <v>63879</v>
      </c>
    </row>
    <row r="11" spans="1:7" x14ac:dyDescent="0.3">
      <c r="A11" s="25">
        <v>8</v>
      </c>
      <c r="B11" s="10" t="s">
        <v>17</v>
      </c>
      <c r="C11" s="11">
        <f>D11/0.0012</f>
        <v>1876.6666666666667</v>
      </c>
      <c r="D11" s="12">
        <v>2.2519999999999998</v>
      </c>
      <c r="E11" s="12" t="s">
        <v>10</v>
      </c>
      <c r="F11" s="15">
        <v>201000</v>
      </c>
      <c r="G11" s="13">
        <f t="shared" si="0"/>
        <v>452651.99999999994</v>
      </c>
    </row>
    <row r="12" spans="1:7" x14ac:dyDescent="0.3">
      <c r="A12" s="25">
        <v>9</v>
      </c>
      <c r="B12" s="10" t="s">
        <v>18</v>
      </c>
      <c r="C12" s="11">
        <f>D12/0.000966</f>
        <v>1839.5445134575568</v>
      </c>
      <c r="D12" s="12">
        <v>1.7769999999999999</v>
      </c>
      <c r="E12" s="12" t="s">
        <v>10</v>
      </c>
      <c r="F12" s="15">
        <v>199000</v>
      </c>
      <c r="G12" s="13">
        <f t="shared" si="0"/>
        <v>353623</v>
      </c>
    </row>
    <row r="13" spans="1:7" x14ac:dyDescent="0.3">
      <c r="A13" s="26"/>
      <c r="B13" s="16" t="s">
        <v>19</v>
      </c>
      <c r="C13" s="17"/>
      <c r="G13" s="18">
        <f>SUM(G4:G12)</f>
        <v>12830238</v>
      </c>
    </row>
    <row r="14" spans="1:7" x14ac:dyDescent="0.3">
      <c r="A14" s="26"/>
      <c r="B14" s="16"/>
      <c r="C14" s="17"/>
      <c r="G14" s="18"/>
    </row>
    <row r="15" spans="1:7" ht="14.4" customHeight="1" x14ac:dyDescent="0.3">
      <c r="A15" s="34" t="s">
        <v>2</v>
      </c>
      <c r="B15" s="31" t="s">
        <v>3</v>
      </c>
      <c r="C15" s="8" t="s">
        <v>4</v>
      </c>
      <c r="D15" s="33" t="s">
        <v>26</v>
      </c>
      <c r="E15" s="7" t="s">
        <v>6</v>
      </c>
      <c r="F15" s="32" t="s">
        <v>7</v>
      </c>
      <c r="G15" s="7" t="s">
        <v>8</v>
      </c>
    </row>
    <row r="16" spans="1:7" ht="22.8" customHeight="1" x14ac:dyDescent="0.3">
      <c r="A16" s="25">
        <v>1</v>
      </c>
      <c r="B16" s="10" t="s">
        <v>27</v>
      </c>
      <c r="C16" s="11">
        <f>D16</f>
        <v>102</v>
      </c>
      <c r="D16" s="11">
        <v>102</v>
      </c>
      <c r="E16" s="12" t="s">
        <v>4</v>
      </c>
      <c r="F16" s="13">
        <v>85</v>
      </c>
      <c r="G16" s="13">
        <f>F16*D16</f>
        <v>8670</v>
      </c>
    </row>
    <row r="17" spans="1:7" x14ac:dyDescent="0.3">
      <c r="A17" s="25">
        <v>2</v>
      </c>
      <c r="B17" s="10" t="s">
        <v>28</v>
      </c>
      <c r="C17" s="11">
        <f>D17</f>
        <v>102</v>
      </c>
      <c r="D17" s="11">
        <v>102</v>
      </c>
      <c r="E17" s="12" t="s">
        <v>4</v>
      </c>
      <c r="F17" s="13">
        <v>95</v>
      </c>
      <c r="G17" s="13">
        <f t="shared" ref="G17:G20" si="1">F17*D17</f>
        <v>9690</v>
      </c>
    </row>
    <row r="18" spans="1:7" x14ac:dyDescent="0.3">
      <c r="A18" s="25">
        <v>3</v>
      </c>
      <c r="B18" s="10" t="s">
        <v>29</v>
      </c>
      <c r="C18" s="11">
        <f>D18/29.26</f>
        <v>15.721120984278878</v>
      </c>
      <c r="D18" s="11">
        <v>460</v>
      </c>
      <c r="E18" s="12" t="s">
        <v>30</v>
      </c>
      <c r="F18" s="13">
        <v>315</v>
      </c>
      <c r="G18" s="13">
        <f t="shared" si="1"/>
        <v>144900</v>
      </c>
    </row>
    <row r="19" spans="1:7" x14ac:dyDescent="0.3">
      <c r="A19" s="25">
        <v>4</v>
      </c>
      <c r="B19" s="10" t="s">
        <v>31</v>
      </c>
      <c r="C19" s="11">
        <f>D19/6.85</f>
        <v>104.23357664233578</v>
      </c>
      <c r="D19" s="11">
        <v>714</v>
      </c>
      <c r="E19" s="12" t="s">
        <v>30</v>
      </c>
      <c r="F19" s="13">
        <v>305</v>
      </c>
      <c r="G19" s="13">
        <f t="shared" si="1"/>
        <v>217770</v>
      </c>
    </row>
    <row r="20" spans="1:7" ht="20.399999999999999" x14ac:dyDescent="0.3">
      <c r="A20" s="25">
        <v>5</v>
      </c>
      <c r="B20" s="10" t="s">
        <v>32</v>
      </c>
      <c r="C20" s="11">
        <f>D20/0.966</f>
        <v>84.886128364389236</v>
      </c>
      <c r="D20" s="11">
        <v>82</v>
      </c>
      <c r="E20" s="12" t="s">
        <v>30</v>
      </c>
      <c r="F20" s="13">
        <v>199</v>
      </c>
      <c r="G20" s="13">
        <f t="shared" si="1"/>
        <v>16318</v>
      </c>
    </row>
    <row r="21" spans="1:7" ht="18" x14ac:dyDescent="0.35">
      <c r="A21" s="26"/>
      <c r="B21" s="2"/>
      <c r="C21" s="3"/>
      <c r="G21" s="18">
        <f>SUM(G16:G20)</f>
        <v>397348</v>
      </c>
    </row>
    <row r="22" spans="1:7" ht="31.2" x14ac:dyDescent="0.3">
      <c r="A22" s="26"/>
      <c r="B22" s="19" t="s">
        <v>20</v>
      </c>
      <c r="C22" s="20"/>
    </row>
    <row r="23" spans="1:7" x14ac:dyDescent="0.3">
      <c r="A23" s="21" t="s">
        <v>2</v>
      </c>
      <c r="B23" s="6" t="s">
        <v>3</v>
      </c>
      <c r="C23" s="21"/>
      <c r="D23" s="21" t="s">
        <v>5</v>
      </c>
      <c r="E23" s="7" t="s">
        <v>6</v>
      </c>
      <c r="F23" s="7" t="s">
        <v>21</v>
      </c>
      <c r="G23" s="7" t="s">
        <v>8</v>
      </c>
    </row>
    <row r="24" spans="1:7" x14ac:dyDescent="0.3">
      <c r="A24" s="25">
        <v>1</v>
      </c>
      <c r="B24" s="22" t="s">
        <v>22</v>
      </c>
      <c r="C24" s="23"/>
      <c r="D24" s="24">
        <f>194+14</f>
        <v>208</v>
      </c>
      <c r="E24" s="12" t="s">
        <v>4</v>
      </c>
      <c r="F24" s="25">
        <v>4538.04</v>
      </c>
      <c r="G24" s="25">
        <f>F24*D24</f>
        <v>943912.32</v>
      </c>
    </row>
    <row r="25" spans="1:7" x14ac:dyDescent="0.3">
      <c r="A25" s="25">
        <v>2</v>
      </c>
      <c r="B25" s="22" t="s">
        <v>23</v>
      </c>
      <c r="C25" s="23"/>
      <c r="D25" s="25">
        <v>120</v>
      </c>
      <c r="E25" s="12" t="s">
        <v>4</v>
      </c>
      <c r="F25" s="25">
        <v>250</v>
      </c>
      <c r="G25" s="25">
        <f t="shared" ref="G25:G26" si="2">F25*D25</f>
        <v>30000</v>
      </c>
    </row>
    <row r="26" spans="1:7" x14ac:dyDescent="0.3">
      <c r="A26" s="25">
        <v>3</v>
      </c>
      <c r="B26" s="22" t="s">
        <v>24</v>
      </c>
      <c r="C26" s="23"/>
      <c r="D26" s="25">
        <v>92</v>
      </c>
      <c r="E26" s="12" t="s">
        <v>4</v>
      </c>
      <c r="F26" s="25">
        <v>200</v>
      </c>
      <c r="G26" s="25">
        <f t="shared" si="2"/>
        <v>18400</v>
      </c>
    </row>
    <row r="27" spans="1:7" x14ac:dyDescent="0.3">
      <c r="A27" s="1"/>
      <c r="C27" s="26"/>
      <c r="G27" s="27">
        <f>SUM(G24:G26)</f>
        <v>992312.31999999995</v>
      </c>
    </row>
    <row r="28" spans="1:7" ht="27.6" x14ac:dyDescent="0.3">
      <c r="A28" s="1"/>
      <c r="B28" s="28" t="s">
        <v>25</v>
      </c>
      <c r="C28" s="29"/>
      <c r="G28" s="30">
        <f>SUM(G13+G27+G21)</f>
        <v>14219898.32</v>
      </c>
    </row>
    <row r="29" spans="1:7" x14ac:dyDescent="0.3">
      <c r="A29" s="1"/>
      <c r="C29" s="2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2024-12-19T08:12:49Z</dcterms:created>
  <dcterms:modified xsi:type="dcterms:W3CDTF">2024-12-19T10:42:40Z</dcterms:modified>
</cp:coreProperties>
</file>