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"/>
    </mc:Choice>
  </mc:AlternateContent>
  <xr:revisionPtr revIDLastSave="0" documentId="13_ncr:1_{54A48B40-57E5-4A57-A442-35E2BFDA4AC0}" xr6:coauthVersionLast="47" xr6:coauthVersionMax="47" xr10:uidLastSave="{00000000-0000-0000-0000-000000000000}"/>
  <bookViews>
    <workbookView xWindow="28680" yWindow="1755" windowWidth="29040" windowHeight="15840" xr2:uid="{78A2DAD6-AC16-413F-906D-F4603F63124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11" i="1"/>
  <c r="C5" i="1"/>
  <c r="C10" i="1"/>
  <c r="C4" i="1"/>
  <c r="C9" i="1"/>
  <c r="C8" i="1"/>
  <c r="C6" i="1"/>
  <c r="C7" i="1"/>
  <c r="R18" i="1"/>
  <c r="K18" i="1"/>
  <c r="D18" i="1"/>
  <c r="U20" i="1"/>
  <c r="N20" i="1"/>
  <c r="G20" i="1"/>
  <c r="U19" i="1"/>
  <c r="N19" i="1"/>
  <c r="G19" i="1"/>
  <c r="U18" i="1"/>
  <c r="U21" i="1" s="1"/>
  <c r="N18" i="1"/>
  <c r="N21" i="1" s="1"/>
  <c r="G18" i="1"/>
  <c r="G21" i="1" s="1"/>
  <c r="U15" i="1"/>
  <c r="U14" i="1"/>
  <c r="U13" i="1"/>
  <c r="U12" i="1"/>
  <c r="N12" i="1"/>
  <c r="G12" i="1"/>
  <c r="U11" i="1"/>
  <c r="N11" i="1"/>
  <c r="G11" i="1"/>
  <c r="U10" i="1"/>
  <c r="N10" i="1"/>
  <c r="G10" i="1"/>
  <c r="U9" i="1"/>
  <c r="N9" i="1"/>
  <c r="G9" i="1"/>
  <c r="U8" i="1"/>
  <c r="N8" i="1"/>
  <c r="G8" i="1"/>
  <c r="U7" i="1"/>
  <c r="N7" i="1"/>
  <c r="G7" i="1"/>
  <c r="U6" i="1"/>
  <c r="N6" i="1"/>
  <c r="G6" i="1"/>
  <c r="U5" i="1"/>
  <c r="N5" i="1"/>
  <c r="G5" i="1"/>
  <c r="U4" i="1"/>
  <c r="N4" i="1"/>
  <c r="G4" i="1"/>
  <c r="N13" i="1" l="1"/>
  <c r="G13" i="1"/>
  <c r="U23" i="1"/>
  <c r="N23" i="1"/>
  <c r="G23" i="1"/>
</calcChain>
</file>

<file path=xl/sharedStrings.xml><?xml version="1.0" encoding="utf-8"?>
<sst xmlns="http://schemas.openxmlformats.org/spreadsheetml/2006/main" count="128" uniqueCount="31">
  <si>
    <t>ВСП74</t>
  </si>
  <si>
    <t>НТПК</t>
  </si>
  <si>
    <t>ПромПутьСнабжение</t>
  </si>
  <si>
    <t>Путь 3 СП12</t>
  </si>
  <si>
    <t>№</t>
  </si>
  <si>
    <t>Товары (работы, услуги)</t>
  </si>
  <si>
    <t>Кол-во</t>
  </si>
  <si>
    <t>Ед.</t>
  </si>
  <si>
    <t>Цена</t>
  </si>
  <si>
    <t>Сумма</t>
  </si>
  <si>
    <r>
      <t xml:space="preserve">Рельсы </t>
    </r>
    <r>
      <rPr>
        <sz val="8"/>
        <color rgb="FFFF0000"/>
        <rFont val="Arial"/>
        <family val="2"/>
        <charset val="204"/>
      </rPr>
      <t>РП65 ДТ350</t>
    </r>
    <r>
      <rPr>
        <sz val="8"/>
        <rFont val="Arial"/>
        <family val="2"/>
        <charset val="204"/>
      </rPr>
      <t xml:space="preserve">, </t>
    </r>
    <r>
      <rPr>
        <sz val="8"/>
        <rFont val="Arial"/>
      </rPr>
      <t xml:space="preserve">L= </t>
    </r>
    <r>
      <rPr>
        <sz val="8"/>
        <rFont val="Arial"/>
        <charset val="204"/>
      </rPr>
      <t xml:space="preserve">12.5 м </t>
    </r>
  </si>
  <si>
    <t>т</t>
  </si>
  <si>
    <r>
      <t xml:space="preserve">Рельсы </t>
    </r>
    <r>
      <rPr>
        <sz val="8"/>
        <color rgb="FFFF0000"/>
        <rFont val="Arial"/>
        <family val="2"/>
        <charset val="204"/>
      </rPr>
      <t>РП65 ДТ350</t>
    </r>
    <r>
      <rPr>
        <sz val="8"/>
        <rFont val="Arial"/>
        <family val="2"/>
        <charset val="204"/>
      </rPr>
      <t xml:space="preserve">, </t>
    </r>
    <r>
      <rPr>
        <sz val="8"/>
        <rFont val="Arial"/>
      </rPr>
      <t xml:space="preserve">L= </t>
    </r>
    <r>
      <rPr>
        <sz val="8"/>
        <rFont val="Arial"/>
        <charset val="204"/>
      </rPr>
      <t xml:space="preserve">12.5 м </t>
    </r>
    <r>
      <rPr>
        <sz val="8"/>
        <color rgb="FFFF0000"/>
        <rFont val="Arial"/>
        <family val="2"/>
        <charset val="204"/>
      </rPr>
      <t>БЕЗ ПАСПАРТОВ</t>
    </r>
  </si>
  <si>
    <t>Шпала железобетонная, Ш1 1-й сорт (с доставкой ж/д транспортом)</t>
  </si>
  <si>
    <t>шт</t>
  </si>
  <si>
    <t xml:space="preserve">Накладка 1Р-65 </t>
  </si>
  <si>
    <t xml:space="preserve">Подкладка КБ-65 </t>
  </si>
  <si>
    <t>Прокладка подрельсовая ЦП-143</t>
  </si>
  <si>
    <t>Прокладка ЦП-328</t>
  </si>
  <si>
    <t xml:space="preserve">Болт стыковой М27х160 в сборе </t>
  </si>
  <si>
    <t xml:space="preserve">Болт клеммный М22х75 в сборе </t>
  </si>
  <si>
    <t xml:space="preserve">Болт закладной М22х175 в сборе </t>
  </si>
  <si>
    <t>ИТОГО СП12, путь3</t>
  </si>
  <si>
    <t>Доставка (машина шпалы)</t>
  </si>
  <si>
    <t>Доставка (машина рельсы, накладки)</t>
  </si>
  <si>
    <r>
      <t xml:space="preserve">Долг КЗ поставка ЖДР </t>
    </r>
    <r>
      <rPr>
        <b/>
        <sz val="12"/>
        <color rgb="FFFF0000"/>
        <rFont val="Arial"/>
        <family val="2"/>
        <charset val="204"/>
      </rPr>
      <t>(УПД задним числом)</t>
    </r>
  </si>
  <si>
    <t>Цена с НДС</t>
  </si>
  <si>
    <t>Шпала железобетонная, Ш1</t>
  </si>
  <si>
    <t>Болт клеммный М22х75 в сборе</t>
  </si>
  <si>
    <t>Болт закладной М22х175 в сборе</t>
  </si>
  <si>
    <t>Все затраты КЗ на СП12, путь3, Долг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</si>
</sst>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10"/>
      <name val="Arial"/>
      <charset val="204"/>
    </font>
    <font>
      <b/>
      <i/>
      <sz val="10"/>
      <name val="Arial"/>
      <family val="2"/>
      <charset val="204"/>
    </font>
    <font>
      <sz val="7.5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Arial"/>
    </font>
    <font>
      <sz val="8"/>
      <name val="Arial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7.5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5" fillId="0" borderId="1" xfId="2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justify"/>
    </xf>
    <xf numFmtId="0" fontId="7" fillId="0" borderId="1" xfId="2" applyNumberFormat="1" applyFont="1" applyFill="1" applyBorder="1" applyAlignment="1" applyProtection="1">
      <alignment horizontal="center"/>
    </xf>
    <xf numFmtId="0" fontId="8" fillId="0" borderId="1" xfId="2" applyNumberFormat="1" applyFont="1" applyFill="1" applyBorder="1" applyAlignment="1" applyProtection="1">
      <alignment horizontal="center"/>
    </xf>
    <xf numFmtId="0" fontId="9" fillId="0" borderId="1" xfId="2" applyNumberFormat="1" applyFont="1" applyFill="1" applyBorder="1" applyAlignment="1" applyProtection="1">
      <alignment horizontal="left" vertical="top" wrapText="1"/>
    </xf>
    <xf numFmtId="0" fontId="12" fillId="0" borderId="1" xfId="2" applyNumberFormat="1" applyFont="1" applyFill="1" applyBorder="1" applyAlignment="1" applyProtection="1">
      <alignment horizontal="center" vertical="center"/>
    </xf>
    <xf numFmtId="4" fontId="10" fillId="0" borderId="2" xfId="2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0" fontId="12" fillId="0" borderId="1" xfId="2" applyNumberFormat="1" applyFont="1" applyFill="1" applyBorder="1" applyAlignment="1" applyProtection="1">
      <alignment horizontal="left" vertical="top" wrapText="1"/>
    </xf>
    <xf numFmtId="0" fontId="10" fillId="0" borderId="1" xfId="2" applyNumberFormat="1" applyFont="1" applyFill="1" applyBorder="1" applyAlignment="1" applyProtection="1">
      <alignment horizontal="center" vertical="center"/>
    </xf>
    <xf numFmtId="0" fontId="13" fillId="0" borderId="0" xfId="2" applyNumberFormat="1" applyFont="1" applyFill="1" applyBorder="1" applyAlignment="1" applyProtection="1">
      <alignment horizontal="left" vertical="center" wrapText="1"/>
    </xf>
    <xf numFmtId="4" fontId="2" fillId="0" borderId="0" xfId="0" applyNumberFormat="1" applyFont="1"/>
    <xf numFmtId="0" fontId="9" fillId="0" borderId="1" xfId="2" applyNumberFormat="1" applyFont="1" applyFill="1" applyBorder="1" applyAlignment="1" applyProtection="1">
      <alignment horizontal="center" vertical="center"/>
    </xf>
    <xf numFmtId="0" fontId="14" fillId="0" borderId="0" xfId="2" applyNumberFormat="1" applyFont="1" applyFill="1" applyBorder="1" applyAlignment="1" applyProtection="1">
      <alignment horizontal="left" vertical="center" wrapText="1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8" fillId="0" borderId="1" xfId="2" applyNumberFormat="1" applyFont="1" applyFill="1" applyBorder="1" applyAlignment="1" applyProtection="1">
      <alignment horizontal="left" vertical="center" wrapText="1"/>
    </xf>
    <xf numFmtId="0" fontId="8" fillId="0" borderId="1" xfId="2" applyNumberFormat="1" applyFont="1" applyFill="1" applyBorder="1" applyAlignment="1" applyProtection="1">
      <alignment horizontal="center" vertical="center"/>
    </xf>
    <xf numFmtId="43" fontId="2" fillId="0" borderId="0" xfId="1" applyFont="1"/>
    <xf numFmtId="0" fontId="16" fillId="0" borderId="0" xfId="2" applyNumberFormat="1" applyFont="1" applyFill="1" applyBorder="1" applyAlignment="1" applyProtection="1">
      <alignment horizontal="left" vertical="center" wrapText="1"/>
    </xf>
    <xf numFmtId="164" fontId="17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1" fontId="9" fillId="0" borderId="1" xfId="2" applyNumberFormat="1" applyFont="1" applyFill="1" applyBorder="1" applyAlignment="1" applyProtection="1">
      <alignment horizontal="center" vertical="center" wrapText="1"/>
    </xf>
    <xf numFmtId="1" fontId="12" fillId="0" borderId="1" xfId="2" applyNumberFormat="1" applyFont="1" applyFill="1" applyBorder="1" applyAlignment="1" applyProtection="1">
      <alignment horizontal="center" vertical="center" wrapText="1"/>
    </xf>
    <xf numFmtId="0" fontId="13" fillId="0" borderId="0" xfId="2" applyNumberFormat="1" applyFont="1" applyFill="1" applyBorder="1" applyAlignment="1" applyProtection="1">
      <alignment horizontal="center" vertical="center" wrapText="1"/>
    </xf>
    <xf numFmtId="0" fontId="14" fillId="0" borderId="0" xfId="2" applyNumberFormat="1" applyFont="1" applyFill="1" applyBorder="1" applyAlignment="1" applyProtection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0" xfId="2" applyNumberFormat="1" applyFont="1" applyFill="1" applyBorder="1" applyAlignment="1" applyProtection="1">
      <alignment horizontal="center" vertical="center" wrapText="1"/>
    </xf>
    <xf numFmtId="0" fontId="18" fillId="0" borderId="1" xfId="2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_Лист1" xfId="2" xr:uid="{65539998-49C1-451A-B15C-CDA91CB45FBE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0668-1F5A-4A1D-8D31-9A339B3C2EEF}">
  <dimension ref="A1:U23"/>
  <sheetViews>
    <sheetView tabSelected="1" workbookViewId="0">
      <selection activeCell="J27" sqref="J27"/>
    </sheetView>
  </sheetViews>
  <sheetFormatPr defaultRowHeight="14.4" x14ac:dyDescent="0.3"/>
  <cols>
    <col min="1" max="1" width="3.109375" bestFit="1" customWidth="1"/>
    <col min="2" max="2" width="25.88671875" bestFit="1" customWidth="1"/>
    <col min="3" max="3" width="9.21875" style="35" customWidth="1"/>
    <col min="4" max="4" width="8" bestFit="1" customWidth="1"/>
    <col min="5" max="5" width="4.5546875" bestFit="1" customWidth="1"/>
    <col min="6" max="6" width="12.21875" bestFit="1" customWidth="1"/>
    <col min="7" max="7" width="15.44140625" bestFit="1" customWidth="1"/>
    <col min="8" max="8" width="1.5546875" customWidth="1"/>
    <col min="9" max="9" width="3.109375" bestFit="1" customWidth="1"/>
    <col min="10" max="10" width="25.88671875" bestFit="1" customWidth="1"/>
    <col min="11" max="11" width="8" bestFit="1" customWidth="1"/>
    <col min="12" max="12" width="4.5546875" bestFit="1" customWidth="1"/>
    <col min="13" max="13" width="12.21875" bestFit="1" customWidth="1"/>
    <col min="14" max="14" width="15.44140625" bestFit="1" customWidth="1"/>
    <col min="15" max="15" width="1.44140625" customWidth="1"/>
    <col min="16" max="16" width="3.109375" bestFit="1" customWidth="1"/>
    <col min="17" max="17" width="25.88671875" bestFit="1" customWidth="1"/>
    <col min="18" max="18" width="8" bestFit="1" customWidth="1"/>
    <col min="19" max="19" width="4.5546875" bestFit="1" customWidth="1"/>
    <col min="20" max="20" width="12.21875" bestFit="1" customWidth="1"/>
    <col min="21" max="21" width="15.44140625" bestFit="1" customWidth="1"/>
  </cols>
  <sheetData>
    <row r="1" spans="1:21" ht="18" x14ac:dyDescent="0.35">
      <c r="A1" s="1"/>
      <c r="B1" s="2" t="s">
        <v>0</v>
      </c>
      <c r="C1" s="27"/>
      <c r="H1" s="3"/>
      <c r="J1" s="2" t="s">
        <v>1</v>
      </c>
      <c r="O1" s="3"/>
      <c r="P1" s="1"/>
      <c r="Q1" s="2" t="s">
        <v>2</v>
      </c>
    </row>
    <row r="2" spans="1:21" x14ac:dyDescent="0.3">
      <c r="A2" s="1"/>
      <c r="B2" s="4" t="s">
        <v>3</v>
      </c>
      <c r="C2" s="28"/>
      <c r="H2" s="3"/>
      <c r="J2" s="4" t="s">
        <v>3</v>
      </c>
      <c r="O2" s="3"/>
      <c r="P2" s="1"/>
      <c r="Q2" s="4" t="s">
        <v>3</v>
      </c>
    </row>
    <row r="3" spans="1:21" x14ac:dyDescent="0.3">
      <c r="A3" s="5" t="s">
        <v>4</v>
      </c>
      <c r="B3" s="6" t="s">
        <v>5</v>
      </c>
      <c r="C3" s="29" t="s">
        <v>14</v>
      </c>
      <c r="D3" s="7" t="s">
        <v>6</v>
      </c>
      <c r="E3" s="6" t="s">
        <v>7</v>
      </c>
      <c r="F3" s="6" t="s">
        <v>8</v>
      </c>
      <c r="G3" s="8" t="s">
        <v>9</v>
      </c>
      <c r="H3" s="3"/>
      <c r="I3" s="5" t="s">
        <v>4</v>
      </c>
      <c r="J3" s="6" t="s">
        <v>5</v>
      </c>
      <c r="K3" s="7" t="s">
        <v>6</v>
      </c>
      <c r="L3" s="6" t="s">
        <v>7</v>
      </c>
      <c r="M3" s="6" t="s">
        <v>8</v>
      </c>
      <c r="N3" s="8" t="s">
        <v>9</v>
      </c>
      <c r="O3" s="3"/>
      <c r="P3" s="5" t="s">
        <v>4</v>
      </c>
      <c r="Q3" s="6" t="s">
        <v>5</v>
      </c>
      <c r="R3" s="7" t="s">
        <v>6</v>
      </c>
      <c r="S3" s="6" t="s">
        <v>7</v>
      </c>
      <c r="T3" s="6" t="s">
        <v>8</v>
      </c>
      <c r="U3" s="8" t="s">
        <v>9</v>
      </c>
    </row>
    <row r="4" spans="1:21" ht="20.399999999999999" x14ac:dyDescent="0.3">
      <c r="A4" s="9">
        <v>1</v>
      </c>
      <c r="B4" s="10" t="s">
        <v>10</v>
      </c>
      <c r="C4" s="30">
        <f>D4/0.811</f>
        <v>46.999999999999993</v>
      </c>
      <c r="D4" s="11">
        <v>38.116999999999997</v>
      </c>
      <c r="E4" s="11" t="s">
        <v>11</v>
      </c>
      <c r="F4" s="12">
        <v>167000</v>
      </c>
      <c r="G4" s="12">
        <f>F4*D4</f>
        <v>6365539</v>
      </c>
      <c r="H4" s="3"/>
      <c r="I4" s="9">
        <v>1</v>
      </c>
      <c r="J4" s="10" t="s">
        <v>10</v>
      </c>
      <c r="K4" s="11">
        <v>38.116999999999997</v>
      </c>
      <c r="L4" s="11" t="s">
        <v>11</v>
      </c>
      <c r="M4" s="12">
        <v>167000</v>
      </c>
      <c r="N4" s="12">
        <f>M4*K4</f>
        <v>6365539</v>
      </c>
      <c r="O4" s="3"/>
      <c r="P4" s="9">
        <v>1</v>
      </c>
      <c r="Q4" s="10" t="s">
        <v>12</v>
      </c>
      <c r="R4" s="11">
        <v>38.116999999999997</v>
      </c>
      <c r="S4" s="11" t="s">
        <v>11</v>
      </c>
      <c r="T4" s="13">
        <v>140000</v>
      </c>
      <c r="U4" s="12">
        <f>T4*R4</f>
        <v>5336380</v>
      </c>
    </row>
    <row r="5" spans="1:21" ht="20.399999999999999" x14ac:dyDescent="0.3">
      <c r="A5" s="9">
        <v>2</v>
      </c>
      <c r="B5" s="14" t="s">
        <v>13</v>
      </c>
      <c r="C5" s="31">
        <f>D5</f>
        <v>460</v>
      </c>
      <c r="D5" s="15">
        <v>460</v>
      </c>
      <c r="E5" s="11" t="s">
        <v>14</v>
      </c>
      <c r="F5" s="12">
        <v>5700</v>
      </c>
      <c r="G5" s="12">
        <f t="shared" ref="G5:G12" si="0">F5*D5</f>
        <v>2622000</v>
      </c>
      <c r="H5" s="3"/>
      <c r="I5" s="9">
        <v>2</v>
      </c>
      <c r="J5" s="14" t="s">
        <v>13</v>
      </c>
      <c r="K5" s="15">
        <v>460</v>
      </c>
      <c r="L5" s="11" t="s">
        <v>14</v>
      </c>
      <c r="M5" s="12">
        <v>5600</v>
      </c>
      <c r="N5" s="12">
        <f t="shared" ref="N5:N12" si="1">M5*K5</f>
        <v>2576000</v>
      </c>
      <c r="O5" s="3"/>
      <c r="P5" s="9">
        <v>2</v>
      </c>
      <c r="Q5" s="14" t="s">
        <v>13</v>
      </c>
      <c r="R5" s="15">
        <v>460</v>
      </c>
      <c r="S5" s="11" t="s">
        <v>14</v>
      </c>
      <c r="T5" s="13">
        <v>7000</v>
      </c>
      <c r="U5" s="12">
        <f t="shared" ref="U5:U14" si="2">T5*R5</f>
        <v>3220000</v>
      </c>
    </row>
    <row r="6" spans="1:21" x14ac:dyDescent="0.3">
      <c r="A6" s="9">
        <v>3</v>
      </c>
      <c r="B6" s="10" t="s">
        <v>15</v>
      </c>
      <c r="C6" s="30">
        <f>D6/0.0293</f>
        <v>95.870307167235495</v>
      </c>
      <c r="D6" s="11">
        <v>2.8090000000000002</v>
      </c>
      <c r="E6" s="11" t="s">
        <v>11</v>
      </c>
      <c r="F6" s="13">
        <v>315000</v>
      </c>
      <c r="G6" s="12">
        <f t="shared" si="0"/>
        <v>884835</v>
      </c>
      <c r="H6" s="3"/>
      <c r="I6" s="9">
        <v>3</v>
      </c>
      <c r="J6" s="10" t="s">
        <v>15</v>
      </c>
      <c r="K6" s="11">
        <v>2.8090000000000002</v>
      </c>
      <c r="L6" s="11" t="s">
        <v>11</v>
      </c>
      <c r="M6" s="13">
        <v>310000</v>
      </c>
      <c r="N6" s="12">
        <f t="shared" si="1"/>
        <v>870790</v>
      </c>
      <c r="O6" s="3"/>
      <c r="P6" s="9">
        <v>3</v>
      </c>
      <c r="Q6" s="10" t="s">
        <v>15</v>
      </c>
      <c r="R6" s="11">
        <v>2.8090000000000002</v>
      </c>
      <c r="S6" s="11" t="s">
        <v>11</v>
      </c>
      <c r="T6" s="13">
        <v>220000</v>
      </c>
      <c r="U6" s="12">
        <f t="shared" si="2"/>
        <v>617980</v>
      </c>
    </row>
    <row r="7" spans="1:21" x14ac:dyDescent="0.3">
      <c r="A7" s="9">
        <v>4</v>
      </c>
      <c r="B7" s="10" t="s">
        <v>16</v>
      </c>
      <c r="C7" s="30">
        <f>D7/0.00685</f>
        <v>919.99999999999989</v>
      </c>
      <c r="D7" s="11">
        <v>6.3019999999999996</v>
      </c>
      <c r="E7" s="11" t="s">
        <v>11</v>
      </c>
      <c r="F7" s="13">
        <v>305000</v>
      </c>
      <c r="G7" s="12">
        <f t="shared" si="0"/>
        <v>1922109.9999999998</v>
      </c>
      <c r="H7" s="3"/>
      <c r="I7" s="9">
        <v>4</v>
      </c>
      <c r="J7" s="10" t="s">
        <v>16</v>
      </c>
      <c r="K7" s="11">
        <v>6.3019999999999996</v>
      </c>
      <c r="L7" s="11" t="s">
        <v>11</v>
      </c>
      <c r="M7" s="13">
        <v>310000</v>
      </c>
      <c r="N7" s="12">
        <f t="shared" si="1"/>
        <v>1953619.9999999998</v>
      </c>
      <c r="O7" s="3"/>
      <c r="P7" s="9">
        <v>4</v>
      </c>
      <c r="Q7" s="10" t="s">
        <v>16</v>
      </c>
      <c r="R7" s="11">
        <v>6.3019999999999996</v>
      </c>
      <c r="S7" s="11" t="s">
        <v>11</v>
      </c>
      <c r="T7" s="13">
        <v>225000</v>
      </c>
      <c r="U7" s="12">
        <f t="shared" si="2"/>
        <v>1417950</v>
      </c>
    </row>
    <row r="8" spans="1:21" x14ac:dyDescent="0.3">
      <c r="A8" s="9">
        <v>5</v>
      </c>
      <c r="B8" s="14" t="s">
        <v>17</v>
      </c>
      <c r="C8" s="31">
        <f>D8</f>
        <v>920</v>
      </c>
      <c r="D8" s="11">
        <v>920</v>
      </c>
      <c r="E8" s="11" t="s">
        <v>14</v>
      </c>
      <c r="F8" s="15">
        <v>85</v>
      </c>
      <c r="G8" s="12">
        <f t="shared" si="0"/>
        <v>78200</v>
      </c>
      <c r="H8" s="3"/>
      <c r="I8" s="9">
        <v>5</v>
      </c>
      <c r="J8" s="14" t="s">
        <v>17</v>
      </c>
      <c r="K8" s="11">
        <v>920</v>
      </c>
      <c r="L8" s="11" t="s">
        <v>14</v>
      </c>
      <c r="M8" s="15">
        <v>85</v>
      </c>
      <c r="N8" s="12">
        <f t="shared" si="1"/>
        <v>78200</v>
      </c>
      <c r="O8" s="3"/>
      <c r="P8" s="9">
        <v>5</v>
      </c>
      <c r="Q8" s="14" t="s">
        <v>17</v>
      </c>
      <c r="R8" s="11">
        <v>920</v>
      </c>
      <c r="S8" s="11" t="s">
        <v>14</v>
      </c>
      <c r="T8" s="13">
        <v>100</v>
      </c>
      <c r="U8" s="12">
        <f t="shared" si="2"/>
        <v>92000</v>
      </c>
    </row>
    <row r="9" spans="1:21" x14ac:dyDescent="0.3">
      <c r="A9" s="9">
        <v>6</v>
      </c>
      <c r="B9" s="14" t="s">
        <v>18</v>
      </c>
      <c r="C9" s="31">
        <f>D9</f>
        <v>920</v>
      </c>
      <c r="D9" s="11">
        <v>920</v>
      </c>
      <c r="E9" s="11" t="s">
        <v>14</v>
      </c>
      <c r="F9" s="15">
        <v>95</v>
      </c>
      <c r="G9" s="12">
        <f t="shared" si="0"/>
        <v>87400</v>
      </c>
      <c r="H9" s="3"/>
      <c r="I9" s="9">
        <v>6</v>
      </c>
      <c r="J9" s="14" t="s">
        <v>18</v>
      </c>
      <c r="K9" s="11">
        <v>920</v>
      </c>
      <c r="L9" s="11" t="s">
        <v>14</v>
      </c>
      <c r="M9" s="15">
        <v>95</v>
      </c>
      <c r="N9" s="12">
        <f t="shared" si="1"/>
        <v>87400</v>
      </c>
      <c r="O9" s="3"/>
      <c r="P9" s="9">
        <v>6</v>
      </c>
      <c r="Q9" s="14" t="s">
        <v>18</v>
      </c>
      <c r="R9" s="11">
        <v>920</v>
      </c>
      <c r="S9" s="11" t="s">
        <v>14</v>
      </c>
      <c r="T9" s="13">
        <v>120</v>
      </c>
      <c r="U9" s="12">
        <f t="shared" si="2"/>
        <v>110400</v>
      </c>
    </row>
    <row r="10" spans="1:21" x14ac:dyDescent="0.3">
      <c r="A10" s="9">
        <v>7</v>
      </c>
      <c r="B10" s="10" t="s">
        <v>19</v>
      </c>
      <c r="C10" s="30">
        <f>D10/0.0011</f>
        <v>291.81818181818181</v>
      </c>
      <c r="D10" s="11">
        <v>0.32100000000000001</v>
      </c>
      <c r="E10" s="11" t="s">
        <v>11</v>
      </c>
      <c r="F10" s="13">
        <v>199000</v>
      </c>
      <c r="G10" s="12">
        <f t="shared" si="0"/>
        <v>63879</v>
      </c>
      <c r="H10" s="3"/>
      <c r="I10" s="9">
        <v>7</v>
      </c>
      <c r="J10" s="10" t="s">
        <v>19</v>
      </c>
      <c r="K10" s="11">
        <v>0.32100000000000001</v>
      </c>
      <c r="L10" s="11" t="s">
        <v>11</v>
      </c>
      <c r="M10" s="13">
        <v>205000</v>
      </c>
      <c r="N10" s="12">
        <f t="shared" si="1"/>
        <v>65805</v>
      </c>
      <c r="O10" s="3"/>
      <c r="P10" s="9">
        <v>7</v>
      </c>
      <c r="Q10" s="10" t="s">
        <v>19</v>
      </c>
      <c r="R10" s="11">
        <v>0.32100000000000001</v>
      </c>
      <c r="S10" s="11" t="s">
        <v>11</v>
      </c>
      <c r="T10" s="13">
        <v>248860</v>
      </c>
      <c r="U10" s="12">
        <f t="shared" si="2"/>
        <v>79884.06</v>
      </c>
    </row>
    <row r="11" spans="1:21" x14ac:dyDescent="0.3">
      <c r="A11" s="9">
        <v>8</v>
      </c>
      <c r="B11" s="10" t="s">
        <v>20</v>
      </c>
      <c r="C11" s="30">
        <f>D11/0.0012</f>
        <v>1876.6666666666667</v>
      </c>
      <c r="D11" s="11">
        <v>2.2519999999999998</v>
      </c>
      <c r="E11" s="11" t="s">
        <v>11</v>
      </c>
      <c r="F11" s="13">
        <v>201000</v>
      </c>
      <c r="G11" s="12">
        <f t="shared" si="0"/>
        <v>452651.99999999994</v>
      </c>
      <c r="H11" s="3"/>
      <c r="I11" s="9">
        <v>8</v>
      </c>
      <c r="J11" s="10" t="s">
        <v>20</v>
      </c>
      <c r="K11" s="11">
        <v>2.2519999999999998</v>
      </c>
      <c r="L11" s="11" t="s">
        <v>11</v>
      </c>
      <c r="M11" s="13">
        <v>201000</v>
      </c>
      <c r="N11" s="12">
        <f t="shared" si="1"/>
        <v>452651.99999999994</v>
      </c>
      <c r="O11" s="3"/>
      <c r="P11" s="9">
        <v>8</v>
      </c>
      <c r="Q11" s="10" t="s">
        <v>20</v>
      </c>
      <c r="R11" s="11">
        <v>2.2519999999999998</v>
      </c>
      <c r="S11" s="11" t="s">
        <v>11</v>
      </c>
      <c r="T11" s="13">
        <v>185000</v>
      </c>
      <c r="U11" s="12">
        <f t="shared" si="2"/>
        <v>416619.99999999994</v>
      </c>
    </row>
    <row r="12" spans="1:21" x14ac:dyDescent="0.3">
      <c r="A12" s="9">
        <v>9</v>
      </c>
      <c r="B12" s="10" t="s">
        <v>21</v>
      </c>
      <c r="C12" s="30">
        <f>D12/0.000966</f>
        <v>1839.5445134575568</v>
      </c>
      <c r="D12" s="11">
        <v>1.7769999999999999</v>
      </c>
      <c r="E12" s="11" t="s">
        <v>11</v>
      </c>
      <c r="F12" s="13">
        <v>199000</v>
      </c>
      <c r="G12" s="12">
        <f t="shared" si="0"/>
        <v>353623</v>
      </c>
      <c r="H12" s="3"/>
      <c r="I12" s="9">
        <v>9</v>
      </c>
      <c r="J12" s="10" t="s">
        <v>21</v>
      </c>
      <c r="K12" s="11">
        <v>1.7769999999999999</v>
      </c>
      <c r="L12" s="11" t="s">
        <v>11</v>
      </c>
      <c r="M12" s="13">
        <v>205000</v>
      </c>
      <c r="N12" s="12">
        <f t="shared" si="1"/>
        <v>364285</v>
      </c>
      <c r="O12" s="3"/>
      <c r="P12" s="9">
        <v>9</v>
      </c>
      <c r="Q12" s="10" t="s">
        <v>21</v>
      </c>
      <c r="R12" s="11">
        <v>1.7769999999999999</v>
      </c>
      <c r="S12" s="11" t="s">
        <v>11</v>
      </c>
      <c r="T12" s="13">
        <v>180000</v>
      </c>
      <c r="U12" s="12">
        <f t="shared" si="2"/>
        <v>319860</v>
      </c>
    </row>
    <row r="13" spans="1:21" x14ac:dyDescent="0.3">
      <c r="A13" s="1"/>
      <c r="B13" s="16" t="s">
        <v>22</v>
      </c>
      <c r="C13" s="32"/>
      <c r="G13" s="17">
        <f>SUM(G4:G12)</f>
        <v>12830238</v>
      </c>
      <c r="H13" s="3"/>
      <c r="J13" s="16" t="s">
        <v>22</v>
      </c>
      <c r="N13" s="17">
        <f>SUM(N4:N12)</f>
        <v>12814291</v>
      </c>
      <c r="O13" s="3"/>
      <c r="P13" s="9">
        <v>10</v>
      </c>
      <c r="Q13" s="10" t="s">
        <v>23</v>
      </c>
      <c r="R13" s="18">
        <v>7</v>
      </c>
      <c r="S13" s="11" t="s">
        <v>14</v>
      </c>
      <c r="T13" s="13">
        <v>94000</v>
      </c>
      <c r="U13" s="12">
        <f t="shared" si="2"/>
        <v>658000</v>
      </c>
    </row>
    <row r="14" spans="1:21" ht="20.399999999999999" x14ac:dyDescent="0.35">
      <c r="A14" s="1"/>
      <c r="B14" s="2"/>
      <c r="C14" s="27"/>
      <c r="H14" s="3"/>
      <c r="J14" s="2"/>
      <c r="O14" s="3"/>
      <c r="P14" s="9">
        <v>11</v>
      </c>
      <c r="Q14" s="10" t="s">
        <v>24</v>
      </c>
      <c r="R14" s="18">
        <v>3</v>
      </c>
      <c r="S14" s="11" t="s">
        <v>14</v>
      </c>
      <c r="T14" s="13">
        <v>65000</v>
      </c>
      <c r="U14" s="12">
        <f t="shared" si="2"/>
        <v>195000</v>
      </c>
    </row>
    <row r="15" spans="1:21" ht="18" x14ac:dyDescent="0.35">
      <c r="A15" s="1"/>
      <c r="B15" s="2"/>
      <c r="C15" s="27"/>
      <c r="H15" s="3"/>
      <c r="J15" s="2"/>
      <c r="O15" s="3"/>
      <c r="P15" s="1"/>
      <c r="Q15" s="16" t="s">
        <v>22</v>
      </c>
      <c r="U15" s="17">
        <f>SUM(U4:U14)</f>
        <v>12464074.060000001</v>
      </c>
    </row>
    <row r="16" spans="1:21" ht="46.8" x14ac:dyDescent="0.3">
      <c r="A16" s="1"/>
      <c r="B16" s="19" t="s">
        <v>25</v>
      </c>
      <c r="C16" s="33"/>
      <c r="H16" s="3"/>
      <c r="I16" s="1"/>
      <c r="J16" s="19" t="s">
        <v>25</v>
      </c>
      <c r="O16" s="3"/>
      <c r="P16" s="1"/>
      <c r="Q16" s="19" t="s">
        <v>25</v>
      </c>
    </row>
    <row r="17" spans="1:21" x14ac:dyDescent="0.3">
      <c r="A17" s="5" t="s">
        <v>4</v>
      </c>
      <c r="B17" s="5" t="s">
        <v>5</v>
      </c>
      <c r="C17" s="20"/>
      <c r="D17" s="20" t="s">
        <v>6</v>
      </c>
      <c r="E17" s="6" t="s">
        <v>7</v>
      </c>
      <c r="F17" s="8" t="s">
        <v>26</v>
      </c>
      <c r="G17" s="8" t="s">
        <v>9</v>
      </c>
      <c r="H17" s="3"/>
      <c r="I17" s="5" t="s">
        <v>4</v>
      </c>
      <c r="J17" s="5" t="s">
        <v>5</v>
      </c>
      <c r="K17" s="20" t="s">
        <v>6</v>
      </c>
      <c r="L17" s="6" t="s">
        <v>7</v>
      </c>
      <c r="M17" s="8" t="s">
        <v>26</v>
      </c>
      <c r="N17" s="8" t="s">
        <v>9</v>
      </c>
      <c r="O17" s="3"/>
      <c r="P17" s="5" t="s">
        <v>4</v>
      </c>
      <c r="Q17" s="5" t="s">
        <v>5</v>
      </c>
      <c r="R17" s="20" t="s">
        <v>6</v>
      </c>
      <c r="S17" s="6" t="s">
        <v>7</v>
      </c>
      <c r="T17" s="8" t="s">
        <v>26</v>
      </c>
      <c r="U17" s="8" t="s">
        <v>9</v>
      </c>
    </row>
    <row r="18" spans="1:21" x14ac:dyDescent="0.3">
      <c r="A18" s="9">
        <v>1</v>
      </c>
      <c r="B18" s="21" t="s">
        <v>27</v>
      </c>
      <c r="C18" s="34"/>
      <c r="D18" s="37">
        <f>194+14</f>
        <v>208</v>
      </c>
      <c r="E18" s="11" t="s">
        <v>14</v>
      </c>
      <c r="F18" s="22">
        <v>4538.04</v>
      </c>
      <c r="G18" s="22">
        <f>F18*D18</f>
        <v>943912.32</v>
      </c>
      <c r="H18" s="3"/>
      <c r="I18" s="9">
        <v>1</v>
      </c>
      <c r="J18" s="21" t="s">
        <v>27</v>
      </c>
      <c r="K18" s="22">
        <f>194+14</f>
        <v>208</v>
      </c>
      <c r="L18" s="11" t="s">
        <v>14</v>
      </c>
      <c r="M18" s="22">
        <v>4538.04</v>
      </c>
      <c r="N18" s="22">
        <f>M18*K18</f>
        <v>943912.32</v>
      </c>
      <c r="O18" s="3"/>
      <c r="P18" s="9">
        <v>1</v>
      </c>
      <c r="Q18" s="21" t="s">
        <v>27</v>
      </c>
      <c r="R18" s="22">
        <f>194+14</f>
        <v>208</v>
      </c>
      <c r="S18" s="11" t="s">
        <v>14</v>
      </c>
      <c r="T18" s="22">
        <v>4538.04</v>
      </c>
      <c r="U18" s="22">
        <f>T18*R18</f>
        <v>943912.32</v>
      </c>
    </row>
    <row r="19" spans="1:21" x14ac:dyDescent="0.3">
      <c r="A19" s="9">
        <v>2</v>
      </c>
      <c r="B19" s="21" t="s">
        <v>28</v>
      </c>
      <c r="C19" s="34"/>
      <c r="D19" s="22">
        <v>120</v>
      </c>
      <c r="E19" s="11" t="s">
        <v>14</v>
      </c>
      <c r="F19" s="22">
        <v>250</v>
      </c>
      <c r="G19" s="22">
        <f t="shared" ref="G19:G20" si="3">F19*D19</f>
        <v>30000</v>
      </c>
      <c r="H19" s="3"/>
      <c r="I19" s="9">
        <v>2</v>
      </c>
      <c r="J19" s="21" t="s">
        <v>28</v>
      </c>
      <c r="K19" s="22">
        <v>120</v>
      </c>
      <c r="L19" s="11" t="s">
        <v>14</v>
      </c>
      <c r="M19" s="22">
        <v>250</v>
      </c>
      <c r="N19" s="22">
        <f t="shared" ref="N19:N20" si="4">M19*K19</f>
        <v>30000</v>
      </c>
      <c r="O19" s="3"/>
      <c r="P19" s="9">
        <v>2</v>
      </c>
      <c r="Q19" s="21" t="s">
        <v>28</v>
      </c>
      <c r="R19" s="22">
        <v>120</v>
      </c>
      <c r="S19" s="11" t="s">
        <v>14</v>
      </c>
      <c r="T19" s="22">
        <v>250</v>
      </c>
      <c r="U19" s="22">
        <f t="shared" ref="U19:U20" si="5">T19*R19</f>
        <v>30000</v>
      </c>
    </row>
    <row r="20" spans="1:21" x14ac:dyDescent="0.3">
      <c r="A20" s="9">
        <v>3</v>
      </c>
      <c r="B20" s="21" t="s">
        <v>29</v>
      </c>
      <c r="C20" s="34"/>
      <c r="D20" s="22">
        <v>92</v>
      </c>
      <c r="E20" s="11" t="s">
        <v>14</v>
      </c>
      <c r="F20" s="22">
        <v>200</v>
      </c>
      <c r="G20" s="22">
        <f t="shared" si="3"/>
        <v>18400</v>
      </c>
      <c r="H20" s="3"/>
      <c r="I20" s="9">
        <v>3</v>
      </c>
      <c r="J20" s="21" t="s">
        <v>29</v>
      </c>
      <c r="K20" s="22">
        <v>92</v>
      </c>
      <c r="L20" s="11" t="s">
        <v>14</v>
      </c>
      <c r="M20" s="22">
        <v>200</v>
      </c>
      <c r="N20" s="22">
        <f t="shared" si="4"/>
        <v>18400</v>
      </c>
      <c r="O20" s="3"/>
      <c r="P20" s="9">
        <v>3</v>
      </c>
      <c r="Q20" s="21" t="s">
        <v>29</v>
      </c>
      <c r="R20" s="22">
        <v>92</v>
      </c>
      <c r="S20" s="11" t="s">
        <v>14</v>
      </c>
      <c r="T20" s="22">
        <v>200</v>
      </c>
      <c r="U20" s="22">
        <f t="shared" si="5"/>
        <v>18400</v>
      </c>
    </row>
    <row r="21" spans="1:21" x14ac:dyDescent="0.3">
      <c r="A21" s="1"/>
      <c r="G21" s="23">
        <f>SUM(G18:G20)</f>
        <v>992312.31999999995</v>
      </c>
      <c r="H21" s="3"/>
      <c r="I21" s="1"/>
      <c r="N21" s="23">
        <f>SUM(N18:N20)</f>
        <v>992312.31999999995</v>
      </c>
      <c r="O21" s="3"/>
      <c r="P21" s="1"/>
      <c r="U21" s="23">
        <f>SUM(U18:U20)</f>
        <v>992312.31999999995</v>
      </c>
    </row>
    <row r="22" spans="1:21" ht="27.6" x14ac:dyDescent="0.3">
      <c r="A22" s="1"/>
      <c r="B22" s="24" t="s">
        <v>30</v>
      </c>
      <c r="C22" s="36"/>
      <c r="H22" s="3"/>
      <c r="I22" s="1"/>
      <c r="J22" s="24" t="s">
        <v>30</v>
      </c>
      <c r="N22" s="25"/>
      <c r="O22" s="3"/>
      <c r="P22" s="1"/>
      <c r="Q22" s="24" t="s">
        <v>30</v>
      </c>
      <c r="U22" s="25"/>
    </row>
    <row r="23" spans="1:21" x14ac:dyDescent="0.3">
      <c r="A23" s="1"/>
      <c r="G23" s="26">
        <f>SUM(G13+G21)</f>
        <v>13822550.32</v>
      </c>
      <c r="H23" s="3"/>
      <c r="N23" s="26">
        <f>N13+N21</f>
        <v>13806603.32</v>
      </c>
      <c r="O23" s="3"/>
      <c r="P23" s="1"/>
      <c r="U23" s="26">
        <f>U15+U21</f>
        <v>13456386.380000001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2024-12-17T13:13:54Z</dcterms:created>
  <dcterms:modified xsi:type="dcterms:W3CDTF">2024-12-19T09:33:36Z</dcterms:modified>
</cp:coreProperties>
</file>