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Ремонт пути 11+стрелки 12, 126\"/>
    </mc:Choice>
  </mc:AlternateContent>
  <xr:revisionPtr revIDLastSave="0" documentId="8_{360B81B7-1E40-4FB6-BA28-A428CDEABAB2}" xr6:coauthVersionLast="47" xr6:coauthVersionMax="47" xr10:uidLastSave="{00000000-0000-0000-0000-000000000000}"/>
  <bookViews>
    <workbookView xWindow="-120" yWindow="-120" windowWidth="24240" windowHeight="13140" xr2:uid="{198DABC3-6FBD-41AA-9E5C-A4A2F1994717}"/>
  </bookViews>
  <sheets>
    <sheet name="новый рельс (2)" sheetId="1" r:id="rId1"/>
  </sheets>
  <definedNames>
    <definedName name="_xlnm.Print_Area" localSheetId="0">'новый рельс (2)'!$A$1:$V$84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  <c r="F10" i="1"/>
  <c r="G10" i="1" s="1"/>
  <c r="L10" i="1" s="1"/>
  <c r="N10" i="1"/>
  <c r="O10" i="1" s="1"/>
  <c r="P10" i="1" s="1"/>
  <c r="A11" i="1"/>
  <c r="A12" i="1" s="1"/>
  <c r="A13" i="1" s="1"/>
  <c r="A14" i="1" s="1"/>
  <c r="A15" i="1" s="1"/>
  <c r="A17" i="1" s="1"/>
  <c r="A18" i="1" s="1"/>
  <c r="A20" i="1" s="1"/>
  <c r="A22" i="1" s="1"/>
  <c r="A24" i="1" s="1"/>
  <c r="A31" i="1" s="1"/>
  <c r="A33" i="1" s="1"/>
  <c r="A36" i="1" s="1"/>
  <c r="A38" i="1" s="1"/>
  <c r="A40" i="1" s="1"/>
  <c r="A41" i="1" s="1"/>
  <c r="F11" i="1"/>
  <c r="N11" i="1"/>
  <c r="O11" i="1" s="1"/>
  <c r="E12" i="1"/>
  <c r="F12" i="1" s="1"/>
  <c r="N12" i="1"/>
  <c r="O12" i="1" s="1"/>
  <c r="F13" i="1"/>
  <c r="N13" i="1"/>
  <c r="O13" i="1" s="1"/>
  <c r="F14" i="1"/>
  <c r="G14" i="1"/>
  <c r="L14" i="1" s="1"/>
  <c r="K14" i="1"/>
  <c r="N14" i="1"/>
  <c r="O14" i="1" s="1"/>
  <c r="F15" i="1"/>
  <c r="N15" i="1"/>
  <c r="O15" i="1" s="1"/>
  <c r="N16" i="1"/>
  <c r="O16" i="1" s="1"/>
  <c r="P16" i="1" s="1"/>
  <c r="V16" i="1" s="1"/>
  <c r="F17" i="1"/>
  <c r="K17" i="1" s="1"/>
  <c r="N17" i="1"/>
  <c r="O17" i="1" s="1"/>
  <c r="F18" i="1"/>
  <c r="G18" i="1" s="1"/>
  <c r="L18" i="1" s="1"/>
  <c r="N18" i="1"/>
  <c r="O18" i="1" s="1"/>
  <c r="D19" i="1"/>
  <c r="I19" i="1" s="1"/>
  <c r="K19" i="1" s="1"/>
  <c r="N19" i="1"/>
  <c r="Q19" i="1"/>
  <c r="R19" i="1" s="1"/>
  <c r="S19" i="1" s="1"/>
  <c r="F20" i="1"/>
  <c r="N20" i="1"/>
  <c r="O20" i="1" s="1"/>
  <c r="N21" i="1"/>
  <c r="O21" i="1" s="1"/>
  <c r="F22" i="1"/>
  <c r="K22" i="1" s="1"/>
  <c r="N22" i="1"/>
  <c r="O22" i="1" s="1"/>
  <c r="H23" i="1"/>
  <c r="N23" i="1"/>
  <c r="O23" i="1" s="1"/>
  <c r="P23" i="1" s="1"/>
  <c r="F24" i="1"/>
  <c r="G24" i="1" s="1"/>
  <c r="L24" i="1" s="1"/>
  <c r="N24" i="1"/>
  <c r="O24" i="1" s="1"/>
  <c r="T24" i="1" s="1"/>
  <c r="I25" i="1"/>
  <c r="K25" i="1" s="1"/>
  <c r="N25" i="1"/>
  <c r="O25" i="1" s="1"/>
  <c r="Q25" i="1"/>
  <c r="R25" i="1" s="1"/>
  <c r="S25" i="1" s="1"/>
  <c r="H26" i="1"/>
  <c r="I26" i="1" s="1"/>
  <c r="N26" i="1"/>
  <c r="O26" i="1" s="1"/>
  <c r="H27" i="1"/>
  <c r="I27" i="1" s="1"/>
  <c r="J27" i="1" s="1"/>
  <c r="L27" i="1" s="1"/>
  <c r="N27" i="1"/>
  <c r="O27" i="1" s="1"/>
  <c r="P27" i="1" s="1"/>
  <c r="H28" i="1"/>
  <c r="I28" i="1" s="1"/>
  <c r="N28" i="1"/>
  <c r="O28" i="1" s="1"/>
  <c r="H29" i="1"/>
  <c r="Q29" i="1" s="1"/>
  <c r="R29" i="1" s="1"/>
  <c r="S29" i="1" s="1"/>
  <c r="N29" i="1"/>
  <c r="O29" i="1" s="1"/>
  <c r="H30" i="1"/>
  <c r="I30" i="1" s="1"/>
  <c r="N30" i="1"/>
  <c r="O30" i="1" s="1"/>
  <c r="F31" i="1"/>
  <c r="G31" i="1" s="1"/>
  <c r="L31" i="1" s="1"/>
  <c r="N31" i="1"/>
  <c r="O31" i="1" s="1"/>
  <c r="H32" i="1"/>
  <c r="I32" i="1" s="1"/>
  <c r="N32" i="1"/>
  <c r="O32" i="1" s="1"/>
  <c r="F33" i="1"/>
  <c r="N33" i="1"/>
  <c r="O33" i="1" s="1"/>
  <c r="H34" i="1"/>
  <c r="I34" i="1" s="1"/>
  <c r="N34" i="1"/>
  <c r="O34" i="1" s="1"/>
  <c r="I35" i="1"/>
  <c r="K35" i="1" s="1"/>
  <c r="N35" i="1"/>
  <c r="Q35" i="1"/>
  <c r="R35" i="1" s="1"/>
  <c r="S35" i="1" s="1"/>
  <c r="F36" i="1"/>
  <c r="N36" i="1"/>
  <c r="O36" i="1" s="1"/>
  <c r="P36" i="1" s="1"/>
  <c r="V36" i="1" s="1"/>
  <c r="D37" i="1"/>
  <c r="I37" i="1" s="1"/>
  <c r="J37" i="1" s="1"/>
  <c r="L37" i="1" s="1"/>
  <c r="N37" i="1"/>
  <c r="Q37" i="1"/>
  <c r="R37" i="1" s="1"/>
  <c r="S37" i="1" s="1"/>
  <c r="F38" i="1"/>
  <c r="K38" i="1" s="1"/>
  <c r="N38" i="1"/>
  <c r="O38" i="1" s="1"/>
  <c r="D39" i="1"/>
  <c r="N39" i="1"/>
  <c r="Q39" i="1"/>
  <c r="F40" i="1"/>
  <c r="G40" i="1" s="1"/>
  <c r="L40" i="1" s="1"/>
  <c r="N40" i="1"/>
  <c r="O40" i="1" s="1"/>
  <c r="T40" i="1" s="1"/>
  <c r="F41" i="1"/>
  <c r="G41" i="1" s="1"/>
  <c r="L41" i="1" s="1"/>
  <c r="N41" i="1"/>
  <c r="O41" i="1" s="1"/>
  <c r="P41" i="1" s="1"/>
  <c r="V41" i="1" s="1"/>
  <c r="T41" i="1"/>
  <c r="N43" i="1"/>
  <c r="O43" i="1" s="1"/>
  <c r="F44" i="1"/>
  <c r="K44" i="1" s="1"/>
  <c r="N44" i="1"/>
  <c r="O44" i="1" s="1"/>
  <c r="T44" i="1" s="1"/>
  <c r="A45" i="1"/>
  <c r="A46" i="1" s="1"/>
  <c r="A47" i="1" s="1"/>
  <c r="A48" i="1" s="1"/>
  <c r="A50" i="1" s="1"/>
  <c r="A55" i="1" s="1"/>
  <c r="A57" i="1" s="1"/>
  <c r="A58" i="1" s="1"/>
  <c r="A60" i="1" s="1"/>
  <c r="A62" i="1" s="1"/>
  <c r="A64" i="1" s="1"/>
  <c r="A65" i="1" s="1"/>
  <c r="A66" i="1" s="1"/>
  <c r="A67" i="1" s="1"/>
  <c r="F45" i="1"/>
  <c r="G45" i="1" s="1"/>
  <c r="L45" i="1" s="1"/>
  <c r="N45" i="1"/>
  <c r="O45" i="1" s="1"/>
  <c r="P45" i="1" s="1"/>
  <c r="V45" i="1" s="1"/>
  <c r="T45" i="1"/>
  <c r="F46" i="1"/>
  <c r="G46" i="1" s="1"/>
  <c r="L46" i="1" s="1"/>
  <c r="N46" i="1"/>
  <c r="O46" i="1" s="1"/>
  <c r="T46" i="1" s="1"/>
  <c r="F47" i="1"/>
  <c r="G47" i="1" s="1"/>
  <c r="L47" i="1" s="1"/>
  <c r="N47" i="1"/>
  <c r="O47" i="1" s="1"/>
  <c r="P47" i="1" s="1"/>
  <c r="V47" i="1" s="1"/>
  <c r="F48" i="1"/>
  <c r="K48" i="1" s="1"/>
  <c r="N48" i="1"/>
  <c r="O48" i="1" s="1"/>
  <c r="H49" i="1"/>
  <c r="I49" i="1" s="1"/>
  <c r="N49" i="1"/>
  <c r="O49" i="1" s="1"/>
  <c r="P49" i="1" s="1"/>
  <c r="F50" i="1"/>
  <c r="G50" i="1" s="1"/>
  <c r="L50" i="1" s="1"/>
  <c r="N50" i="1"/>
  <c r="O50" i="1" s="1"/>
  <c r="T50" i="1" s="1"/>
  <c r="I51" i="1"/>
  <c r="K51" i="1" s="1"/>
  <c r="N51" i="1"/>
  <c r="O51" i="1" s="1"/>
  <c r="Q51" i="1"/>
  <c r="R51" i="1" s="1"/>
  <c r="S51" i="1" s="1"/>
  <c r="I52" i="1"/>
  <c r="K52" i="1" s="1"/>
  <c r="Q52" i="1"/>
  <c r="R52" i="1" s="1"/>
  <c r="I53" i="1"/>
  <c r="N53" i="1"/>
  <c r="O53" i="1" s="1"/>
  <c r="Q53" i="1"/>
  <c r="R53" i="1" s="1"/>
  <c r="S53" i="1" s="1"/>
  <c r="I54" i="1"/>
  <c r="N54" i="1"/>
  <c r="O54" i="1" s="1"/>
  <c r="Q54" i="1"/>
  <c r="R54" i="1" s="1"/>
  <c r="S54" i="1" s="1"/>
  <c r="F55" i="1"/>
  <c r="K55" i="1" s="1"/>
  <c r="N55" i="1"/>
  <c r="O55" i="1" s="1"/>
  <c r="P55" i="1" s="1"/>
  <c r="V55" i="1" s="1"/>
  <c r="H56" i="1"/>
  <c r="I56" i="1" s="1"/>
  <c r="K56" i="1" s="1"/>
  <c r="N56" i="1"/>
  <c r="O56" i="1" s="1"/>
  <c r="E57" i="1"/>
  <c r="F58" i="1"/>
  <c r="K58" i="1" s="1"/>
  <c r="N58" i="1"/>
  <c r="O58" i="1" s="1"/>
  <c r="D59" i="1"/>
  <c r="N59" i="1"/>
  <c r="Q59" i="1"/>
  <c r="F60" i="1"/>
  <c r="G60" i="1" s="1"/>
  <c r="L60" i="1" s="1"/>
  <c r="N60" i="1"/>
  <c r="O60" i="1" s="1"/>
  <c r="T60" i="1" s="1"/>
  <c r="D61" i="1"/>
  <c r="I61" i="1" s="1"/>
  <c r="N61" i="1"/>
  <c r="Q61" i="1"/>
  <c r="F62" i="1"/>
  <c r="K62" i="1" s="1"/>
  <c r="N62" i="1"/>
  <c r="O62" i="1" s="1"/>
  <c r="P62" i="1" s="1"/>
  <c r="V62" i="1" s="1"/>
  <c r="N63" i="1"/>
  <c r="O63" i="1" s="1"/>
  <c r="T63" i="1" s="1"/>
  <c r="F64" i="1"/>
  <c r="N64" i="1"/>
  <c r="O64" i="1" s="1"/>
  <c r="T64" i="1" s="1"/>
  <c r="F65" i="1"/>
  <c r="G65" i="1" s="1"/>
  <c r="L65" i="1" s="1"/>
  <c r="N65" i="1"/>
  <c r="O65" i="1" s="1"/>
  <c r="T65" i="1" s="1"/>
  <c r="P65" i="1"/>
  <c r="V65" i="1" s="1"/>
  <c r="F66" i="1"/>
  <c r="G66" i="1" s="1"/>
  <c r="L66" i="1" s="1"/>
  <c r="N66" i="1"/>
  <c r="O66" i="1" s="1"/>
  <c r="T66" i="1" s="1"/>
  <c r="F67" i="1"/>
  <c r="G67" i="1" s="1"/>
  <c r="L67" i="1" s="1"/>
  <c r="N67" i="1"/>
  <c r="O67" i="1" s="1"/>
  <c r="T67" i="1" s="1"/>
  <c r="F68" i="1"/>
  <c r="K68" i="1" s="1"/>
  <c r="N68" i="1"/>
  <c r="O68" i="1" s="1"/>
  <c r="P68" i="1" s="1"/>
  <c r="V68" i="1" s="1"/>
  <c r="H69" i="1"/>
  <c r="I69" i="1" s="1"/>
  <c r="K69" i="1" s="1"/>
  <c r="N69" i="1"/>
  <c r="O69" i="1" s="1"/>
  <c r="A70" i="1"/>
  <c r="A75" i="1" s="1"/>
  <c r="A77" i="1" s="1"/>
  <c r="A78" i="1" s="1"/>
  <c r="A80" i="1" s="1"/>
  <c r="A82" i="1" s="1"/>
  <c r="F70" i="1"/>
  <c r="G70" i="1" s="1"/>
  <c r="L70" i="1" s="1"/>
  <c r="K70" i="1"/>
  <c r="N70" i="1"/>
  <c r="O70" i="1" s="1"/>
  <c r="T70" i="1" s="1"/>
  <c r="H71" i="1"/>
  <c r="I71" i="1" s="1"/>
  <c r="J71" i="1" s="1"/>
  <c r="L71" i="1" s="1"/>
  <c r="N71" i="1"/>
  <c r="O71" i="1" s="1"/>
  <c r="P71" i="1" s="1"/>
  <c r="I72" i="1"/>
  <c r="J72" i="1" s="1"/>
  <c r="L72" i="1" s="1"/>
  <c r="Q72" i="1"/>
  <c r="R72" i="1" s="1"/>
  <c r="T72" i="1" s="1"/>
  <c r="I73" i="1"/>
  <c r="J73" i="1" s="1"/>
  <c r="L73" i="1" s="1"/>
  <c r="N73" i="1"/>
  <c r="O73" i="1"/>
  <c r="Q73" i="1"/>
  <c r="R73" i="1" s="1"/>
  <c r="S73" i="1" s="1"/>
  <c r="I74" i="1"/>
  <c r="K74" i="1" s="1"/>
  <c r="J74" i="1"/>
  <c r="L74" i="1" s="1"/>
  <c r="N74" i="1"/>
  <c r="O74" i="1" s="1"/>
  <c r="Q74" i="1"/>
  <c r="R74" i="1" s="1"/>
  <c r="S74" i="1" s="1"/>
  <c r="F75" i="1"/>
  <c r="G75" i="1" s="1"/>
  <c r="L75" i="1" s="1"/>
  <c r="N75" i="1"/>
  <c r="O75" i="1" s="1"/>
  <c r="T75" i="1" s="1"/>
  <c r="H76" i="1"/>
  <c r="I76" i="1" s="1"/>
  <c r="J76" i="1" s="1"/>
  <c r="L76" i="1" s="1"/>
  <c r="N76" i="1"/>
  <c r="O76" i="1" s="1"/>
  <c r="P76" i="1" s="1"/>
  <c r="E77" i="1"/>
  <c r="N77" i="1" s="1"/>
  <c r="O77" i="1" s="1"/>
  <c r="F77" i="1"/>
  <c r="G77" i="1" s="1"/>
  <c r="L77" i="1" s="1"/>
  <c r="F78" i="1"/>
  <c r="K78" i="1" s="1"/>
  <c r="N78" i="1"/>
  <c r="O78" i="1"/>
  <c r="T78" i="1" s="1"/>
  <c r="D79" i="1"/>
  <c r="I79" i="1" s="1"/>
  <c r="J79" i="1" s="1"/>
  <c r="L79" i="1" s="1"/>
  <c r="N79" i="1"/>
  <c r="Q79" i="1"/>
  <c r="F80" i="1"/>
  <c r="G80" i="1" s="1"/>
  <c r="L80" i="1" s="1"/>
  <c r="K80" i="1"/>
  <c r="N80" i="1"/>
  <c r="O80" i="1" s="1"/>
  <c r="D81" i="1"/>
  <c r="I81" i="1" s="1"/>
  <c r="N81" i="1"/>
  <c r="Q81" i="1"/>
  <c r="R81" i="1" s="1"/>
  <c r="S81" i="1" s="1"/>
  <c r="F82" i="1"/>
  <c r="G82" i="1" s="1"/>
  <c r="L82" i="1" s="1"/>
  <c r="N82" i="1"/>
  <c r="O82" i="1" s="1"/>
  <c r="P87" i="1"/>
  <c r="R87" i="1"/>
  <c r="S87" i="1" s="1"/>
  <c r="G93" i="1"/>
  <c r="G94" i="1" s="1"/>
  <c r="G95" i="1" s="1"/>
  <c r="H98" i="1"/>
  <c r="H99" i="1"/>
  <c r="E103" i="1"/>
  <c r="E104" i="1"/>
  <c r="G105" i="1"/>
  <c r="K66" i="1" l="1"/>
  <c r="G55" i="1"/>
  <c r="L55" i="1" s="1"/>
  <c r="G17" i="1"/>
  <c r="L17" i="1" s="1"/>
  <c r="K31" i="1"/>
  <c r="K73" i="1"/>
  <c r="Q49" i="1"/>
  <c r="R49" i="1" s="1"/>
  <c r="S49" i="1" s="1"/>
  <c r="V49" i="1" s="1"/>
  <c r="G48" i="1"/>
  <c r="L48" i="1" s="1"/>
  <c r="I29" i="1"/>
  <c r="K29" i="1" s="1"/>
  <c r="R61" i="1"/>
  <c r="S61" i="1" s="1"/>
  <c r="Q56" i="1"/>
  <c r="R56" i="1" s="1"/>
  <c r="S56" i="1" s="1"/>
  <c r="Q30" i="1"/>
  <c r="R30" i="1" s="1"/>
  <c r="S30" i="1" s="1"/>
  <c r="G78" i="1"/>
  <c r="L78" i="1" s="1"/>
  <c r="G62" i="1"/>
  <c r="L62" i="1" s="1"/>
  <c r="G58" i="1"/>
  <c r="L58" i="1" s="1"/>
  <c r="K46" i="1"/>
  <c r="K45" i="1"/>
  <c r="G44" i="1"/>
  <c r="L44" i="1" s="1"/>
  <c r="O37" i="1"/>
  <c r="P37" i="1" s="1"/>
  <c r="K27" i="1"/>
  <c r="K81" i="1"/>
  <c r="J81" i="1"/>
  <c r="L81" i="1" s="1"/>
  <c r="K34" i="1"/>
  <c r="J34" i="1"/>
  <c r="L34" i="1" s="1"/>
  <c r="Q87" i="1"/>
  <c r="P78" i="1"/>
  <c r="V78" i="1" s="1"/>
  <c r="Q76" i="1"/>
  <c r="R76" i="1" s="1"/>
  <c r="S76" i="1" s="1"/>
  <c r="V76" i="1" s="1"/>
  <c r="Q69" i="1"/>
  <c r="R69" i="1" s="1"/>
  <c r="S69" i="1" s="1"/>
  <c r="P64" i="1"/>
  <c r="V64" i="1" s="1"/>
  <c r="R79" i="1"/>
  <c r="S79" i="1" s="1"/>
  <c r="Q71" i="1"/>
  <c r="R71" i="1" s="1"/>
  <c r="S71" i="1" s="1"/>
  <c r="V71" i="1" s="1"/>
  <c r="T47" i="1"/>
  <c r="K40" i="1"/>
  <c r="Q34" i="1"/>
  <c r="R34" i="1" s="1"/>
  <c r="S34" i="1" s="1"/>
  <c r="Q32" i="1"/>
  <c r="R32" i="1" s="1"/>
  <c r="S32" i="1" s="1"/>
  <c r="O81" i="1"/>
  <c r="P81" i="1" s="1"/>
  <c r="V81" i="1" s="1"/>
  <c r="O79" i="1"/>
  <c r="J69" i="1"/>
  <c r="L69" i="1" s="1"/>
  <c r="G68" i="1"/>
  <c r="L68" i="1" s="1"/>
  <c r="O61" i="1"/>
  <c r="T61" i="1" s="1"/>
  <c r="T31" i="1"/>
  <c r="P31" i="1"/>
  <c r="V31" i="1" s="1"/>
  <c r="T12" i="1"/>
  <c r="P12" i="1"/>
  <c r="V12" i="1" s="1"/>
  <c r="P28" i="1"/>
  <c r="P18" i="1"/>
  <c r="V18" i="1" s="1"/>
  <c r="T18" i="1"/>
  <c r="G12" i="1"/>
  <c r="L12" i="1" s="1"/>
  <c r="K12" i="1"/>
  <c r="K32" i="1"/>
  <c r="J32" i="1"/>
  <c r="L32" i="1" s="1"/>
  <c r="J28" i="1"/>
  <c r="L28" i="1" s="1"/>
  <c r="K28" i="1"/>
  <c r="P21" i="1"/>
  <c r="V21" i="1" s="1"/>
  <c r="T21" i="1"/>
  <c r="T14" i="1"/>
  <c r="P14" i="1"/>
  <c r="V14" i="1" s="1"/>
  <c r="S72" i="1"/>
  <c r="V72" i="1" s="1"/>
  <c r="T62" i="1"/>
  <c r="J56" i="1"/>
  <c r="L56" i="1" s="1"/>
  <c r="J52" i="1"/>
  <c r="L52" i="1" s="1"/>
  <c r="P50" i="1"/>
  <c r="V50" i="1" s="1"/>
  <c r="P44" i="1"/>
  <c r="V44" i="1" s="1"/>
  <c r="P40" i="1"/>
  <c r="V40" i="1" s="1"/>
  <c r="Q28" i="1"/>
  <c r="R28" i="1" s="1"/>
  <c r="S28" i="1" s="1"/>
  <c r="J25" i="1"/>
  <c r="L25" i="1" s="1"/>
  <c r="V37" i="1"/>
  <c r="K75" i="1"/>
  <c r="K37" i="1"/>
  <c r="O35" i="1"/>
  <c r="P35" i="1" s="1"/>
  <c r="V35" i="1" s="1"/>
  <c r="Q26" i="1"/>
  <c r="R26" i="1" s="1"/>
  <c r="S26" i="1" s="1"/>
  <c r="K24" i="1"/>
  <c r="O19" i="1"/>
  <c r="P19" i="1" s="1"/>
  <c r="V19" i="1" s="1"/>
  <c r="K18" i="1"/>
  <c r="T16" i="1"/>
  <c r="K10" i="1"/>
  <c r="K67" i="1"/>
  <c r="P63" i="1"/>
  <c r="V63" i="1" s="1"/>
  <c r="K60" i="1"/>
  <c r="T55" i="1"/>
  <c r="J51" i="1"/>
  <c r="L51" i="1" s="1"/>
  <c r="K50" i="1"/>
  <c r="K41" i="1"/>
  <c r="G38" i="1"/>
  <c r="L38" i="1" s="1"/>
  <c r="J35" i="1"/>
  <c r="L35" i="1" s="1"/>
  <c r="P24" i="1"/>
  <c r="V24" i="1" s="1"/>
  <c r="G22" i="1"/>
  <c r="L22" i="1" s="1"/>
  <c r="T80" i="1"/>
  <c r="P80" i="1"/>
  <c r="V80" i="1" s="1"/>
  <c r="P79" i="1"/>
  <c r="V79" i="1" s="1"/>
  <c r="T79" i="1"/>
  <c r="P77" i="1"/>
  <c r="V77" i="1" s="1"/>
  <c r="T77" i="1"/>
  <c r="P82" i="1"/>
  <c r="V82" i="1" s="1"/>
  <c r="T82" i="1"/>
  <c r="R59" i="1"/>
  <c r="P58" i="1"/>
  <c r="V58" i="1" s="1"/>
  <c r="T58" i="1"/>
  <c r="J54" i="1"/>
  <c r="L54" i="1" s="1"/>
  <c r="K54" i="1"/>
  <c r="J53" i="1"/>
  <c r="L53" i="1" s="1"/>
  <c r="K53" i="1"/>
  <c r="J49" i="1"/>
  <c r="K49" i="1"/>
  <c r="I39" i="1"/>
  <c r="O39" i="1"/>
  <c r="P32" i="1"/>
  <c r="I23" i="1"/>
  <c r="Q23" i="1"/>
  <c r="R23" i="1" s="1"/>
  <c r="J61" i="1"/>
  <c r="L61" i="1" s="1"/>
  <c r="K61" i="1"/>
  <c r="P56" i="1"/>
  <c r="V56" i="1" s="1"/>
  <c r="T56" i="1"/>
  <c r="S52" i="1"/>
  <c r="T52" i="1"/>
  <c r="T48" i="1"/>
  <c r="P48" i="1"/>
  <c r="V48" i="1" s="1"/>
  <c r="P38" i="1"/>
  <c r="V38" i="1" s="1"/>
  <c r="T38" i="1"/>
  <c r="P34" i="1"/>
  <c r="V34" i="1" s="1"/>
  <c r="T34" i="1"/>
  <c r="P20" i="1"/>
  <c r="V20" i="1" s="1"/>
  <c r="T20" i="1"/>
  <c r="V10" i="1"/>
  <c r="K82" i="1"/>
  <c r="K79" i="1"/>
  <c r="K77" i="1"/>
  <c r="K76" i="1"/>
  <c r="P75" i="1"/>
  <c r="V75" i="1" s="1"/>
  <c r="P74" i="1"/>
  <c r="V74" i="1" s="1"/>
  <c r="T74" i="1"/>
  <c r="P73" i="1"/>
  <c r="V73" i="1" s="1"/>
  <c r="T73" i="1"/>
  <c r="K71" i="1"/>
  <c r="P70" i="1"/>
  <c r="V70" i="1" s="1"/>
  <c r="P69" i="1"/>
  <c r="V69" i="1" s="1"/>
  <c r="P67" i="1"/>
  <c r="V67" i="1" s="1"/>
  <c r="K65" i="1"/>
  <c r="F57" i="1"/>
  <c r="N57" i="1"/>
  <c r="O57" i="1" s="1"/>
  <c r="P43" i="1"/>
  <c r="V43" i="1" s="1"/>
  <c r="T43" i="1"/>
  <c r="P30" i="1"/>
  <c r="V30" i="1" s="1"/>
  <c r="T30" i="1"/>
  <c r="P15" i="1"/>
  <c r="V15" i="1" s="1"/>
  <c r="T15" i="1"/>
  <c r="P11" i="1"/>
  <c r="V11" i="1" s="1"/>
  <c r="T11" i="1"/>
  <c r="T76" i="1"/>
  <c r="K72" i="1"/>
  <c r="T68" i="1"/>
  <c r="P66" i="1"/>
  <c r="V66" i="1" s="1"/>
  <c r="G64" i="1"/>
  <c r="L64" i="1" s="1"/>
  <c r="K64" i="1"/>
  <c r="P60" i="1"/>
  <c r="V60" i="1" s="1"/>
  <c r="I59" i="1"/>
  <c r="O59" i="1"/>
  <c r="P54" i="1"/>
  <c r="V54" i="1" s="1"/>
  <c r="T54" i="1"/>
  <c r="P53" i="1"/>
  <c r="V53" i="1" s="1"/>
  <c r="T53" i="1"/>
  <c r="P51" i="1"/>
  <c r="V51" i="1" s="1"/>
  <c r="T51" i="1"/>
  <c r="P33" i="1"/>
  <c r="V33" i="1" s="1"/>
  <c r="T33" i="1"/>
  <c r="J30" i="1"/>
  <c r="L30" i="1" s="1"/>
  <c r="K30" i="1"/>
  <c r="P29" i="1"/>
  <c r="V29" i="1" s="1"/>
  <c r="T29" i="1"/>
  <c r="J26" i="1"/>
  <c r="L26" i="1" s="1"/>
  <c r="K26" i="1"/>
  <c r="P13" i="1"/>
  <c r="V13" i="1" s="1"/>
  <c r="T13" i="1"/>
  <c r="K11" i="1"/>
  <c r="F42" i="1"/>
  <c r="T49" i="1"/>
  <c r="K47" i="1"/>
  <c r="P46" i="1"/>
  <c r="R39" i="1"/>
  <c r="S39" i="1" s="1"/>
  <c r="G36" i="1"/>
  <c r="L36" i="1" s="1"/>
  <c r="K36" i="1"/>
  <c r="Q27" i="1"/>
  <c r="R27" i="1" s="1"/>
  <c r="J19" i="1"/>
  <c r="T37" i="1"/>
  <c r="T36" i="1"/>
  <c r="G33" i="1"/>
  <c r="L33" i="1" s="1"/>
  <c r="K33" i="1"/>
  <c r="P25" i="1"/>
  <c r="V25" i="1" s="1"/>
  <c r="T25" i="1"/>
  <c r="P22" i="1"/>
  <c r="V22" i="1" s="1"/>
  <c r="T22" i="1"/>
  <c r="G20" i="1"/>
  <c r="L20" i="1" s="1"/>
  <c r="K20" i="1"/>
  <c r="P17" i="1"/>
  <c r="V17" i="1" s="1"/>
  <c r="T17" i="1"/>
  <c r="G15" i="1"/>
  <c r="L15" i="1" s="1"/>
  <c r="K15" i="1"/>
  <c r="G13" i="1"/>
  <c r="L13" i="1" s="1"/>
  <c r="K13" i="1"/>
  <c r="T10" i="1"/>
  <c r="P26" i="1"/>
  <c r="G11" i="1"/>
  <c r="V26" i="1" l="1"/>
  <c r="J29" i="1"/>
  <c r="L29" i="1" s="1"/>
  <c r="P61" i="1"/>
  <c r="V61" i="1" s="1"/>
  <c r="T81" i="1"/>
  <c r="V32" i="1"/>
  <c r="T71" i="1"/>
  <c r="R42" i="1"/>
  <c r="T26" i="1"/>
  <c r="T69" i="1"/>
  <c r="T32" i="1"/>
  <c r="V28" i="1"/>
  <c r="T19" i="1"/>
  <c r="T35" i="1"/>
  <c r="T28" i="1"/>
  <c r="L49" i="1"/>
  <c r="L11" i="1"/>
  <c r="G42" i="1"/>
  <c r="S27" i="1"/>
  <c r="V27" i="1" s="1"/>
  <c r="T27" i="1"/>
  <c r="J59" i="1"/>
  <c r="L59" i="1" s="1"/>
  <c r="K59" i="1"/>
  <c r="I83" i="1"/>
  <c r="S23" i="1"/>
  <c r="T23" i="1"/>
  <c r="T39" i="1"/>
  <c r="P39" i="1"/>
  <c r="V39" i="1" s="1"/>
  <c r="O42" i="1"/>
  <c r="V46" i="1"/>
  <c r="P57" i="1"/>
  <c r="V57" i="1" s="1"/>
  <c r="O83" i="1"/>
  <c r="T57" i="1"/>
  <c r="V52" i="1"/>
  <c r="J23" i="1"/>
  <c r="L23" i="1" s="1"/>
  <c r="K23" i="1"/>
  <c r="I42" i="1"/>
  <c r="J39" i="1"/>
  <c r="L39" i="1" s="1"/>
  <c r="K39" i="1"/>
  <c r="P59" i="1"/>
  <c r="T59" i="1"/>
  <c r="L19" i="1"/>
  <c r="G57" i="1"/>
  <c r="K57" i="1"/>
  <c r="F83" i="1"/>
  <c r="F84" i="1" s="1"/>
  <c r="S59" i="1"/>
  <c r="S83" i="1" s="1"/>
  <c r="R83" i="1"/>
  <c r="R84" i="1" l="1"/>
  <c r="J42" i="1"/>
  <c r="K83" i="1"/>
  <c r="P42" i="1"/>
  <c r="I84" i="1"/>
  <c r="T83" i="1"/>
  <c r="V59" i="1"/>
  <c r="V83" i="1" s="1"/>
  <c r="T42" i="1"/>
  <c r="P83" i="1"/>
  <c r="V23" i="1"/>
  <c r="V42" i="1" s="1"/>
  <c r="S42" i="1"/>
  <c r="S84" i="1" s="1"/>
  <c r="G86" i="1"/>
  <c r="K42" i="1"/>
  <c r="L42" i="1"/>
  <c r="O84" i="1"/>
  <c r="J83" i="1"/>
  <c r="G83" i="1"/>
  <c r="G84" i="1" s="1"/>
  <c r="L57" i="1"/>
  <c r="L83" i="1" s="1"/>
  <c r="K84" i="1" l="1"/>
  <c r="P84" i="1"/>
  <c r="J84" i="1"/>
  <c r="T84" i="1"/>
  <c r="V84" i="1"/>
  <c r="L84" i="1"/>
  <c r="G87" i="1"/>
  <c r="G88" i="1"/>
</calcChain>
</file>

<file path=xl/sharedStrings.xml><?xml version="1.0" encoding="utf-8"?>
<sst xmlns="http://schemas.openxmlformats.org/spreadsheetml/2006/main" count="232" uniqueCount="136">
  <si>
    <t>ИТОГО</t>
  </si>
  <si>
    <t>всего рельс на путь</t>
  </si>
  <si>
    <t>округл</t>
  </si>
  <si>
    <t>кол-во рельс</t>
  </si>
  <si>
    <t>длина пути</t>
  </si>
  <si>
    <t>154шт</t>
  </si>
  <si>
    <t>1т</t>
  </si>
  <si>
    <t>СД50</t>
  </si>
  <si>
    <t xml:space="preserve">старый рельс </t>
  </si>
  <si>
    <t>демонтаж</t>
  </si>
  <si>
    <t>новый рельс</t>
  </si>
  <si>
    <t>монтаж</t>
  </si>
  <si>
    <t>Рельс шт.</t>
  </si>
  <si>
    <t>вес рельса Р65, тонн</t>
  </si>
  <si>
    <t>цена за рельс 12,5м</t>
  </si>
  <si>
    <t>цена всего</t>
  </si>
  <si>
    <t>тонн</t>
  </si>
  <si>
    <t>цена за тонну</t>
  </si>
  <si>
    <t>монтаж/демонтаж за км пути</t>
  </si>
  <si>
    <t>анализ рынка по устройству жд путей</t>
  </si>
  <si>
    <t>Итого ВСЕГО</t>
  </si>
  <si>
    <t>ИТОГО СТРЕЛКИ</t>
  </si>
  <si>
    <t>т</t>
  </si>
  <si>
    <t>Погрузка отходов бруса деревянного в автомобили</t>
  </si>
  <si>
    <t>м3</t>
  </si>
  <si>
    <t>Щебень балластный кат.2</t>
  </si>
  <si>
    <t>40.1</t>
  </si>
  <si>
    <t>Выправка и рихтовка стрелочного перевода</t>
  </si>
  <si>
    <t>39.1</t>
  </si>
  <si>
    <t>Балластировка  стрелочного перевода</t>
  </si>
  <si>
    <t>шт.</t>
  </si>
  <si>
    <t>Монтаж ранее демонтированного переводного механизма (флюгарки)</t>
  </si>
  <si>
    <t xml:space="preserve">Брус деревянный L-5.25м. </t>
  </si>
  <si>
    <t>37.1</t>
  </si>
  <si>
    <t>Монтаж бруса деревянного под переводные механизмы</t>
  </si>
  <si>
    <t>шт</t>
  </si>
  <si>
    <t>Шурупы</t>
  </si>
  <si>
    <t>36.5</t>
  </si>
  <si>
    <t>Костыли</t>
  </si>
  <si>
    <t>36.4</t>
  </si>
  <si>
    <t>Прокладка резиновая ОП 68-74</t>
  </si>
  <si>
    <t xml:space="preserve">Подкладка СД50 </t>
  </si>
  <si>
    <t>36.3</t>
  </si>
  <si>
    <t>Закрепление шпал/ брусьев (монтаж скреплений)</t>
  </si>
  <si>
    <t xml:space="preserve">Брус деревянный для стрелочных переводов </t>
  </si>
  <si>
    <t>34.1</t>
  </si>
  <si>
    <t xml:space="preserve">Монтаж бруса деревянного на стрелочном переводе </t>
  </si>
  <si>
    <t xml:space="preserve">Демонтаж бруса деревянного на стрелочном переводе </t>
  </si>
  <si>
    <t>Демонтаж шпал деревянных</t>
  </si>
  <si>
    <t>Демонтаж переводного механизма (флюгарки)</t>
  </si>
  <si>
    <t>Очистка межшпальных ящиков от грунта, боя и мусора</t>
  </si>
  <si>
    <t>Замена деревянного бруса на стрелочном переводе 12 (1/9)</t>
  </si>
  <si>
    <t>28.1</t>
  </si>
  <si>
    <t>27.1</t>
  </si>
  <si>
    <t>25.1</t>
  </si>
  <si>
    <t>24.4</t>
  </si>
  <si>
    <t>24.3</t>
  </si>
  <si>
    <t>Прокладка резиновая ЦП-362</t>
  </si>
  <si>
    <t>24.2</t>
  </si>
  <si>
    <t>Подкладка СД65</t>
  </si>
  <si>
    <t>24.1</t>
  </si>
  <si>
    <t>Брус деревянный для стрелочных переводов</t>
  </si>
  <si>
    <t>23.1</t>
  </si>
  <si>
    <t>Демонтаж скреплений (расшивка костылей, шурупов)</t>
  </si>
  <si>
    <t>19</t>
  </si>
  <si>
    <t>Замена деревянного бруса на стрелочном переводе 126 (1/9)</t>
  </si>
  <si>
    <t>ИТОГО путь</t>
  </si>
  <si>
    <t>Погрузка  балансодержателю демонтированных элементов (шпалы, рельсы, скрепления, болты)</t>
  </si>
  <si>
    <t>м</t>
  </si>
  <si>
    <t>Рихтовка пути</t>
  </si>
  <si>
    <t>15.1</t>
  </si>
  <si>
    <t>Выправка пути</t>
  </si>
  <si>
    <t>14.1</t>
  </si>
  <si>
    <t>Балластировка путей</t>
  </si>
  <si>
    <t>Болт стыковой в сборе</t>
  </si>
  <si>
    <t>13.2</t>
  </si>
  <si>
    <t>компл.</t>
  </si>
  <si>
    <t>Накладка 6-дырная Р65</t>
  </si>
  <si>
    <t>13.1</t>
  </si>
  <si>
    <t>к-т</t>
  </si>
  <si>
    <t>Монтаж стыковочных накладок Р-65 (6-ти отверстных)</t>
  </si>
  <si>
    <t>Рельс новый 12,5 м РП65 ДТ350</t>
  </si>
  <si>
    <t>12.1</t>
  </si>
  <si>
    <t>Прокладка ЦП-328</t>
  </si>
  <si>
    <t>11.6</t>
  </si>
  <si>
    <t>Прокладка ЦП-143</t>
  </si>
  <si>
    <t>11.5</t>
  </si>
  <si>
    <t>Болт клеммный М22Х75 в сборе</t>
  </si>
  <si>
    <t>11.4</t>
  </si>
  <si>
    <t>Болт закладной М22Х175 в сборе</t>
  </si>
  <si>
    <t>11.3</t>
  </si>
  <si>
    <t xml:space="preserve">Подкладка КБ-65 </t>
  </si>
  <si>
    <t>11.2</t>
  </si>
  <si>
    <t>Комплект скрепления КБ 65 на шпалу (новые), в составе:</t>
  </si>
  <si>
    <t>11.1</t>
  </si>
  <si>
    <t>Монтаж скрепления КБ65 (796шт.)</t>
  </si>
  <si>
    <t xml:space="preserve">Шпала ж.б </t>
  </si>
  <si>
    <t>10.1</t>
  </si>
  <si>
    <t>Укладка шпал ж.б., с эпюрой 1840</t>
  </si>
  <si>
    <t>Монтажные работы</t>
  </si>
  <si>
    <t>м2</t>
  </si>
  <si>
    <t xml:space="preserve">Уплотнение основания балластного  </t>
  </si>
  <si>
    <t>8.1</t>
  </si>
  <si>
    <t>Внесение дополнительного щебня в основание пути</t>
  </si>
  <si>
    <t>Очистка основания жд. путей после демонтажа РШР от загрязнённого щебня, мусора, грунта и пр.</t>
  </si>
  <si>
    <t>Подготовка зем. полотна (уборка старого)</t>
  </si>
  <si>
    <t>Расшивка шпал деревянных (скрепление Д-50 -742шт.)</t>
  </si>
  <si>
    <t>Разборка стыков Р-50 (демонтаж стыковых накладок)</t>
  </si>
  <si>
    <t>Демонтаж стяжек рельсовых металлических</t>
  </si>
  <si>
    <t>Очистка  шпал от мусора, бетонного боя, грунта и пр.</t>
  </si>
  <si>
    <t>1</t>
  </si>
  <si>
    <t xml:space="preserve">Демонтаж рельсошпальной решётки </t>
  </si>
  <si>
    <t>Ремонтно-восстановительные работы на пути 11</t>
  </si>
  <si>
    <t>Ж/д пути, расположенные по адресу: Московская область, г. Коломна». Пути железнодорожные</t>
  </si>
  <si>
    <t>с НДС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</si>
  <si>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</si>
  <si>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</si>
  <si>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</si>
  <si>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</si>
  <si>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</si>
  <si>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</si>
  <si>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</si>
  <si>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"КиКГЕОСТРОЙ" рельс новый шпала новая</t>
  </si>
  <si>
    <t>ООО "ЭлектроЭнергетика"</t>
  </si>
  <si>
    <t>Кол-во</t>
  </si>
  <si>
    <t>Ед.изм</t>
  </si>
  <si>
    <t>Наименование материалов</t>
  </si>
  <si>
    <t>№ п/п</t>
  </si>
  <si>
    <t>Кмтр</t>
  </si>
  <si>
    <t>Ксмр</t>
  </si>
  <si>
    <t>Примечание</t>
  </si>
  <si>
    <t>демонтируемый материал повторно испоьзуется или подлежит утилизации</t>
  </si>
  <si>
    <t>образовавшийся мусор куда девается</t>
  </si>
  <si>
    <r>
      <t xml:space="preserve">Демонтаж рельс Р-50 звеньями до 12,5м </t>
    </r>
    <r>
      <rPr>
        <sz val="14"/>
        <color rgb="FFFF0000"/>
        <rFont val="Times New Roman"/>
        <family val="1"/>
        <charset val="204"/>
      </rPr>
      <t>(длина пути?)</t>
    </r>
  </si>
  <si>
    <r>
      <t xml:space="preserve">Монтаж рельс звеньями по 12,5м (35 шт.) </t>
    </r>
    <r>
      <rPr>
        <sz val="14"/>
        <color rgb="FFFF0000"/>
        <rFont val="Times New Roman"/>
        <family val="1"/>
        <charset val="204"/>
      </rPr>
      <t>(Какая длина пути)</t>
    </r>
  </si>
  <si>
    <t>одна расценка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</si>
</sst>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  <numFmt numFmtId="166" formatCode="0.000"/>
    <numFmt numFmtId="167" formatCode="_-* #,##0\ _₽_-;\-* #,##0\ _₽_-;_-* &quot;-&quot;??\ _₽_-;_-@_-"/>
    <numFmt numFmtId="168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>
      <alignment vertical="top"/>
    </xf>
  </cellStyleXfs>
  <cellXfs count="10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0" xfId="1" applyNumberFormat="1" applyFont="1"/>
    <xf numFmtId="0" fontId="3" fillId="2" borderId="0" xfId="0" applyFont="1" applyFill="1"/>
    <xf numFmtId="0" fontId="4" fillId="0" borderId="13" xfId="0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1" fontId="4" fillId="0" borderId="1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2" borderId="6" xfId="3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4" fontId="4" fillId="6" borderId="1" xfId="0" applyNumberFormat="1" applyFont="1" applyFill="1" applyBorder="1" applyAlignment="1">
      <alignment horizontal="left" vertical="center" wrapText="1"/>
    </xf>
    <xf numFmtId="167" fontId="4" fillId="6" borderId="1" xfId="0" applyNumberFormat="1" applyFont="1" applyFill="1" applyBorder="1" applyAlignment="1">
      <alignment horizontal="left" vertical="center" wrapText="1"/>
    </xf>
    <xf numFmtId="164" fontId="4" fillId="6" borderId="1" xfId="1" applyNumberFormat="1" applyFont="1" applyFill="1" applyBorder="1" applyAlignment="1">
      <alignment horizontal="left" vertical="center" wrapText="1"/>
    </xf>
    <xf numFmtId="164" fontId="4" fillId="2" borderId="1" xfId="1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68" fontId="3" fillId="0" borderId="1" xfId="0" applyNumberFormat="1" applyFont="1" applyBorder="1" applyAlignment="1">
      <alignment horizontal="right" vertical="center" wrapText="1"/>
    </xf>
    <xf numFmtId="43" fontId="3" fillId="0" borderId="1" xfId="1" applyFont="1" applyFill="1" applyBorder="1" applyAlignment="1">
      <alignment horizontal="center" vertical="center"/>
    </xf>
    <xf numFmtId="43" fontId="3" fillId="0" borderId="1" xfId="1" applyFont="1" applyBorder="1" applyAlignment="1">
      <alignment vertical="center"/>
    </xf>
    <xf numFmtId="43" fontId="3" fillId="0" borderId="1" xfId="1" applyFont="1" applyFill="1" applyBorder="1" applyAlignment="1">
      <alignment horizontal="center" vertical="center" wrapText="1"/>
    </xf>
    <xf numFmtId="43" fontId="3" fillId="4" borderId="1" xfId="1" applyFont="1" applyFill="1" applyBorder="1" applyAlignment="1">
      <alignment vertical="center"/>
    </xf>
    <xf numFmtId="43" fontId="3" fillId="4" borderId="1" xfId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vertical="center"/>
    </xf>
    <xf numFmtId="0" fontId="3" fillId="0" borderId="1" xfId="2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1" fontId="3" fillId="0" borderId="1" xfId="0" applyNumberFormat="1" applyFont="1" applyBorder="1" applyAlignment="1">
      <alignment horizontal="right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43" fontId="3" fillId="5" borderId="1" xfId="1" applyFont="1" applyFill="1" applyBorder="1" applyAlignment="1">
      <alignment horizontal="center" vertical="center" wrapText="1"/>
    </xf>
    <xf numFmtId="43" fontId="3" fillId="5" borderId="1" xfId="1" applyFont="1" applyFill="1" applyBorder="1" applyAlignment="1">
      <alignment vertical="center"/>
    </xf>
    <xf numFmtId="164" fontId="3" fillId="5" borderId="1" xfId="1" applyNumberFormat="1" applyFont="1" applyFill="1" applyBorder="1" applyAlignment="1">
      <alignment horizontal="right" vertical="center" wrapText="1"/>
    </xf>
    <xf numFmtId="0" fontId="3" fillId="5" borderId="1" xfId="2" applyFont="1" applyFill="1" applyBorder="1" applyAlignment="1">
      <alignment horizontal="left" vertical="center" wrapText="1"/>
    </xf>
    <xf numFmtId="43" fontId="3" fillId="5" borderId="1" xfId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right" vertical="center" wrapText="1"/>
    </xf>
    <xf numFmtId="43" fontId="3" fillId="4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vertical="center"/>
    </xf>
    <xf numFmtId="0" fontId="3" fillId="4" borderId="0" xfId="0" applyFont="1" applyFill="1"/>
    <xf numFmtId="0" fontId="3" fillId="4" borderId="1" xfId="0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right" vertical="center" wrapText="1"/>
    </xf>
    <xf numFmtId="43" fontId="3" fillId="0" borderId="1" xfId="1" applyFont="1" applyBorder="1" applyAlignment="1">
      <alignment horizontal="center" vertical="center"/>
    </xf>
    <xf numFmtId="2" fontId="3" fillId="5" borderId="1" xfId="1" applyNumberFormat="1" applyFont="1" applyFill="1" applyBorder="1" applyAlignment="1">
      <alignment horizontal="right" vertical="center" wrapText="1"/>
    </xf>
    <xf numFmtId="166" fontId="3" fillId="0" borderId="1" xfId="0" applyNumberFormat="1" applyFont="1" applyBorder="1" applyAlignment="1">
      <alignment horizontal="righ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166" fontId="3" fillId="0" borderId="3" xfId="0" applyNumberFormat="1" applyFont="1" applyBorder="1" applyAlignment="1">
      <alignment horizontal="right" vertical="center" wrapText="1"/>
    </xf>
    <xf numFmtId="43" fontId="3" fillId="0" borderId="2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right" vertical="center" wrapText="1"/>
    </xf>
    <xf numFmtId="0" fontId="4" fillId="3" borderId="3" xfId="2" applyFont="1" applyFill="1" applyBorder="1" applyAlignment="1">
      <alignment horizontal="right" vertical="center" wrapText="1"/>
    </xf>
    <xf numFmtId="0" fontId="4" fillId="3" borderId="2" xfId="2" applyFont="1" applyFill="1" applyBorder="1" applyAlignment="1">
      <alignment horizontal="right" vertical="center" wrapText="1"/>
    </xf>
    <xf numFmtId="43" fontId="4" fillId="4" borderId="1" xfId="1" applyFont="1" applyFill="1" applyBorder="1"/>
    <xf numFmtId="43" fontId="4" fillId="3" borderId="1" xfId="1" applyFont="1" applyFill="1" applyBorder="1"/>
    <xf numFmtId="43" fontId="4" fillId="2" borderId="1" xfId="1" applyFont="1" applyFill="1" applyBorder="1"/>
    <xf numFmtId="43" fontId="4" fillId="0" borderId="1" xfId="1" applyFont="1" applyBorder="1"/>
    <xf numFmtId="0" fontId="4" fillId="0" borderId="0" xfId="0" applyFont="1" applyAlignment="1">
      <alignment wrapText="1"/>
    </xf>
    <xf numFmtId="164" fontId="4" fillId="0" borderId="0" xfId="1" applyNumberFormat="1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5" fontId="3" fillId="0" borderId="0" xfId="1" applyNumberFormat="1" applyFont="1"/>
    <xf numFmtId="164" fontId="3" fillId="0" borderId="1" xfId="1" applyNumberFormat="1" applyFont="1" applyBorder="1" applyAlignment="1">
      <alignment horizontal="center" vertical="center"/>
    </xf>
    <xf numFmtId="4" fontId="4" fillId="0" borderId="11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10" xfId="0" applyNumberFormat="1" applyFont="1" applyBorder="1" applyAlignment="1">
      <alignment vertical="center" wrapText="1"/>
    </xf>
    <xf numFmtId="4" fontId="4" fillId="0" borderId="9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4" fontId="4" fillId="0" borderId="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43" fontId="3" fillId="2" borderId="1" xfId="1" applyFont="1" applyFill="1" applyBorder="1" applyAlignment="1">
      <alignment horizontal="right" vertical="center"/>
    </xf>
    <xf numFmtId="168" fontId="3" fillId="2" borderId="1" xfId="0" applyNumberFormat="1" applyFont="1" applyFill="1" applyBorder="1" applyAlignment="1">
      <alignment horizontal="right" vertical="center" wrapText="1"/>
    </xf>
  </cellXfs>
  <cellStyles count="4">
    <cellStyle name="ЛокСмМТСН" xfId="3" xr:uid="{56A780E9-3031-4DBE-A0DF-9698A11D428D}"/>
    <cellStyle name="Обычный" xfId="0" builtinId="0"/>
    <cellStyle name="Обычный 2" xfId="2" xr:uid="{7F9FA71C-6C07-42EC-A02C-1EF0AE2C4822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DB2A4-F3CB-4726-80B5-EE92FA0BE5D5}">
  <sheetPr>
    <tabColor rgb="FF92D050"/>
  </sheetPr>
  <dimension ref="A1:W105"/>
  <sheetViews>
    <sheetView tabSelected="1" view="pageBreakPreview" zoomScale="80" zoomScaleNormal="100" zoomScaleSheetLayoutView="80" workbookViewId="0">
      <pane ySplit="6" topLeftCell="A7" activePane="bottomLeft" state="frozen"/>
      <selection pane="bottomLeft" activeCell="D53" sqref="D53:D56"/>
    </sheetView>
  </sheetViews>
  <sheetFormatPr defaultColWidth="8.85546875" defaultRowHeight="18.75" x14ac:dyDescent="0.3"/>
  <cols>
    <col min="1" max="1" width="12.140625" style="1" bestFit="1" customWidth="1"/>
    <col min="2" max="2" width="147.85546875" style="1" customWidth="1"/>
    <col min="3" max="3" width="14" style="2" customWidth="1"/>
    <col min="4" max="4" width="13.85546875" style="3" customWidth="1"/>
    <col min="5" max="5" width="15.140625" style="1" hidden="1" customWidth="1"/>
    <col min="6" max="6" width="16" style="1" hidden="1" customWidth="1"/>
    <col min="7" max="7" width="17.140625" style="4" hidden="1" customWidth="1"/>
    <col min="8" max="8" width="16.140625" style="4" hidden="1" customWidth="1"/>
    <col min="9" max="12" width="16.140625" style="1" hidden="1" customWidth="1"/>
    <col min="13" max="13" width="1.85546875" style="5" hidden="1" customWidth="1"/>
    <col min="14" max="14" width="13" style="1" hidden="1" customWidth="1"/>
    <col min="15" max="15" width="16.7109375" style="1" hidden="1" customWidth="1"/>
    <col min="16" max="16" width="17.5703125" style="1" hidden="1" customWidth="1"/>
    <col min="17" max="17" width="12.140625" style="1" hidden="1" customWidth="1"/>
    <col min="18" max="18" width="15.7109375" style="1" hidden="1" customWidth="1"/>
    <col min="19" max="19" width="17.5703125" style="1" hidden="1" customWidth="1"/>
    <col min="20" max="20" width="16.42578125" style="1" hidden="1" customWidth="1"/>
    <col min="21" max="21" width="26.7109375" style="2" customWidth="1"/>
    <col min="22" max="22" width="19.85546875" style="1" bestFit="1" customWidth="1"/>
    <col min="23" max="16384" width="8.85546875" style="1"/>
  </cols>
  <sheetData>
    <row r="1" spans="1:22" x14ac:dyDescent="0.3">
      <c r="N1" s="1" t="s">
        <v>129</v>
      </c>
      <c r="O1" s="1">
        <v>1.4</v>
      </c>
      <c r="P1" s="1" t="s">
        <v>128</v>
      </c>
      <c r="Q1" s="1">
        <v>1.2679719140000001</v>
      </c>
    </row>
    <row r="2" spans="1:22" ht="14.45" customHeight="1" x14ac:dyDescent="0.3">
      <c r="A2" s="6" t="s">
        <v>127</v>
      </c>
      <c r="B2" s="7" t="s">
        <v>126</v>
      </c>
      <c r="C2" s="8" t="s">
        <v>125</v>
      </c>
      <c r="D2" s="8" t="s">
        <v>124</v>
      </c>
      <c r="E2" s="9" t="s">
        <v>123</v>
      </c>
      <c r="F2" s="10"/>
      <c r="G2" s="10"/>
      <c r="H2" s="10"/>
      <c r="I2" s="10"/>
      <c r="J2" s="10"/>
      <c r="K2" s="10"/>
      <c r="L2" s="10"/>
      <c r="M2" s="11"/>
      <c r="N2" s="89" t="s">
        <v>122</v>
      </c>
      <c r="O2" s="90"/>
      <c r="P2" s="90"/>
      <c r="Q2" s="90"/>
      <c r="R2" s="90"/>
      <c r="S2" s="90"/>
      <c r="T2" s="90"/>
      <c r="U2" s="8" t="s">
        <v>130</v>
      </c>
      <c r="V2" s="90"/>
    </row>
    <row r="3" spans="1:22" ht="14.45" customHeight="1" x14ac:dyDescent="0.3">
      <c r="A3" s="12"/>
      <c r="B3" s="13"/>
      <c r="C3" s="8"/>
      <c r="D3" s="8"/>
      <c r="E3" s="14"/>
      <c r="F3" s="15"/>
      <c r="G3" s="15"/>
      <c r="H3" s="15"/>
      <c r="I3" s="15"/>
      <c r="J3" s="15"/>
      <c r="K3" s="15"/>
      <c r="L3" s="15"/>
      <c r="M3" s="16"/>
      <c r="N3" s="91"/>
      <c r="O3" s="92"/>
      <c r="P3" s="92"/>
      <c r="Q3" s="92"/>
      <c r="R3" s="92"/>
      <c r="S3" s="92"/>
      <c r="T3" s="92"/>
      <c r="U3" s="8"/>
      <c r="V3" s="92"/>
    </row>
    <row r="4" spans="1:22" ht="27.75" customHeight="1" x14ac:dyDescent="0.3">
      <c r="A4" s="12"/>
      <c r="B4" s="13"/>
      <c r="C4" s="8"/>
      <c r="D4" s="8"/>
      <c r="E4" s="8" t="s">
        <v>121</v>
      </c>
      <c r="F4" s="8"/>
      <c r="G4" s="8"/>
      <c r="H4" s="8" t="s">
        <v>120</v>
      </c>
      <c r="I4" s="8"/>
      <c r="J4" s="8"/>
      <c r="K4" s="17" t="s">
        <v>119</v>
      </c>
      <c r="L4" s="17"/>
      <c r="M4" s="18"/>
      <c r="N4" s="8" t="s">
        <v>121</v>
      </c>
      <c r="O4" s="8"/>
      <c r="P4" s="8"/>
      <c r="Q4" s="8" t="s">
        <v>120</v>
      </c>
      <c r="R4" s="8"/>
      <c r="S4" s="8"/>
      <c r="T4" s="93" t="s">
        <v>119</v>
      </c>
      <c r="U4" s="8"/>
      <c r="V4" s="95"/>
    </row>
    <row r="5" spans="1:22" ht="56.1" customHeight="1" x14ac:dyDescent="0.3">
      <c r="A5" s="19"/>
      <c r="B5" s="20"/>
      <c r="C5" s="8"/>
      <c r="D5" s="8"/>
      <c r="E5" s="21" t="s">
        <v>118</v>
      </c>
      <c r="F5" s="21" t="s">
        <v>117</v>
      </c>
      <c r="G5" s="22" t="s">
        <v>116</v>
      </c>
      <c r="H5" s="21" t="s">
        <v>118</v>
      </c>
      <c r="I5" s="21" t="s">
        <v>117</v>
      </c>
      <c r="J5" s="22" t="s">
        <v>116</v>
      </c>
      <c r="K5" s="21" t="s">
        <v>115</v>
      </c>
      <c r="L5" s="21" t="s">
        <v>114</v>
      </c>
      <c r="M5" s="23"/>
      <c r="N5" s="21" t="s">
        <v>118</v>
      </c>
      <c r="O5" s="21" t="s">
        <v>117</v>
      </c>
      <c r="P5" s="22" t="s">
        <v>116</v>
      </c>
      <c r="Q5" s="21" t="s">
        <v>118</v>
      </c>
      <c r="R5" s="21" t="s">
        <v>117</v>
      </c>
      <c r="S5" s="22" t="s">
        <v>116</v>
      </c>
      <c r="T5" s="94" t="s">
        <v>115</v>
      </c>
      <c r="U5" s="8"/>
      <c r="V5" s="96" t="s">
        <v>114</v>
      </c>
    </row>
    <row r="6" spans="1:22" x14ac:dyDescent="0.3">
      <c r="A6" s="24">
        <v>1</v>
      </c>
      <c r="B6" s="25">
        <v>2</v>
      </c>
      <c r="C6" s="25">
        <v>3</v>
      </c>
      <c r="D6" s="25">
        <v>4</v>
      </c>
      <c r="E6" s="25">
        <v>5</v>
      </c>
      <c r="F6" s="25">
        <v>6</v>
      </c>
      <c r="G6" s="25">
        <v>7</v>
      </c>
      <c r="H6" s="26">
        <v>8</v>
      </c>
      <c r="I6" s="26">
        <v>9</v>
      </c>
      <c r="J6" s="26">
        <v>10</v>
      </c>
      <c r="K6" s="26">
        <v>11</v>
      </c>
      <c r="L6" s="26">
        <v>12</v>
      </c>
      <c r="M6" s="27"/>
      <c r="N6" s="25">
        <v>5</v>
      </c>
      <c r="O6" s="25">
        <v>6</v>
      </c>
      <c r="P6" s="25">
        <v>7</v>
      </c>
      <c r="Q6" s="25">
        <v>8</v>
      </c>
      <c r="R6" s="25">
        <v>9</v>
      </c>
      <c r="S6" s="25">
        <v>10</v>
      </c>
      <c r="T6" s="25">
        <v>11</v>
      </c>
      <c r="U6" s="25"/>
      <c r="V6" s="25">
        <v>12</v>
      </c>
    </row>
    <row r="7" spans="1:22" x14ac:dyDescent="0.3">
      <c r="A7" s="28"/>
      <c r="B7" s="29" t="s">
        <v>113</v>
      </c>
      <c r="C7" s="30"/>
      <c r="D7" s="30"/>
      <c r="E7" s="31"/>
      <c r="F7" s="32"/>
      <c r="G7" s="33"/>
      <c r="H7" s="33"/>
      <c r="I7" s="33"/>
      <c r="J7" s="33"/>
      <c r="K7" s="33"/>
      <c r="L7" s="33"/>
      <c r="M7" s="34"/>
      <c r="N7" s="33"/>
      <c r="O7" s="33"/>
      <c r="P7" s="33"/>
      <c r="Q7" s="33"/>
      <c r="R7" s="33"/>
      <c r="S7" s="33"/>
      <c r="T7" s="33"/>
      <c r="U7" s="33"/>
      <c r="V7" s="33"/>
    </row>
    <row r="8" spans="1:22" ht="20.25" customHeight="1" x14ac:dyDescent="0.3">
      <c r="A8" s="28"/>
      <c r="B8" s="29" t="s">
        <v>112</v>
      </c>
      <c r="C8" s="30"/>
      <c r="D8" s="30"/>
      <c r="E8" s="31"/>
      <c r="F8" s="32"/>
      <c r="G8" s="33"/>
      <c r="H8" s="33"/>
      <c r="I8" s="33"/>
      <c r="J8" s="33"/>
      <c r="K8" s="33"/>
      <c r="L8" s="33"/>
      <c r="M8" s="34"/>
      <c r="N8" s="33"/>
      <c r="O8" s="33"/>
      <c r="P8" s="33"/>
      <c r="Q8" s="33"/>
      <c r="R8" s="33"/>
      <c r="S8" s="33"/>
      <c r="T8" s="33"/>
      <c r="U8" s="33"/>
      <c r="V8" s="33"/>
    </row>
    <row r="9" spans="1:22" ht="20.25" customHeight="1" x14ac:dyDescent="0.3">
      <c r="A9" s="35"/>
      <c r="B9" s="36" t="s">
        <v>111</v>
      </c>
      <c r="C9" s="37"/>
      <c r="D9" s="38"/>
      <c r="E9" s="39"/>
      <c r="F9" s="40"/>
      <c r="G9" s="40"/>
      <c r="H9" s="41"/>
      <c r="I9" s="42"/>
      <c r="J9" s="42"/>
      <c r="K9" s="43"/>
      <c r="L9" s="40"/>
      <c r="M9" s="44"/>
      <c r="N9" s="40"/>
      <c r="O9" s="40"/>
      <c r="P9" s="40"/>
      <c r="Q9" s="40"/>
      <c r="R9" s="40"/>
      <c r="S9" s="40"/>
      <c r="T9" s="40"/>
      <c r="U9" s="37"/>
      <c r="V9" s="40"/>
    </row>
    <row r="10" spans="1:22" ht="33.75" customHeight="1" x14ac:dyDescent="0.3">
      <c r="A10" s="35" t="s">
        <v>110</v>
      </c>
      <c r="B10" s="45" t="s">
        <v>109</v>
      </c>
      <c r="C10" s="37" t="s">
        <v>24</v>
      </c>
      <c r="D10" s="104">
        <v>69.22</v>
      </c>
      <c r="E10" s="39">
        <v>3800</v>
      </c>
      <c r="F10" s="40">
        <f>ROUND(E10*D10,2)</f>
        <v>263036</v>
      </c>
      <c r="G10" s="40">
        <f>ROUND(F10*1.2,2)</f>
        <v>315643.2</v>
      </c>
      <c r="H10" s="41"/>
      <c r="I10" s="42"/>
      <c r="J10" s="42"/>
      <c r="K10" s="43">
        <f>F10+I10</f>
        <v>263036</v>
      </c>
      <c r="L10" s="40">
        <f>G10+J10</f>
        <v>315643.2</v>
      </c>
      <c r="M10" s="44"/>
      <c r="N10" s="40">
        <f>E10*$O$1</f>
        <v>5320</v>
      </c>
      <c r="O10" s="40">
        <f>ROUND(N10*D10,2)</f>
        <v>368250.4</v>
      </c>
      <c r="P10" s="40">
        <f>ROUND(O10*1.2,2)</f>
        <v>441900.48</v>
      </c>
      <c r="Q10" s="40"/>
      <c r="R10" s="40"/>
      <c r="S10" s="40"/>
      <c r="T10" s="40">
        <f>O10+R10</f>
        <v>368250.4</v>
      </c>
      <c r="U10" s="103" t="s">
        <v>132</v>
      </c>
      <c r="V10" s="40">
        <f>P10+S10</f>
        <v>441900.48</v>
      </c>
    </row>
    <row r="11" spans="1:22" ht="19.5" customHeight="1" x14ac:dyDescent="0.3">
      <c r="A11" s="35">
        <f>A10+1</f>
        <v>2</v>
      </c>
      <c r="B11" s="45" t="s">
        <v>108</v>
      </c>
      <c r="C11" s="37" t="s">
        <v>30</v>
      </c>
      <c r="D11" s="105">
        <v>18</v>
      </c>
      <c r="E11" s="39">
        <v>1240</v>
      </c>
      <c r="F11" s="40">
        <f>ROUND(E11*D11,2)</f>
        <v>22320</v>
      </c>
      <c r="G11" s="40">
        <f>ROUND(F11*1.2,2)</f>
        <v>26784</v>
      </c>
      <c r="H11" s="41"/>
      <c r="I11" s="42"/>
      <c r="J11" s="42"/>
      <c r="K11" s="43">
        <f>F11+I11</f>
        <v>22320</v>
      </c>
      <c r="L11" s="40">
        <f>G11+J11</f>
        <v>26784</v>
      </c>
      <c r="M11" s="44"/>
      <c r="N11" s="40">
        <f>E11*$O$1</f>
        <v>1736</v>
      </c>
      <c r="O11" s="40">
        <f>ROUND(N11*D11,2)</f>
        <v>31248</v>
      </c>
      <c r="P11" s="40">
        <f>ROUND(O11*1.2,2)</f>
        <v>37497.599999999999</v>
      </c>
      <c r="Q11" s="40"/>
      <c r="R11" s="40"/>
      <c r="S11" s="40"/>
      <c r="T11" s="40">
        <f>O11+R11</f>
        <v>31248</v>
      </c>
      <c r="U11" s="100" t="s">
        <v>131</v>
      </c>
      <c r="V11" s="40">
        <f>P11+S11</f>
        <v>37497.599999999999</v>
      </c>
    </row>
    <row r="12" spans="1:22" ht="19.5" customHeight="1" x14ac:dyDescent="0.3">
      <c r="A12" s="35">
        <f>A11+1</f>
        <v>3</v>
      </c>
      <c r="B12" s="45" t="s">
        <v>107</v>
      </c>
      <c r="C12" s="37" t="s">
        <v>30</v>
      </c>
      <c r="D12" s="105">
        <v>45</v>
      </c>
      <c r="E12" s="39">
        <f>1324*0.7</f>
        <v>926.8</v>
      </c>
      <c r="F12" s="40">
        <f>ROUND(E12*D12,2)</f>
        <v>41706</v>
      </c>
      <c r="G12" s="40">
        <f>ROUND(F12*1.2,2)</f>
        <v>50047.199999999997</v>
      </c>
      <c r="H12" s="41"/>
      <c r="I12" s="42"/>
      <c r="J12" s="42"/>
      <c r="K12" s="43">
        <f>F12+I12</f>
        <v>41706</v>
      </c>
      <c r="L12" s="40">
        <f>G12+J12</f>
        <v>50047.199999999997</v>
      </c>
      <c r="M12" s="44"/>
      <c r="N12" s="40">
        <f>E12*$O$1</f>
        <v>1297.5199999999998</v>
      </c>
      <c r="O12" s="40">
        <f>ROUND(N12*D12,2)</f>
        <v>58388.4</v>
      </c>
      <c r="P12" s="40">
        <f>ROUND(O12*1.2,2)</f>
        <v>70066.080000000002</v>
      </c>
      <c r="Q12" s="40"/>
      <c r="R12" s="40"/>
      <c r="S12" s="40"/>
      <c r="T12" s="40">
        <f>O12+R12</f>
        <v>58388.4</v>
      </c>
      <c r="U12" s="101"/>
      <c r="V12" s="40">
        <f>P12+S12</f>
        <v>70066.080000000002</v>
      </c>
    </row>
    <row r="13" spans="1:22" ht="19.5" customHeight="1" x14ac:dyDescent="0.3">
      <c r="A13" s="35">
        <f>A12+1</f>
        <v>4</v>
      </c>
      <c r="B13" s="45" t="s">
        <v>106</v>
      </c>
      <c r="C13" s="37" t="s">
        <v>79</v>
      </c>
      <c r="D13" s="105">
        <v>371</v>
      </c>
      <c r="E13" s="39">
        <v>640.96</v>
      </c>
      <c r="F13" s="40">
        <f>ROUND(E13*D13,2)</f>
        <v>237796.16</v>
      </c>
      <c r="G13" s="40">
        <f>ROUND(F13*1.2,2)</f>
        <v>285355.39</v>
      </c>
      <c r="H13" s="41"/>
      <c r="I13" s="42"/>
      <c r="J13" s="42"/>
      <c r="K13" s="43">
        <f>F13+I13</f>
        <v>237796.16</v>
      </c>
      <c r="L13" s="40">
        <f>G13+J13</f>
        <v>285355.39</v>
      </c>
      <c r="M13" s="44"/>
      <c r="N13" s="40">
        <f>E13*$O$1</f>
        <v>897.34399999999994</v>
      </c>
      <c r="O13" s="40">
        <f>ROUND(N13*D13,2)</f>
        <v>332914.62</v>
      </c>
      <c r="P13" s="40">
        <f>ROUND(O13*1.2,2)</f>
        <v>399497.54</v>
      </c>
      <c r="Q13" s="40"/>
      <c r="R13" s="40"/>
      <c r="S13" s="40"/>
      <c r="T13" s="40">
        <f>O13+R13</f>
        <v>332914.62</v>
      </c>
      <c r="U13" s="101"/>
      <c r="V13" s="40">
        <f>P13+S13</f>
        <v>399497.54</v>
      </c>
    </row>
    <row r="14" spans="1:22" ht="19.5" customHeight="1" x14ac:dyDescent="0.3">
      <c r="A14" s="35">
        <f>A13+1</f>
        <v>5</v>
      </c>
      <c r="B14" s="45" t="s">
        <v>133</v>
      </c>
      <c r="C14" s="37" t="s">
        <v>68</v>
      </c>
      <c r="D14" s="104">
        <v>432.62</v>
      </c>
      <c r="E14" s="39">
        <v>1000</v>
      </c>
      <c r="F14" s="40">
        <f>ROUND(E14*D14,2)</f>
        <v>432620</v>
      </c>
      <c r="G14" s="40">
        <f>ROUND(F14*1.2,2)</f>
        <v>519144</v>
      </c>
      <c r="H14" s="41"/>
      <c r="I14" s="42"/>
      <c r="J14" s="42"/>
      <c r="K14" s="43">
        <f>F14+I14</f>
        <v>432620</v>
      </c>
      <c r="L14" s="40">
        <f>G14+J14</f>
        <v>519144</v>
      </c>
      <c r="M14" s="44"/>
      <c r="N14" s="40">
        <f>E14*$O$1</f>
        <v>1400</v>
      </c>
      <c r="O14" s="40">
        <f>ROUND(N14*D14,2)</f>
        <v>605668</v>
      </c>
      <c r="P14" s="40">
        <f>ROUND(O14*1.2,2)</f>
        <v>726801.6</v>
      </c>
      <c r="Q14" s="40"/>
      <c r="R14" s="40"/>
      <c r="S14" s="40"/>
      <c r="T14" s="40">
        <f>O14+R14</f>
        <v>605668</v>
      </c>
      <c r="U14" s="101"/>
      <c r="V14" s="40">
        <f>P14+S14</f>
        <v>726801.6</v>
      </c>
    </row>
    <row r="15" spans="1:22" ht="19.5" customHeight="1" x14ac:dyDescent="0.3">
      <c r="A15" s="35">
        <f>A14+1</f>
        <v>6</v>
      </c>
      <c r="B15" s="45" t="s">
        <v>48</v>
      </c>
      <c r="C15" s="37" t="s">
        <v>30</v>
      </c>
      <c r="D15" s="105">
        <v>371</v>
      </c>
      <c r="E15" s="39">
        <v>750</v>
      </c>
      <c r="F15" s="40">
        <f>ROUND(E15*D15,2)</f>
        <v>278250</v>
      </c>
      <c r="G15" s="40">
        <f>ROUND(F15*1.2,2)</f>
        <v>333900</v>
      </c>
      <c r="H15" s="41"/>
      <c r="I15" s="42"/>
      <c r="J15" s="42"/>
      <c r="K15" s="43">
        <f>F15+I15</f>
        <v>278250</v>
      </c>
      <c r="L15" s="40">
        <f>G15+J15</f>
        <v>333900</v>
      </c>
      <c r="M15" s="44"/>
      <c r="N15" s="40">
        <f>E15*$O$1</f>
        <v>1050</v>
      </c>
      <c r="O15" s="40">
        <f>ROUND(N15*D15,2)</f>
        <v>389550</v>
      </c>
      <c r="P15" s="40">
        <f>ROUND(O15*1.2,2)</f>
        <v>467460</v>
      </c>
      <c r="Q15" s="40"/>
      <c r="R15" s="40"/>
      <c r="S15" s="40"/>
      <c r="T15" s="40">
        <f>O15+R15</f>
        <v>389550</v>
      </c>
      <c r="U15" s="102"/>
      <c r="V15" s="40">
        <f>P15+S15</f>
        <v>467460</v>
      </c>
    </row>
    <row r="16" spans="1:22" ht="22.5" customHeight="1" x14ac:dyDescent="0.3">
      <c r="A16" s="35"/>
      <c r="B16" s="36" t="s">
        <v>105</v>
      </c>
      <c r="C16" s="37"/>
      <c r="D16" s="38"/>
      <c r="E16" s="39"/>
      <c r="F16" s="40"/>
      <c r="G16" s="40"/>
      <c r="H16" s="41"/>
      <c r="I16" s="42"/>
      <c r="J16" s="42"/>
      <c r="K16" s="43"/>
      <c r="L16" s="40"/>
      <c r="M16" s="44"/>
      <c r="N16" s="40">
        <f>E16*$O$1</f>
        <v>0</v>
      </c>
      <c r="O16" s="40">
        <f>ROUND(N16*D16,2)</f>
        <v>0</v>
      </c>
      <c r="P16" s="40">
        <f>ROUND(O16*1.2,2)</f>
        <v>0</v>
      </c>
      <c r="Q16" s="40"/>
      <c r="R16" s="40"/>
      <c r="S16" s="40"/>
      <c r="T16" s="40">
        <f>O16+R16</f>
        <v>0</v>
      </c>
      <c r="U16" s="37"/>
      <c r="V16" s="40">
        <f>P16+S16</f>
        <v>0</v>
      </c>
    </row>
    <row r="17" spans="1:22" ht="33" customHeight="1" x14ac:dyDescent="0.3">
      <c r="A17" s="35">
        <f>A15+1</f>
        <v>7</v>
      </c>
      <c r="B17" s="45" t="s">
        <v>104</v>
      </c>
      <c r="C17" s="37" t="s">
        <v>24</v>
      </c>
      <c r="D17" s="104">
        <v>103.83</v>
      </c>
      <c r="E17" s="39">
        <v>3800</v>
      </c>
      <c r="F17" s="40">
        <f>ROUND(E17*D17,2)</f>
        <v>394554</v>
      </c>
      <c r="G17" s="40">
        <f>ROUND(F17*1.2,2)</f>
        <v>473464.8</v>
      </c>
      <c r="H17" s="41"/>
      <c r="I17" s="42"/>
      <c r="J17" s="42"/>
      <c r="K17" s="43">
        <f>F17+I17</f>
        <v>394554</v>
      </c>
      <c r="L17" s="40">
        <f>G17+J17</f>
        <v>473464.8</v>
      </c>
      <c r="M17" s="44"/>
      <c r="N17" s="40">
        <f>E17*$O$1</f>
        <v>5320</v>
      </c>
      <c r="O17" s="40">
        <f>ROUND(N17*D17,2)</f>
        <v>552375.6</v>
      </c>
      <c r="P17" s="40">
        <f>ROUND(O17*1.2,2)</f>
        <v>662850.72</v>
      </c>
      <c r="Q17" s="40"/>
      <c r="R17" s="40"/>
      <c r="S17" s="40"/>
      <c r="T17" s="40">
        <f>O17+R17</f>
        <v>552375.6</v>
      </c>
      <c r="U17" s="103" t="s">
        <v>132</v>
      </c>
      <c r="V17" s="40">
        <f>P17+S17</f>
        <v>662850.72</v>
      </c>
    </row>
    <row r="18" spans="1:22" ht="22.5" customHeight="1" x14ac:dyDescent="0.3">
      <c r="A18" s="35">
        <f>A17+1</f>
        <v>8</v>
      </c>
      <c r="B18" s="45" t="s">
        <v>103</v>
      </c>
      <c r="C18" s="37" t="s">
        <v>24</v>
      </c>
      <c r="D18" s="104">
        <v>69.22</v>
      </c>
      <c r="E18" s="41">
        <v>2573.7399999999998</v>
      </c>
      <c r="F18" s="40">
        <f>ROUND(E18*D18,2)</f>
        <v>178154.28</v>
      </c>
      <c r="G18" s="40">
        <f>ROUND(F18*1.2,2)</f>
        <v>213785.14</v>
      </c>
      <c r="H18" s="41"/>
      <c r="I18" s="42"/>
      <c r="J18" s="42"/>
      <c r="K18" s="43">
        <f>F18+I18</f>
        <v>178154.28</v>
      </c>
      <c r="L18" s="40">
        <f>G18+J18</f>
        <v>213785.14</v>
      </c>
      <c r="M18" s="44"/>
      <c r="N18" s="40">
        <f>E18*$O$1</f>
        <v>3603.2359999999994</v>
      </c>
      <c r="O18" s="40">
        <f>ROUND(N18*D18,2)</f>
        <v>249416</v>
      </c>
      <c r="P18" s="40">
        <f>ROUND(O18*1.2,2)</f>
        <v>299299.20000000001</v>
      </c>
      <c r="Q18" s="40"/>
      <c r="R18" s="40"/>
      <c r="S18" s="40"/>
      <c r="T18" s="40">
        <f>O18+R18</f>
        <v>249416</v>
      </c>
      <c r="U18" s="37"/>
      <c r="V18" s="40">
        <f>P18+S18</f>
        <v>299299.20000000001</v>
      </c>
    </row>
    <row r="19" spans="1:22" ht="18" customHeight="1" x14ac:dyDescent="0.3">
      <c r="A19" s="48" t="s">
        <v>102</v>
      </c>
      <c r="B19" s="49" t="s">
        <v>25</v>
      </c>
      <c r="C19" s="50" t="s">
        <v>24</v>
      </c>
      <c r="D19" s="106">
        <f>D18*1.26</f>
        <v>87.217200000000005</v>
      </c>
      <c r="E19" s="51"/>
      <c r="F19" s="52"/>
      <c r="G19" s="52"/>
      <c r="H19" s="52">
        <v>3720</v>
      </c>
      <c r="I19" s="52">
        <f>ROUND(H19*D19,2)</f>
        <v>324447.98</v>
      </c>
      <c r="J19" s="52">
        <f>ROUND(I19*1.2,2)</f>
        <v>389337.58</v>
      </c>
      <c r="K19" s="51">
        <f>F19+I19</f>
        <v>324447.98</v>
      </c>
      <c r="L19" s="52">
        <f>G19+J19</f>
        <v>389337.58</v>
      </c>
      <c r="M19" s="44"/>
      <c r="N19" s="52">
        <f>E19*$O$1</f>
        <v>0</v>
      </c>
      <c r="O19" s="52">
        <f>ROUND(N19*D19,2)</f>
        <v>0</v>
      </c>
      <c r="P19" s="52">
        <f>ROUND(O19*1.2,2)</f>
        <v>0</v>
      </c>
      <c r="Q19" s="52">
        <f>H19*$Q$1</f>
        <v>4716.8555200800001</v>
      </c>
      <c r="R19" s="52">
        <f>ROUND(Q19*D19,2)</f>
        <v>411390.93</v>
      </c>
      <c r="S19" s="52">
        <f>ROUND(R19*1.2,2)</f>
        <v>493669.12</v>
      </c>
      <c r="T19" s="52">
        <f>O19+R19</f>
        <v>411390.93</v>
      </c>
      <c r="U19" s="50"/>
      <c r="V19" s="52">
        <f>P19+S19</f>
        <v>493669.12</v>
      </c>
    </row>
    <row r="20" spans="1:22" ht="21" customHeight="1" x14ac:dyDescent="0.3">
      <c r="A20" s="35">
        <f>A18+1</f>
        <v>9</v>
      </c>
      <c r="B20" s="45" t="s">
        <v>101</v>
      </c>
      <c r="C20" s="37" t="s">
        <v>100</v>
      </c>
      <c r="D20" s="104">
        <v>692.19</v>
      </c>
      <c r="E20" s="39">
        <v>203</v>
      </c>
      <c r="F20" s="40">
        <f>ROUND(E20*D20,2)</f>
        <v>140514.57</v>
      </c>
      <c r="G20" s="40">
        <f>ROUND(F20*1.2,2)</f>
        <v>168617.48</v>
      </c>
      <c r="H20" s="41"/>
      <c r="I20" s="42"/>
      <c r="J20" s="42"/>
      <c r="K20" s="43">
        <f>F20+I20</f>
        <v>140514.57</v>
      </c>
      <c r="L20" s="40">
        <f>G20+J20</f>
        <v>168617.48</v>
      </c>
      <c r="M20" s="44"/>
      <c r="N20" s="40">
        <f>E20*$O$1</f>
        <v>284.2</v>
      </c>
      <c r="O20" s="40">
        <f>ROUND(N20*D20,2)</f>
        <v>196720.4</v>
      </c>
      <c r="P20" s="40">
        <f>ROUND(O20*1.2,2)</f>
        <v>236064.48</v>
      </c>
      <c r="Q20" s="40"/>
      <c r="R20" s="40"/>
      <c r="S20" s="40"/>
      <c r="T20" s="40">
        <f>O20+R20</f>
        <v>196720.4</v>
      </c>
      <c r="U20" s="37"/>
      <c r="V20" s="40">
        <f>P20+S20</f>
        <v>236064.48</v>
      </c>
    </row>
    <row r="21" spans="1:22" ht="19.5" customHeight="1" x14ac:dyDescent="0.3">
      <c r="A21" s="35"/>
      <c r="B21" s="36" t="s">
        <v>99</v>
      </c>
      <c r="C21" s="37"/>
      <c r="D21" s="38"/>
      <c r="E21" s="39"/>
      <c r="F21" s="40"/>
      <c r="G21" s="40"/>
      <c r="H21" s="41"/>
      <c r="I21" s="42"/>
      <c r="J21" s="42"/>
      <c r="K21" s="43"/>
      <c r="L21" s="40"/>
      <c r="M21" s="44"/>
      <c r="N21" s="40">
        <f>E21*$O$1</f>
        <v>0</v>
      </c>
      <c r="O21" s="40">
        <f>ROUND(N21*D21,2)</f>
        <v>0</v>
      </c>
      <c r="P21" s="40">
        <f>ROUND(O21*1.2,2)</f>
        <v>0</v>
      </c>
      <c r="Q21" s="40"/>
      <c r="R21" s="40"/>
      <c r="S21" s="40"/>
      <c r="T21" s="40">
        <f>O21+R21</f>
        <v>0</v>
      </c>
      <c r="U21" s="37"/>
      <c r="V21" s="40">
        <f>P21+S21</f>
        <v>0</v>
      </c>
    </row>
    <row r="22" spans="1:22" ht="22.5" customHeight="1" x14ac:dyDescent="0.3">
      <c r="A22" s="35">
        <f>A20+1</f>
        <v>10</v>
      </c>
      <c r="B22" s="45" t="s">
        <v>98</v>
      </c>
      <c r="C22" s="37" t="s">
        <v>30</v>
      </c>
      <c r="D22" s="105">
        <v>398</v>
      </c>
      <c r="E22" s="41">
        <v>2160</v>
      </c>
      <c r="F22" s="40">
        <f>ROUND(E22*D22,2)</f>
        <v>859680</v>
      </c>
      <c r="G22" s="40">
        <f>ROUND(F22*1.2,2)</f>
        <v>1031616</v>
      </c>
      <c r="H22" s="41"/>
      <c r="I22" s="42"/>
      <c r="J22" s="42"/>
      <c r="K22" s="43">
        <f>F22+I22</f>
        <v>859680</v>
      </c>
      <c r="L22" s="40">
        <f>G22+J22</f>
        <v>1031616</v>
      </c>
      <c r="M22" s="44"/>
      <c r="N22" s="40">
        <f>E22*$O$1</f>
        <v>3024</v>
      </c>
      <c r="O22" s="40">
        <f>ROUND(N22*D22,2)</f>
        <v>1203552</v>
      </c>
      <c r="P22" s="40">
        <f>ROUND(O22*1.2,2)</f>
        <v>1444262.4</v>
      </c>
      <c r="Q22" s="40"/>
      <c r="R22" s="40"/>
      <c r="S22" s="40"/>
      <c r="T22" s="40">
        <f>O22+R22</f>
        <v>1203552</v>
      </c>
      <c r="U22" s="37"/>
      <c r="V22" s="40">
        <f>P22+S22</f>
        <v>1444262.4</v>
      </c>
    </row>
    <row r="23" spans="1:22" ht="18" customHeight="1" x14ac:dyDescent="0.3">
      <c r="A23" s="48" t="s">
        <v>97</v>
      </c>
      <c r="B23" s="49" t="s">
        <v>96</v>
      </c>
      <c r="C23" s="50" t="s">
        <v>30</v>
      </c>
      <c r="D23" s="65">
        <v>398</v>
      </c>
      <c r="E23" s="51"/>
      <c r="F23" s="52"/>
      <c r="G23" s="52"/>
      <c r="H23" s="52">
        <f>5950/1.2</f>
        <v>4958.3333333333339</v>
      </c>
      <c r="I23" s="52">
        <f>ROUND(H23*D23,2)</f>
        <v>1973416.67</v>
      </c>
      <c r="J23" s="52">
        <f>ROUND(I23*1.2,2)</f>
        <v>2368100</v>
      </c>
      <c r="K23" s="51">
        <f>F23+I23</f>
        <v>1973416.67</v>
      </c>
      <c r="L23" s="52">
        <f>G23+J23</f>
        <v>2368100</v>
      </c>
      <c r="M23" s="44"/>
      <c r="N23" s="52">
        <f>E23*$O$1</f>
        <v>0</v>
      </c>
      <c r="O23" s="52">
        <f>ROUND(N23*D23,2)</f>
        <v>0</v>
      </c>
      <c r="P23" s="52">
        <f>ROUND(O23*1.2,2)</f>
        <v>0</v>
      </c>
      <c r="Q23" s="52">
        <f>H23*$Q$1</f>
        <v>6287.027406916668</v>
      </c>
      <c r="R23" s="52">
        <f>ROUND(Q23*D23,2)</f>
        <v>2502236.91</v>
      </c>
      <c r="S23" s="52">
        <f>ROUND(R23*1.2,2)</f>
        <v>3002684.29</v>
      </c>
      <c r="T23" s="52">
        <f>O23+R23</f>
        <v>2502236.91</v>
      </c>
      <c r="U23" s="50"/>
      <c r="V23" s="52">
        <f>P23+S23</f>
        <v>3002684.29</v>
      </c>
    </row>
    <row r="24" spans="1:22" ht="22.5" customHeight="1" x14ac:dyDescent="0.3">
      <c r="A24" s="35">
        <f>A22+1</f>
        <v>11</v>
      </c>
      <c r="B24" s="45" t="s">
        <v>95</v>
      </c>
      <c r="C24" s="37" t="s">
        <v>79</v>
      </c>
      <c r="D24" s="105">
        <v>398</v>
      </c>
      <c r="E24" s="39">
        <v>833.25</v>
      </c>
      <c r="F24" s="40">
        <f>ROUND(E24*D24,2)</f>
        <v>331633.5</v>
      </c>
      <c r="G24" s="40">
        <f>ROUND(F24*1.2,2)</f>
        <v>397960.2</v>
      </c>
      <c r="H24" s="41"/>
      <c r="I24" s="42"/>
      <c r="J24" s="42"/>
      <c r="K24" s="43">
        <f>F24+I24</f>
        <v>331633.5</v>
      </c>
      <c r="L24" s="40">
        <f>G24+J24</f>
        <v>397960.2</v>
      </c>
      <c r="M24" s="44"/>
      <c r="N24" s="40">
        <f>E24*$O$1</f>
        <v>1166.55</v>
      </c>
      <c r="O24" s="40">
        <f>ROUND(N24*D24,2)</f>
        <v>464286.9</v>
      </c>
      <c r="P24" s="40">
        <f>ROUND(O24*1.2,2)</f>
        <v>557144.28</v>
      </c>
      <c r="Q24" s="40"/>
      <c r="R24" s="40"/>
      <c r="S24" s="40"/>
      <c r="T24" s="40">
        <f>O24+R24</f>
        <v>464286.9</v>
      </c>
      <c r="U24" s="37"/>
      <c r="V24" s="40">
        <f>P24+S24</f>
        <v>557144.28</v>
      </c>
    </row>
    <row r="25" spans="1:22" x14ac:dyDescent="0.3">
      <c r="A25" s="48" t="s">
        <v>94</v>
      </c>
      <c r="B25" s="49" t="s">
        <v>93</v>
      </c>
      <c r="C25" s="50" t="s">
        <v>79</v>
      </c>
      <c r="D25" s="65">
        <v>398</v>
      </c>
      <c r="E25" s="51"/>
      <c r="F25" s="52"/>
      <c r="G25" s="52"/>
      <c r="H25" s="52"/>
      <c r="I25" s="52">
        <f>ROUND(H25*D25,2)</f>
        <v>0</v>
      </c>
      <c r="J25" s="52">
        <f>ROUND(I25*1.2,2)</f>
        <v>0</v>
      </c>
      <c r="K25" s="51">
        <f>F25+I25</f>
        <v>0</v>
      </c>
      <c r="L25" s="52">
        <f>G25+J25</f>
        <v>0</v>
      </c>
      <c r="M25" s="44"/>
      <c r="N25" s="52">
        <f>E25*$O$1</f>
        <v>0</v>
      </c>
      <c r="O25" s="52">
        <f>ROUND(N25*D25,2)</f>
        <v>0</v>
      </c>
      <c r="P25" s="52">
        <f>ROUND(O25*1.2,2)</f>
        <v>0</v>
      </c>
      <c r="Q25" s="52">
        <f>H25*$Q$1</f>
        <v>0</v>
      </c>
      <c r="R25" s="52">
        <f>ROUND(Q25*D25,2)</f>
        <v>0</v>
      </c>
      <c r="S25" s="52">
        <f>ROUND(R25*1.2,2)</f>
        <v>0</v>
      </c>
      <c r="T25" s="52">
        <f>O25+R25</f>
        <v>0</v>
      </c>
      <c r="U25" s="50"/>
      <c r="V25" s="52">
        <f>P25+S25</f>
        <v>0</v>
      </c>
    </row>
    <row r="26" spans="1:22" x14ac:dyDescent="0.3">
      <c r="A26" s="48" t="s">
        <v>92</v>
      </c>
      <c r="B26" s="54" t="s">
        <v>91</v>
      </c>
      <c r="C26" s="50" t="s">
        <v>30</v>
      </c>
      <c r="D26" s="105">
        <v>796</v>
      </c>
      <c r="E26" s="55"/>
      <c r="F26" s="52"/>
      <c r="G26" s="52"/>
      <c r="H26" s="52">
        <f>1727320/1.2/796</f>
        <v>1808.3333333333335</v>
      </c>
      <c r="I26" s="52">
        <f>ROUND(H26*D26,2)</f>
        <v>1439433.33</v>
      </c>
      <c r="J26" s="52">
        <f>ROUND(I26*1.2,2)</f>
        <v>1727320</v>
      </c>
      <c r="K26" s="51">
        <f>F26+I26</f>
        <v>1439433.33</v>
      </c>
      <c r="L26" s="52">
        <f>G26+J26</f>
        <v>1727320</v>
      </c>
      <c r="M26" s="44"/>
      <c r="N26" s="52">
        <f>E26*$O$1</f>
        <v>0</v>
      </c>
      <c r="O26" s="52">
        <f>ROUND(N26*D26,2)</f>
        <v>0</v>
      </c>
      <c r="P26" s="52">
        <f>ROUND(O26*1.2,2)</f>
        <v>0</v>
      </c>
      <c r="Q26" s="52">
        <f>H26*$Q$1</f>
        <v>2292.915877816667</v>
      </c>
      <c r="R26" s="52">
        <f>ROUND(Q26*D26,2)</f>
        <v>1825161.04</v>
      </c>
      <c r="S26" s="52">
        <f>ROUND(R26*1.2,2)</f>
        <v>2190193.25</v>
      </c>
      <c r="T26" s="52">
        <f>O26+R26</f>
        <v>1825161.04</v>
      </c>
      <c r="U26" s="50"/>
      <c r="V26" s="52">
        <f>P26+S26</f>
        <v>2190193.25</v>
      </c>
    </row>
    <row r="27" spans="1:22" x14ac:dyDescent="0.3">
      <c r="A27" s="48" t="s">
        <v>90</v>
      </c>
      <c r="B27" s="54" t="s">
        <v>89</v>
      </c>
      <c r="C27" s="50" t="s">
        <v>30</v>
      </c>
      <c r="D27" s="105">
        <v>1592</v>
      </c>
      <c r="E27" s="55"/>
      <c r="F27" s="52"/>
      <c r="G27" s="52"/>
      <c r="H27" s="52">
        <f>317803/1.2/D27</f>
        <v>166.35416666666669</v>
      </c>
      <c r="I27" s="52">
        <f>ROUND(H27*D27,2)</f>
        <v>264835.83</v>
      </c>
      <c r="J27" s="52">
        <f>ROUND(I27*1.2,2)</f>
        <v>317803</v>
      </c>
      <c r="K27" s="51">
        <f>F27+I27</f>
        <v>264835.83</v>
      </c>
      <c r="L27" s="52">
        <f>G27+J27</f>
        <v>317803</v>
      </c>
      <c r="M27" s="44"/>
      <c r="N27" s="52">
        <f>E27*$O$1</f>
        <v>0</v>
      </c>
      <c r="O27" s="52">
        <f>ROUND(N27*D27,2)</f>
        <v>0</v>
      </c>
      <c r="P27" s="52">
        <f>ROUND(O27*1.2,2)</f>
        <v>0</v>
      </c>
      <c r="Q27" s="52">
        <f>H27*$Q$1</f>
        <v>210.93241111020836</v>
      </c>
      <c r="R27" s="52">
        <f>ROUND(Q27*D27,2)</f>
        <v>335804.4</v>
      </c>
      <c r="S27" s="52">
        <f>ROUND(R27*1.2,2)</f>
        <v>402965.28</v>
      </c>
      <c r="T27" s="52">
        <f>O27+R27</f>
        <v>335804.4</v>
      </c>
      <c r="U27" s="50"/>
      <c r="V27" s="52">
        <f>P27+S27</f>
        <v>402965.28</v>
      </c>
    </row>
    <row r="28" spans="1:22" x14ac:dyDescent="0.3">
      <c r="A28" s="48" t="s">
        <v>88</v>
      </c>
      <c r="B28" s="54" t="s">
        <v>87</v>
      </c>
      <c r="C28" s="50" t="s">
        <v>30</v>
      </c>
      <c r="D28" s="105">
        <v>1592</v>
      </c>
      <c r="E28" s="55"/>
      <c r="F28" s="52"/>
      <c r="G28" s="52"/>
      <c r="H28" s="52">
        <f>510000/1.2/D28</f>
        <v>266.95979899497485</v>
      </c>
      <c r="I28" s="52">
        <f>ROUND(H28*D28,2)</f>
        <v>425000</v>
      </c>
      <c r="J28" s="52">
        <f>ROUND(I28*1.2,2)</f>
        <v>510000</v>
      </c>
      <c r="K28" s="51">
        <f>F28+I28</f>
        <v>425000</v>
      </c>
      <c r="L28" s="52">
        <f>G28+J28</f>
        <v>510000</v>
      </c>
      <c r="M28" s="44"/>
      <c r="N28" s="52">
        <f>E28*$O$1</f>
        <v>0</v>
      </c>
      <c r="O28" s="52">
        <f>ROUND(N28*D28,2)</f>
        <v>0</v>
      </c>
      <c r="P28" s="52">
        <f>ROUND(O28*1.2,2)</f>
        <v>0</v>
      </c>
      <c r="Q28" s="52">
        <f>H28*$Q$1</f>
        <v>338.49752729271358</v>
      </c>
      <c r="R28" s="52">
        <f>ROUND(Q28*D28,2)</f>
        <v>538888.06000000006</v>
      </c>
      <c r="S28" s="52">
        <f>ROUND(R28*1.2,2)</f>
        <v>646665.67000000004</v>
      </c>
      <c r="T28" s="52">
        <f>O28+R28</f>
        <v>538888.06000000006</v>
      </c>
      <c r="U28" s="50"/>
      <c r="V28" s="52">
        <f>P28+S28</f>
        <v>646665.67000000004</v>
      </c>
    </row>
    <row r="29" spans="1:22" x14ac:dyDescent="0.3">
      <c r="A29" s="48" t="s">
        <v>86</v>
      </c>
      <c r="B29" s="54" t="s">
        <v>85</v>
      </c>
      <c r="C29" s="50" t="s">
        <v>30</v>
      </c>
      <c r="D29" s="105">
        <v>796</v>
      </c>
      <c r="E29" s="55"/>
      <c r="F29" s="52"/>
      <c r="G29" s="52"/>
      <c r="H29" s="52">
        <f>85/1.2</f>
        <v>70.833333333333343</v>
      </c>
      <c r="I29" s="52">
        <f>ROUND(H29*D29,2)</f>
        <v>56383.33</v>
      </c>
      <c r="J29" s="52">
        <f>ROUND(I29*1.2,2)</f>
        <v>67660</v>
      </c>
      <c r="K29" s="51">
        <f>F29+I29</f>
        <v>56383.33</v>
      </c>
      <c r="L29" s="52">
        <f>G29+J29</f>
        <v>67660</v>
      </c>
      <c r="M29" s="44"/>
      <c r="N29" s="52">
        <f>E29*$O$1</f>
        <v>0</v>
      </c>
      <c r="O29" s="52">
        <f>ROUND(N29*D29,2)</f>
        <v>0</v>
      </c>
      <c r="P29" s="52">
        <f>ROUND(O29*1.2,2)</f>
        <v>0</v>
      </c>
      <c r="Q29" s="52">
        <f>H29*$Q$1</f>
        <v>89.814677241666686</v>
      </c>
      <c r="R29" s="52">
        <f>ROUND(Q29*D29,2)</f>
        <v>71492.479999999996</v>
      </c>
      <c r="S29" s="52">
        <f>ROUND(R29*1.2,2)</f>
        <v>85790.98</v>
      </c>
      <c r="T29" s="52">
        <f>O29+R29</f>
        <v>71492.479999999996</v>
      </c>
      <c r="U29" s="50"/>
      <c r="V29" s="52">
        <f>P29+S29</f>
        <v>85790.98</v>
      </c>
    </row>
    <row r="30" spans="1:22" x14ac:dyDescent="0.3">
      <c r="A30" s="48" t="s">
        <v>84</v>
      </c>
      <c r="B30" s="54" t="s">
        <v>83</v>
      </c>
      <c r="C30" s="50" t="s">
        <v>30</v>
      </c>
      <c r="D30" s="105">
        <v>796</v>
      </c>
      <c r="E30" s="55"/>
      <c r="F30" s="52"/>
      <c r="G30" s="52"/>
      <c r="H30" s="52">
        <f>96/1.2</f>
        <v>80</v>
      </c>
      <c r="I30" s="52">
        <f>ROUND(H30*D30,2)</f>
        <v>63680</v>
      </c>
      <c r="J30" s="52">
        <f>ROUND(I30*1.2,2)</f>
        <v>76416</v>
      </c>
      <c r="K30" s="51">
        <f>F30+I30</f>
        <v>63680</v>
      </c>
      <c r="L30" s="52">
        <f>G30+J30</f>
        <v>76416</v>
      </c>
      <c r="M30" s="44"/>
      <c r="N30" s="52">
        <f>E30*$O$1</f>
        <v>0</v>
      </c>
      <c r="O30" s="52">
        <f>ROUND(N30*D30,2)</f>
        <v>0</v>
      </c>
      <c r="P30" s="52">
        <f>ROUND(O30*1.2,2)</f>
        <v>0</v>
      </c>
      <c r="Q30" s="52">
        <f>H30*$Q$1</f>
        <v>101.43775312000001</v>
      </c>
      <c r="R30" s="52">
        <f>ROUND(Q30*D30,2)</f>
        <v>80744.45</v>
      </c>
      <c r="S30" s="52">
        <f>ROUND(R30*1.2,2)</f>
        <v>96893.34</v>
      </c>
      <c r="T30" s="52">
        <f>O30+R30</f>
        <v>80744.45</v>
      </c>
      <c r="U30" s="50"/>
      <c r="V30" s="52">
        <f>P30+S30</f>
        <v>96893.34</v>
      </c>
    </row>
    <row r="31" spans="1:22" ht="22.5" customHeight="1" x14ac:dyDescent="0.3">
      <c r="A31" s="35">
        <f>A24+1</f>
        <v>12</v>
      </c>
      <c r="B31" s="45" t="s">
        <v>134</v>
      </c>
      <c r="C31" s="37" t="s">
        <v>68</v>
      </c>
      <c r="D31" s="104">
        <v>432.62</v>
      </c>
      <c r="E31" s="41">
        <v>1920</v>
      </c>
      <c r="F31" s="40">
        <f>ROUND(E31*D31,2)</f>
        <v>830630.40000000002</v>
      </c>
      <c r="G31" s="40">
        <f>ROUND(F31*1.2,2)</f>
        <v>996756.47999999998</v>
      </c>
      <c r="H31" s="41"/>
      <c r="I31" s="42"/>
      <c r="J31" s="42"/>
      <c r="K31" s="43">
        <f>F31+I31</f>
        <v>830630.40000000002</v>
      </c>
      <c r="L31" s="40">
        <f>G31+J31</f>
        <v>996756.47999999998</v>
      </c>
      <c r="M31" s="44"/>
      <c r="N31" s="40">
        <f>E31*$O$1</f>
        <v>2688</v>
      </c>
      <c r="O31" s="40">
        <f>ROUND(N31*D31,2)</f>
        <v>1162882.5600000001</v>
      </c>
      <c r="P31" s="40">
        <f>ROUND(O31*1.2,2)</f>
        <v>1395459.07</v>
      </c>
      <c r="Q31" s="40"/>
      <c r="R31" s="40"/>
      <c r="S31" s="40"/>
      <c r="T31" s="40">
        <f>O31+R31</f>
        <v>1162882.5600000001</v>
      </c>
      <c r="U31" s="37"/>
      <c r="V31" s="40">
        <f>P31+S31</f>
        <v>1395459.07</v>
      </c>
    </row>
    <row r="32" spans="1:22" ht="18" customHeight="1" x14ac:dyDescent="0.3">
      <c r="A32" s="48" t="s">
        <v>82</v>
      </c>
      <c r="B32" s="49" t="s">
        <v>81</v>
      </c>
      <c r="C32" s="50" t="s">
        <v>30</v>
      </c>
      <c r="D32" s="65">
        <v>35</v>
      </c>
      <c r="E32" s="51"/>
      <c r="F32" s="52"/>
      <c r="G32" s="52"/>
      <c r="H32" s="52">
        <f>145169/1.2</f>
        <v>120974.16666666667</v>
      </c>
      <c r="I32" s="52">
        <f>ROUND(H32*D32,2)</f>
        <v>4234095.83</v>
      </c>
      <c r="J32" s="52">
        <f>ROUND(I32*1.2,2)</f>
        <v>5080915</v>
      </c>
      <c r="K32" s="51">
        <f>F32+I32</f>
        <v>4234095.83</v>
      </c>
      <c r="L32" s="52">
        <f>G32+J32</f>
        <v>5080915</v>
      </c>
      <c r="M32" s="44"/>
      <c r="N32" s="52">
        <f>E32*$O$1</f>
        <v>0</v>
      </c>
      <c r="O32" s="52">
        <f>ROUND(N32*D32,2)</f>
        <v>0</v>
      </c>
      <c r="P32" s="52">
        <f>ROUND(O32*1.2,2)</f>
        <v>0</v>
      </c>
      <c r="Q32" s="52">
        <f>H32*$Q$1</f>
        <v>153391.84565288835</v>
      </c>
      <c r="R32" s="52">
        <f>ROUND(Q32*D32,2)</f>
        <v>5368714.5999999996</v>
      </c>
      <c r="S32" s="52">
        <f>ROUND(R32*1.2,2)</f>
        <v>6442457.5199999996</v>
      </c>
      <c r="T32" s="52">
        <f>O32+R32</f>
        <v>5368714.5999999996</v>
      </c>
      <c r="U32" s="50"/>
      <c r="V32" s="52">
        <f>P32+S32</f>
        <v>6442457.5199999996</v>
      </c>
    </row>
    <row r="33" spans="1:22" ht="22.5" customHeight="1" x14ac:dyDescent="0.3">
      <c r="A33" s="35">
        <f>A31+1</f>
        <v>13</v>
      </c>
      <c r="B33" s="45" t="s">
        <v>80</v>
      </c>
      <c r="C33" s="37" t="s">
        <v>79</v>
      </c>
      <c r="D33" s="105">
        <v>36</v>
      </c>
      <c r="E33" s="39">
        <v>1924</v>
      </c>
      <c r="F33" s="40">
        <f>ROUND(E33*D33,2)</f>
        <v>69264</v>
      </c>
      <c r="G33" s="40">
        <f>ROUND(F33*1.2,2)</f>
        <v>83116.800000000003</v>
      </c>
      <c r="H33" s="41"/>
      <c r="I33" s="42"/>
      <c r="J33" s="42"/>
      <c r="K33" s="43">
        <f>F33+I33</f>
        <v>69264</v>
      </c>
      <c r="L33" s="40">
        <f>G33+J33</f>
        <v>83116.800000000003</v>
      </c>
      <c r="M33" s="44"/>
      <c r="N33" s="40">
        <f>E33*$O$1</f>
        <v>2693.6</v>
      </c>
      <c r="O33" s="40">
        <f>ROUND(N33*D33,2)</f>
        <v>96969.600000000006</v>
      </c>
      <c r="P33" s="40">
        <f>ROUND(O33*1.2,2)</f>
        <v>116363.52</v>
      </c>
      <c r="Q33" s="40"/>
      <c r="R33" s="40"/>
      <c r="S33" s="40"/>
      <c r="T33" s="40">
        <f>O33+R33</f>
        <v>96969.600000000006</v>
      </c>
      <c r="U33" s="37"/>
      <c r="V33" s="40">
        <f>P33+S33</f>
        <v>116363.52</v>
      </c>
    </row>
    <row r="34" spans="1:22" ht="18" customHeight="1" x14ac:dyDescent="0.3">
      <c r="A34" s="48" t="s">
        <v>78</v>
      </c>
      <c r="B34" s="54" t="s">
        <v>77</v>
      </c>
      <c r="C34" s="56" t="s">
        <v>76</v>
      </c>
      <c r="D34" s="105">
        <v>36</v>
      </c>
      <c r="E34" s="55"/>
      <c r="F34" s="52"/>
      <c r="G34" s="52"/>
      <c r="H34" s="51">
        <f>19824/1.2</f>
        <v>16520</v>
      </c>
      <c r="I34" s="52">
        <f>ROUND(H34*D34,2)</f>
        <v>594720</v>
      </c>
      <c r="J34" s="52">
        <f>ROUND(I34*1.2,2)</f>
        <v>713664</v>
      </c>
      <c r="K34" s="51">
        <f>F34+I34</f>
        <v>594720</v>
      </c>
      <c r="L34" s="52">
        <f>G34+J34</f>
        <v>713664</v>
      </c>
      <c r="M34" s="44"/>
      <c r="N34" s="52">
        <f>E34*$O$1</f>
        <v>0</v>
      </c>
      <c r="O34" s="52">
        <f>ROUND(N34*D34,2)</f>
        <v>0</v>
      </c>
      <c r="P34" s="52">
        <f>ROUND(O34*1.2,2)</f>
        <v>0</v>
      </c>
      <c r="Q34" s="52">
        <f>H34*$Q$1</f>
        <v>20946.89601928</v>
      </c>
      <c r="R34" s="52">
        <f>ROUND(Q34*D34,2)</f>
        <v>754088.26</v>
      </c>
      <c r="S34" s="52">
        <f>ROUND(R34*1.2,2)</f>
        <v>904905.91</v>
      </c>
      <c r="T34" s="52">
        <f>O34+R34</f>
        <v>754088.26</v>
      </c>
      <c r="U34" s="56"/>
      <c r="V34" s="52">
        <f>P34+S34</f>
        <v>904905.91</v>
      </c>
    </row>
    <row r="35" spans="1:22" ht="18" customHeight="1" x14ac:dyDescent="0.3">
      <c r="A35" s="48" t="s">
        <v>75</v>
      </c>
      <c r="B35" s="49" t="s">
        <v>74</v>
      </c>
      <c r="C35" s="50" t="s">
        <v>30</v>
      </c>
      <c r="D35" s="65">
        <f>6*36</f>
        <v>216</v>
      </c>
      <c r="E35" s="51"/>
      <c r="F35" s="52"/>
      <c r="G35" s="52"/>
      <c r="H35" s="52">
        <v>187.33</v>
      </c>
      <c r="I35" s="52">
        <f>ROUND(H35*D35,2)</f>
        <v>40463.279999999999</v>
      </c>
      <c r="J35" s="52">
        <f>ROUND(I35*1.2,2)</f>
        <v>48555.94</v>
      </c>
      <c r="K35" s="51">
        <f>F35+I35</f>
        <v>40463.279999999999</v>
      </c>
      <c r="L35" s="52">
        <f>G35+J35</f>
        <v>48555.94</v>
      </c>
      <c r="M35" s="44"/>
      <c r="N35" s="52">
        <f>E35*$O$1</f>
        <v>0</v>
      </c>
      <c r="O35" s="52">
        <f>ROUND(N35*D35,2)</f>
        <v>0</v>
      </c>
      <c r="P35" s="52">
        <f>ROUND(O35*1.2,2)</f>
        <v>0</v>
      </c>
      <c r="Q35" s="52">
        <f>H35*$Q$1</f>
        <v>237.52917864962004</v>
      </c>
      <c r="R35" s="52">
        <f>ROUND(Q35*D35,2)</f>
        <v>51306.3</v>
      </c>
      <c r="S35" s="52">
        <f>ROUND(R35*1.2,2)</f>
        <v>61567.56</v>
      </c>
      <c r="T35" s="52">
        <f>O35+R35</f>
        <v>51306.3</v>
      </c>
      <c r="U35" s="50"/>
      <c r="V35" s="52">
        <f>P35+S35</f>
        <v>61567.56</v>
      </c>
    </row>
    <row r="36" spans="1:22" ht="18" customHeight="1" x14ac:dyDescent="0.3">
      <c r="A36" s="35">
        <f>A33+1</f>
        <v>14</v>
      </c>
      <c r="B36" s="45" t="s">
        <v>73</v>
      </c>
      <c r="C36" s="37" t="s">
        <v>24</v>
      </c>
      <c r="D36" s="105">
        <v>93</v>
      </c>
      <c r="E36" s="39">
        <v>1933.2</v>
      </c>
      <c r="F36" s="40">
        <f>ROUND(E36*D36,2)</f>
        <v>179787.6</v>
      </c>
      <c r="G36" s="40">
        <f>ROUND(F36*1.2,2)</f>
        <v>215745.12</v>
      </c>
      <c r="H36" s="41"/>
      <c r="I36" s="42"/>
      <c r="J36" s="42"/>
      <c r="K36" s="43">
        <f>F36+I36</f>
        <v>179787.6</v>
      </c>
      <c r="L36" s="40">
        <f>G36+J36</f>
        <v>215745.12</v>
      </c>
      <c r="M36" s="44"/>
      <c r="N36" s="40">
        <f>E36*$O$1</f>
        <v>2706.48</v>
      </c>
      <c r="O36" s="40">
        <f>ROUND(N36*D36,2)</f>
        <v>251702.64</v>
      </c>
      <c r="P36" s="40">
        <f>ROUND(O36*1.2,2)</f>
        <v>302043.17</v>
      </c>
      <c r="Q36" s="40"/>
      <c r="R36" s="40"/>
      <c r="S36" s="40"/>
      <c r="T36" s="40">
        <f>O36+R36</f>
        <v>251702.64</v>
      </c>
      <c r="U36" s="37"/>
      <c r="V36" s="40">
        <f>P36+S36</f>
        <v>302043.17</v>
      </c>
    </row>
    <row r="37" spans="1:22" ht="18" customHeight="1" x14ac:dyDescent="0.3">
      <c r="A37" s="48" t="s">
        <v>72</v>
      </c>
      <c r="B37" s="49" t="s">
        <v>25</v>
      </c>
      <c r="C37" s="50" t="s">
        <v>24</v>
      </c>
      <c r="D37" s="106">
        <f>D36*1.26</f>
        <v>117.18</v>
      </c>
      <c r="E37" s="51"/>
      <c r="F37" s="52"/>
      <c r="G37" s="52"/>
      <c r="H37" s="52">
        <v>3720</v>
      </c>
      <c r="I37" s="52">
        <f>ROUND(H37*D37,2)</f>
        <v>435909.6</v>
      </c>
      <c r="J37" s="52">
        <f>ROUND(I37*1.2,2)</f>
        <v>523091.52</v>
      </c>
      <c r="K37" s="51">
        <f>F37+I37</f>
        <v>435909.6</v>
      </c>
      <c r="L37" s="52">
        <f>G37+J37</f>
        <v>523091.52</v>
      </c>
      <c r="M37" s="44"/>
      <c r="N37" s="52">
        <f>E37*$O$1</f>
        <v>0</v>
      </c>
      <c r="O37" s="52">
        <f>ROUND(N37*D37,2)</f>
        <v>0</v>
      </c>
      <c r="P37" s="52">
        <f>ROUND(O37*1.2,2)</f>
        <v>0</v>
      </c>
      <c r="Q37" s="52">
        <f>H37*$Q$1</f>
        <v>4716.8555200800001</v>
      </c>
      <c r="R37" s="52">
        <f>ROUND(Q37*D37,2)</f>
        <v>552721.13</v>
      </c>
      <c r="S37" s="52">
        <f>ROUND(R37*1.2,2)</f>
        <v>663265.36</v>
      </c>
      <c r="T37" s="52">
        <f>O37+R37</f>
        <v>552721.13</v>
      </c>
      <c r="U37" s="50"/>
      <c r="V37" s="52">
        <f>P37+S37</f>
        <v>663265.36</v>
      </c>
    </row>
    <row r="38" spans="1:22" ht="18" customHeight="1" x14ac:dyDescent="0.3">
      <c r="A38" s="35">
        <f>A36+1</f>
        <v>15</v>
      </c>
      <c r="B38" s="45" t="s">
        <v>71</v>
      </c>
      <c r="C38" s="37" t="s">
        <v>24</v>
      </c>
      <c r="D38" s="107">
        <v>18.600000000000001</v>
      </c>
      <c r="E38" s="41">
        <v>1449.9</v>
      </c>
      <c r="F38" s="40">
        <f>ROUND(E38*D38,2)</f>
        <v>26968.14</v>
      </c>
      <c r="G38" s="40">
        <f>ROUND(F38*1.2,2)</f>
        <v>32361.77</v>
      </c>
      <c r="H38" s="41"/>
      <c r="I38" s="42"/>
      <c r="J38" s="42"/>
      <c r="K38" s="43">
        <f>F38+I38</f>
        <v>26968.14</v>
      </c>
      <c r="L38" s="40">
        <f>G38+J38</f>
        <v>32361.77</v>
      </c>
      <c r="M38" s="44"/>
      <c r="N38" s="40">
        <f>E38*$O$1</f>
        <v>2029.86</v>
      </c>
      <c r="O38" s="40">
        <f>ROUND(N38*D38,2)</f>
        <v>37755.4</v>
      </c>
      <c r="P38" s="40">
        <f>ROUND(O38*1.2,2)</f>
        <v>45306.48</v>
      </c>
      <c r="Q38" s="40"/>
      <c r="R38" s="40"/>
      <c r="S38" s="40"/>
      <c r="T38" s="40">
        <f>O38+R38</f>
        <v>37755.4</v>
      </c>
      <c r="U38" s="37"/>
      <c r="V38" s="40">
        <f>P38+S38</f>
        <v>45306.48</v>
      </c>
    </row>
    <row r="39" spans="1:22" ht="18" customHeight="1" x14ac:dyDescent="0.3">
      <c r="A39" s="48" t="s">
        <v>70</v>
      </c>
      <c r="B39" s="49" t="s">
        <v>25</v>
      </c>
      <c r="C39" s="50" t="s">
        <v>24</v>
      </c>
      <c r="D39" s="106">
        <f>D38*1.26</f>
        <v>23.436000000000003</v>
      </c>
      <c r="E39" s="51"/>
      <c r="F39" s="52"/>
      <c r="G39" s="52"/>
      <c r="H39" s="52">
        <v>3720</v>
      </c>
      <c r="I39" s="52">
        <f>ROUND(H39*D39,2)</f>
        <v>87181.92</v>
      </c>
      <c r="J39" s="52">
        <f>ROUND(I39*1.2,2)</f>
        <v>104618.3</v>
      </c>
      <c r="K39" s="51">
        <f>F39+I39</f>
        <v>87181.92</v>
      </c>
      <c r="L39" s="52">
        <f>G39+J39</f>
        <v>104618.3</v>
      </c>
      <c r="M39" s="44"/>
      <c r="N39" s="52">
        <f>E39*$O$1</f>
        <v>0</v>
      </c>
      <c r="O39" s="52">
        <f>ROUND(N39*D39,2)</f>
        <v>0</v>
      </c>
      <c r="P39" s="52">
        <f>ROUND(O39*1.2,2)</f>
        <v>0</v>
      </c>
      <c r="Q39" s="52">
        <f>H39*$Q$1</f>
        <v>4716.8555200800001</v>
      </c>
      <c r="R39" s="52">
        <f>ROUND(Q39*D39,2)</f>
        <v>110544.23</v>
      </c>
      <c r="S39" s="52">
        <f>ROUND(R39*1.2,2)</f>
        <v>132653.07999999999</v>
      </c>
      <c r="T39" s="52">
        <f>O39+R39</f>
        <v>110544.23</v>
      </c>
      <c r="U39" s="50"/>
      <c r="V39" s="52">
        <f>P39+S39</f>
        <v>132653.07999999999</v>
      </c>
    </row>
    <row r="40" spans="1:22" ht="21" customHeight="1" x14ac:dyDescent="0.3">
      <c r="A40" s="35">
        <f>A38+1</f>
        <v>16</v>
      </c>
      <c r="B40" s="45" t="s">
        <v>69</v>
      </c>
      <c r="C40" s="37" t="s">
        <v>68</v>
      </c>
      <c r="D40" s="104">
        <v>216.31</v>
      </c>
      <c r="E40" s="39">
        <v>945.3</v>
      </c>
      <c r="F40" s="40">
        <f>ROUND(E40*D40,2)</f>
        <v>204477.84</v>
      </c>
      <c r="G40" s="40">
        <f>ROUND(F40*1.2,2)</f>
        <v>245373.41</v>
      </c>
      <c r="H40" s="41"/>
      <c r="I40" s="42"/>
      <c r="J40" s="42"/>
      <c r="K40" s="43">
        <f>F40+I40</f>
        <v>204477.84</v>
      </c>
      <c r="L40" s="40">
        <f>G40+J40</f>
        <v>245373.41</v>
      </c>
      <c r="M40" s="44"/>
      <c r="N40" s="40">
        <f>E40*$O$1</f>
        <v>1323.4199999999998</v>
      </c>
      <c r="O40" s="40">
        <f>ROUND(N40*D40,2)</f>
        <v>286268.98</v>
      </c>
      <c r="P40" s="40">
        <f>ROUND(O40*1.2,2)</f>
        <v>343522.78</v>
      </c>
      <c r="Q40" s="40"/>
      <c r="R40" s="40"/>
      <c r="S40" s="40"/>
      <c r="T40" s="40">
        <f>O40+R40</f>
        <v>286268.98</v>
      </c>
      <c r="U40" s="37"/>
      <c r="V40" s="40">
        <f>P40+S40</f>
        <v>343522.78</v>
      </c>
    </row>
    <row r="41" spans="1:22" ht="32.25" customHeight="1" x14ac:dyDescent="0.3">
      <c r="A41" s="35">
        <f>A40+1</f>
        <v>17</v>
      </c>
      <c r="B41" s="45" t="s">
        <v>67</v>
      </c>
      <c r="C41" s="37" t="s">
        <v>22</v>
      </c>
      <c r="D41" s="104">
        <v>60</v>
      </c>
      <c r="E41" s="39">
        <v>700</v>
      </c>
      <c r="F41" s="40">
        <f>ROUND(E41*D41,2)</f>
        <v>42000</v>
      </c>
      <c r="G41" s="40">
        <f>ROUND(F41*1.2,2)</f>
        <v>50400</v>
      </c>
      <c r="H41" s="41"/>
      <c r="I41" s="42"/>
      <c r="J41" s="42"/>
      <c r="K41" s="43">
        <f>F41+I41</f>
        <v>42000</v>
      </c>
      <c r="L41" s="40">
        <f>G41+J41</f>
        <v>50400</v>
      </c>
      <c r="M41" s="44"/>
      <c r="N41" s="40">
        <f>E41*$O$1</f>
        <v>979.99999999999989</v>
      </c>
      <c r="O41" s="40">
        <f>ROUND(N41*D41,2)</f>
        <v>58800</v>
      </c>
      <c r="P41" s="40">
        <f>ROUND(O41*1.2,2)</f>
        <v>70560</v>
      </c>
      <c r="Q41" s="40"/>
      <c r="R41" s="40"/>
      <c r="S41" s="40"/>
      <c r="T41" s="40">
        <f>O41+R41</f>
        <v>58800</v>
      </c>
      <c r="U41" s="37"/>
      <c r="V41" s="40">
        <f>P41+S41</f>
        <v>70560</v>
      </c>
    </row>
    <row r="42" spans="1:22" s="63" customFormat="1" ht="32.25" customHeight="1" x14ac:dyDescent="0.3">
      <c r="A42" s="57"/>
      <c r="B42" s="58" t="s">
        <v>66</v>
      </c>
      <c r="C42" s="59"/>
      <c r="D42" s="60"/>
      <c r="E42" s="61"/>
      <c r="F42" s="42">
        <f>SUM(F9:F41)</f>
        <v>4533392.4899999993</v>
      </c>
      <c r="G42" s="62">
        <f>SUM(G9:G41)</f>
        <v>5440070.9900000002</v>
      </c>
      <c r="H42" s="43"/>
      <c r="I42" s="42">
        <f>SUM(I9:I41)</f>
        <v>9939567.7699999996</v>
      </c>
      <c r="J42" s="62">
        <f>SUM(J9:J41)</f>
        <v>11927481.34</v>
      </c>
      <c r="K42" s="42">
        <f>SUM(K9:K41)</f>
        <v>14472960.26</v>
      </c>
      <c r="L42" s="62">
        <f>SUM(L9:L41)</f>
        <v>17367552.330000002</v>
      </c>
      <c r="M42" s="42"/>
      <c r="N42" s="42"/>
      <c r="O42" s="42">
        <f>SUM(O9:O41)</f>
        <v>6346749.5</v>
      </c>
      <c r="P42" s="62">
        <f>SUM(P9:P41)</f>
        <v>7616099.4000000004</v>
      </c>
      <c r="Q42" s="43"/>
      <c r="R42" s="42">
        <f>SUM(R9:R41)</f>
        <v>12603092.790000003</v>
      </c>
      <c r="S42" s="62">
        <f>SUM(S9:S41)</f>
        <v>15123711.359999999</v>
      </c>
      <c r="T42" s="42">
        <f>SUM(T9:T41)</f>
        <v>18949842.290000003</v>
      </c>
      <c r="U42" s="59"/>
      <c r="V42" s="62">
        <f>SUM(V9:V41)</f>
        <v>22739810.759999998</v>
      </c>
    </row>
    <row r="43" spans="1:22" ht="20.25" customHeight="1" x14ac:dyDescent="0.3">
      <c r="A43" s="28"/>
      <c r="B43" s="29" t="s">
        <v>65</v>
      </c>
      <c r="C43" s="30"/>
      <c r="D43" s="30"/>
      <c r="E43" s="31"/>
      <c r="F43" s="32"/>
      <c r="G43" s="33"/>
      <c r="H43" s="33"/>
      <c r="I43" s="33"/>
      <c r="J43" s="33"/>
      <c r="K43" s="33"/>
      <c r="L43" s="33"/>
      <c r="M43" s="34"/>
      <c r="N43" s="33">
        <f>E43*$O$1</f>
        <v>0</v>
      </c>
      <c r="O43" s="33">
        <f>ROUND(N43*D43,2)</f>
        <v>0</v>
      </c>
      <c r="P43" s="33">
        <f>ROUND(O43*1.2,2)</f>
        <v>0</v>
      </c>
      <c r="Q43" s="33"/>
      <c r="R43" s="33"/>
      <c r="S43" s="33"/>
      <c r="T43" s="33">
        <f>O43+R43</f>
        <v>0</v>
      </c>
      <c r="U43" s="33"/>
      <c r="V43" s="33">
        <f>P43+S43</f>
        <v>0</v>
      </c>
    </row>
    <row r="44" spans="1:22" ht="46.5" customHeight="1" x14ac:dyDescent="0.3">
      <c r="A44" s="35" t="s">
        <v>64</v>
      </c>
      <c r="B44" s="45" t="s">
        <v>50</v>
      </c>
      <c r="C44" s="37" t="s">
        <v>24</v>
      </c>
      <c r="D44" s="104">
        <v>17.079999999999998</v>
      </c>
      <c r="E44" s="39">
        <v>3800</v>
      </c>
      <c r="F44" s="40">
        <f>ROUND(E44*D44,2)</f>
        <v>64904</v>
      </c>
      <c r="G44" s="40">
        <f>ROUND(F44*1.2,2)</f>
        <v>77884.800000000003</v>
      </c>
      <c r="H44" s="41"/>
      <c r="I44" s="42"/>
      <c r="J44" s="42"/>
      <c r="K44" s="43">
        <f>F44+I44</f>
        <v>64904</v>
      </c>
      <c r="L44" s="40">
        <f>G44+J44</f>
        <v>77884.800000000003</v>
      </c>
      <c r="M44" s="44"/>
      <c r="N44" s="40">
        <f>E44*$O$1</f>
        <v>5320</v>
      </c>
      <c r="O44" s="40">
        <f>ROUND(N44*D44,2)</f>
        <v>90865.600000000006</v>
      </c>
      <c r="P44" s="40">
        <f>ROUND(O44*1.2,2)</f>
        <v>109038.72</v>
      </c>
      <c r="Q44" s="40"/>
      <c r="R44" s="40"/>
      <c r="S44" s="40"/>
      <c r="T44" s="40">
        <f>O44+R44</f>
        <v>90865.600000000006</v>
      </c>
      <c r="U44" s="103" t="s">
        <v>132</v>
      </c>
      <c r="V44" s="40">
        <f>P44+S44</f>
        <v>109038.72</v>
      </c>
    </row>
    <row r="45" spans="1:22" ht="18" customHeight="1" x14ac:dyDescent="0.3">
      <c r="A45" s="64">
        <f>A44+1</f>
        <v>20</v>
      </c>
      <c r="B45" s="45" t="s">
        <v>49</v>
      </c>
      <c r="C45" s="37" t="s">
        <v>30</v>
      </c>
      <c r="D45" s="105">
        <v>1</v>
      </c>
      <c r="E45" s="39">
        <v>8320</v>
      </c>
      <c r="F45" s="40">
        <f>ROUND(E45*D45,2)</f>
        <v>8320</v>
      </c>
      <c r="G45" s="40">
        <f>ROUND(F45*1.2,2)</f>
        <v>9984</v>
      </c>
      <c r="H45" s="41"/>
      <c r="I45" s="42"/>
      <c r="J45" s="42"/>
      <c r="K45" s="43">
        <f>F45+I45</f>
        <v>8320</v>
      </c>
      <c r="L45" s="40">
        <f>G45+J45</f>
        <v>9984</v>
      </c>
      <c r="M45" s="44"/>
      <c r="N45" s="40">
        <f>E45*$O$1</f>
        <v>11648</v>
      </c>
      <c r="O45" s="40">
        <f>ROUND(N45*D45,2)</f>
        <v>11648</v>
      </c>
      <c r="P45" s="40">
        <f>ROUND(O45*1.2,2)</f>
        <v>13977.6</v>
      </c>
      <c r="Q45" s="40"/>
      <c r="R45" s="40"/>
      <c r="S45" s="40"/>
      <c r="T45" s="40">
        <f>O45+R45</f>
        <v>11648</v>
      </c>
      <c r="U45" s="97" t="s">
        <v>135</v>
      </c>
      <c r="V45" s="40">
        <f>P45+S45</f>
        <v>13977.6</v>
      </c>
    </row>
    <row r="46" spans="1:22" ht="18" customHeight="1" x14ac:dyDescent="0.3">
      <c r="A46" s="64">
        <f>A45+1</f>
        <v>21</v>
      </c>
      <c r="B46" s="45" t="s">
        <v>63</v>
      </c>
      <c r="C46" s="37" t="s">
        <v>30</v>
      </c>
      <c r="D46" s="105">
        <v>126</v>
      </c>
      <c r="E46" s="39">
        <v>340.96</v>
      </c>
      <c r="F46" s="40">
        <f>ROUND(E46*D46,2)</f>
        <v>42960.959999999999</v>
      </c>
      <c r="G46" s="40">
        <f>ROUND(F46*1.2,2)</f>
        <v>51553.15</v>
      </c>
      <c r="H46" s="41"/>
      <c r="I46" s="42"/>
      <c r="J46" s="42"/>
      <c r="K46" s="43">
        <f>F46+I46</f>
        <v>42960.959999999999</v>
      </c>
      <c r="L46" s="40">
        <f>G46+J46</f>
        <v>51553.15</v>
      </c>
      <c r="M46" s="44"/>
      <c r="N46" s="40">
        <f>E46*$O$1</f>
        <v>477.34399999999994</v>
      </c>
      <c r="O46" s="40">
        <f>ROUND(N46*D46,2)</f>
        <v>60145.34</v>
      </c>
      <c r="P46" s="40">
        <f>ROUND(O46*1.2,2)</f>
        <v>72174.41</v>
      </c>
      <c r="Q46" s="40"/>
      <c r="R46" s="40"/>
      <c r="S46" s="40"/>
      <c r="T46" s="40">
        <f>O46+R46</f>
        <v>60145.34</v>
      </c>
      <c r="U46" s="98"/>
      <c r="V46" s="40">
        <f>P46+S46</f>
        <v>72174.41</v>
      </c>
    </row>
    <row r="47" spans="1:22" ht="18" customHeight="1" x14ac:dyDescent="0.3">
      <c r="A47" s="64">
        <f>A46+1</f>
        <v>22</v>
      </c>
      <c r="B47" s="45" t="s">
        <v>47</v>
      </c>
      <c r="C47" s="37" t="s">
        <v>30</v>
      </c>
      <c r="D47" s="105">
        <v>63</v>
      </c>
      <c r="E47" s="41">
        <v>1968.64</v>
      </c>
      <c r="F47" s="40">
        <f>ROUND(E47*D47,2)</f>
        <v>124024.32000000001</v>
      </c>
      <c r="G47" s="40">
        <f>ROUND(F47*1.2,2)</f>
        <v>148829.18</v>
      </c>
      <c r="H47" s="41"/>
      <c r="I47" s="42"/>
      <c r="J47" s="42"/>
      <c r="K47" s="43">
        <f>F47+I47</f>
        <v>124024.32000000001</v>
      </c>
      <c r="L47" s="40">
        <f>G47+J47</f>
        <v>148829.18</v>
      </c>
      <c r="M47" s="44"/>
      <c r="N47" s="40">
        <f>E47*$O$1</f>
        <v>2756.096</v>
      </c>
      <c r="O47" s="40">
        <f>ROUND(N47*D47,2)</f>
        <v>173634.05</v>
      </c>
      <c r="P47" s="40">
        <f>ROUND(O47*1.2,2)</f>
        <v>208360.86</v>
      </c>
      <c r="Q47" s="40"/>
      <c r="R47" s="40"/>
      <c r="S47" s="40"/>
      <c r="T47" s="40">
        <f>O47+R47</f>
        <v>173634.05</v>
      </c>
      <c r="U47" s="99"/>
      <c r="V47" s="40">
        <f>P47+S47</f>
        <v>208360.86</v>
      </c>
    </row>
    <row r="48" spans="1:22" ht="18" customHeight="1" x14ac:dyDescent="0.3">
      <c r="A48" s="64">
        <f>A47+1</f>
        <v>23</v>
      </c>
      <c r="B48" s="45" t="s">
        <v>46</v>
      </c>
      <c r="C48" s="37" t="s">
        <v>30</v>
      </c>
      <c r="D48" s="105">
        <v>63</v>
      </c>
      <c r="E48" s="41">
        <v>2952.96</v>
      </c>
      <c r="F48" s="40">
        <f>ROUND(E48*D48,2)</f>
        <v>186036.48000000001</v>
      </c>
      <c r="G48" s="40">
        <f>ROUND(F48*1.2,2)</f>
        <v>223243.78</v>
      </c>
      <c r="H48" s="41"/>
      <c r="I48" s="42"/>
      <c r="J48" s="42"/>
      <c r="K48" s="43">
        <f>F48+I48</f>
        <v>186036.48000000001</v>
      </c>
      <c r="L48" s="40">
        <f>G48+J48</f>
        <v>223243.78</v>
      </c>
      <c r="M48" s="44"/>
      <c r="N48" s="40">
        <f>E48*$O$1</f>
        <v>4134.1440000000002</v>
      </c>
      <c r="O48" s="40">
        <f>ROUND(N48*D48,2)</f>
        <v>260451.07</v>
      </c>
      <c r="P48" s="40">
        <f>ROUND(O48*1.2,2)</f>
        <v>312541.28000000003</v>
      </c>
      <c r="Q48" s="40"/>
      <c r="R48" s="40"/>
      <c r="S48" s="40"/>
      <c r="T48" s="40">
        <f>O48+R48</f>
        <v>260451.07</v>
      </c>
      <c r="U48" s="37"/>
      <c r="V48" s="40">
        <f>P48+S48</f>
        <v>312541.28000000003</v>
      </c>
    </row>
    <row r="49" spans="1:22" ht="18" customHeight="1" x14ac:dyDescent="0.3">
      <c r="A49" s="48" t="s">
        <v>62</v>
      </c>
      <c r="B49" s="49" t="s">
        <v>61</v>
      </c>
      <c r="C49" s="50" t="s">
        <v>30</v>
      </c>
      <c r="D49" s="65">
        <v>63</v>
      </c>
      <c r="E49" s="51"/>
      <c r="F49" s="52"/>
      <c r="G49" s="52"/>
      <c r="H49" s="52">
        <f>460000/1.2/D49</f>
        <v>6084.6560846560851</v>
      </c>
      <c r="I49" s="52">
        <f>ROUND(H49*D49,2)</f>
        <v>383333.33</v>
      </c>
      <c r="J49" s="52">
        <f>ROUND(I49*1.2,2)</f>
        <v>460000</v>
      </c>
      <c r="K49" s="51">
        <f>F49+I49</f>
        <v>383333.33</v>
      </c>
      <c r="L49" s="52">
        <f>G49+J49</f>
        <v>460000</v>
      </c>
      <c r="M49" s="44"/>
      <c r="N49" s="52">
        <f>E49*$O$1</f>
        <v>0</v>
      </c>
      <c r="O49" s="52">
        <f>ROUND(N49*D49,2)</f>
        <v>0</v>
      </c>
      <c r="P49" s="52">
        <f>ROUND(O49*1.2,2)</f>
        <v>0</v>
      </c>
      <c r="Q49" s="52">
        <f>H49*$Q$1</f>
        <v>7715.1730216931228</v>
      </c>
      <c r="R49" s="52">
        <f>ROUND(Q49*D49,2)</f>
        <v>486055.9</v>
      </c>
      <c r="S49" s="52">
        <f>ROUND(R49*1.2,2)</f>
        <v>583267.07999999996</v>
      </c>
      <c r="T49" s="52">
        <f>O49+R49</f>
        <v>486055.9</v>
      </c>
      <c r="U49" s="50"/>
      <c r="V49" s="52">
        <f>P49+S49</f>
        <v>583267.07999999996</v>
      </c>
    </row>
    <row r="50" spans="1:22" ht="18" customHeight="1" x14ac:dyDescent="0.3">
      <c r="A50" s="64">
        <f>A48+1</f>
        <v>24</v>
      </c>
      <c r="B50" s="45" t="s">
        <v>43</v>
      </c>
      <c r="C50" s="37" t="s">
        <v>30</v>
      </c>
      <c r="D50" s="105">
        <v>63</v>
      </c>
      <c r="E50" s="39">
        <v>833.25</v>
      </c>
      <c r="F50" s="40">
        <f>ROUND(E50*D50,2)</f>
        <v>52494.75</v>
      </c>
      <c r="G50" s="40">
        <f>ROUND(F50*1.2,2)</f>
        <v>62993.7</v>
      </c>
      <c r="H50" s="41"/>
      <c r="I50" s="42"/>
      <c r="J50" s="42"/>
      <c r="K50" s="43">
        <f>F50+I50</f>
        <v>52494.75</v>
      </c>
      <c r="L50" s="40">
        <f>G50+J50</f>
        <v>62993.7</v>
      </c>
      <c r="M50" s="44"/>
      <c r="N50" s="40">
        <f>E50*$O$1</f>
        <v>1166.55</v>
      </c>
      <c r="O50" s="40">
        <f>ROUND(N50*D50,2)</f>
        <v>73492.649999999994</v>
      </c>
      <c r="P50" s="40">
        <f>ROUND(O50*1.2,2)</f>
        <v>88191.18</v>
      </c>
      <c r="Q50" s="40"/>
      <c r="R50" s="40"/>
      <c r="S50" s="40"/>
      <c r="T50" s="40">
        <f>O50+R50</f>
        <v>73492.649999999994</v>
      </c>
      <c r="U50" s="37"/>
      <c r="V50" s="40">
        <f>P50+S50</f>
        <v>88191.18</v>
      </c>
    </row>
    <row r="51" spans="1:22" ht="18" customHeight="1" x14ac:dyDescent="0.3">
      <c r="A51" s="48" t="s">
        <v>60</v>
      </c>
      <c r="B51" s="49" t="s">
        <v>59</v>
      </c>
      <c r="C51" s="50" t="s">
        <v>35</v>
      </c>
      <c r="D51" s="65">
        <v>104</v>
      </c>
      <c r="E51" s="51"/>
      <c r="F51" s="52"/>
      <c r="G51" s="52"/>
      <c r="H51" s="52">
        <v>1696.31</v>
      </c>
      <c r="I51" s="52">
        <f>ROUND(H51*D51,2)</f>
        <v>176416.24</v>
      </c>
      <c r="J51" s="52">
        <f>ROUND(I51*1.2,2)</f>
        <v>211699.49</v>
      </c>
      <c r="K51" s="51">
        <f>F51+I51</f>
        <v>176416.24</v>
      </c>
      <c r="L51" s="52">
        <f>G51+J51</f>
        <v>211699.49</v>
      </c>
      <c r="M51" s="44"/>
      <c r="N51" s="52">
        <f>E51*$O$1</f>
        <v>0</v>
      </c>
      <c r="O51" s="52">
        <f>ROUND(N51*D51,2)</f>
        <v>0</v>
      </c>
      <c r="P51" s="52">
        <f>ROUND(O51*1.2,2)</f>
        <v>0</v>
      </c>
      <c r="Q51" s="52">
        <f>H51*$Q$1</f>
        <v>2150.8734374373403</v>
      </c>
      <c r="R51" s="52">
        <f>ROUND(Q51*D51,2)</f>
        <v>223690.84</v>
      </c>
      <c r="S51" s="52">
        <f>ROUND(R51*1.2,2)</f>
        <v>268429.01</v>
      </c>
      <c r="T51" s="52">
        <f>O51+R51</f>
        <v>223690.84</v>
      </c>
      <c r="U51" s="50"/>
      <c r="V51" s="52">
        <f>P51+S51</f>
        <v>268429.01</v>
      </c>
    </row>
    <row r="52" spans="1:22" ht="18" customHeight="1" x14ac:dyDescent="0.3">
      <c r="A52" s="48" t="s">
        <v>58</v>
      </c>
      <c r="B52" s="49" t="s">
        <v>57</v>
      </c>
      <c r="C52" s="50" t="s">
        <v>35</v>
      </c>
      <c r="D52" s="65">
        <v>104</v>
      </c>
      <c r="E52" s="51"/>
      <c r="F52" s="52"/>
      <c r="G52" s="52"/>
      <c r="H52" s="52">
        <v>112.5</v>
      </c>
      <c r="I52" s="52">
        <f>ROUND(H52*D52,2)</f>
        <v>11700</v>
      </c>
      <c r="J52" s="52">
        <f>ROUND(I52*1.2,2)</f>
        <v>14040</v>
      </c>
      <c r="K52" s="51">
        <f>F52+I52</f>
        <v>11700</v>
      </c>
      <c r="L52" s="52">
        <f>G52+J52</f>
        <v>14040</v>
      </c>
      <c r="M52" s="44"/>
      <c r="N52" s="52"/>
      <c r="O52" s="52"/>
      <c r="P52" s="52"/>
      <c r="Q52" s="52">
        <f>H52*$Q$1</f>
        <v>142.646840325</v>
      </c>
      <c r="R52" s="52">
        <f>ROUND(Q52*D52,2)</f>
        <v>14835.27</v>
      </c>
      <c r="S52" s="52">
        <f>ROUND(R52*1.2,2)</f>
        <v>17802.32</v>
      </c>
      <c r="T52" s="52">
        <f>O52+R52</f>
        <v>14835.27</v>
      </c>
      <c r="U52" s="50"/>
      <c r="V52" s="52">
        <f>P52+S52</f>
        <v>17802.32</v>
      </c>
    </row>
    <row r="53" spans="1:22" ht="18" customHeight="1" x14ac:dyDescent="0.3">
      <c r="A53" s="48" t="s">
        <v>56</v>
      </c>
      <c r="B53" s="49" t="s">
        <v>38</v>
      </c>
      <c r="C53" s="50" t="s">
        <v>35</v>
      </c>
      <c r="D53" s="65">
        <v>520</v>
      </c>
      <c r="E53" s="51"/>
      <c r="F53" s="52"/>
      <c r="G53" s="52"/>
      <c r="H53" s="52">
        <v>49.8</v>
      </c>
      <c r="I53" s="52">
        <f>ROUND(H53*D53,2)</f>
        <v>25896</v>
      </c>
      <c r="J53" s="52">
        <f>ROUND(I53*1.2,2)</f>
        <v>31075.200000000001</v>
      </c>
      <c r="K53" s="51">
        <f>F53+I53</f>
        <v>25896</v>
      </c>
      <c r="L53" s="52">
        <f>G53+J53</f>
        <v>31075.200000000001</v>
      </c>
      <c r="M53" s="44"/>
      <c r="N53" s="52">
        <f>E53*$O$1</f>
        <v>0</v>
      </c>
      <c r="O53" s="52">
        <f>ROUND(N53*D53,2)</f>
        <v>0</v>
      </c>
      <c r="P53" s="52">
        <f>ROUND(O53*1.2,2)</f>
        <v>0</v>
      </c>
      <c r="Q53" s="52">
        <f>H53*$Q$1</f>
        <v>63.145001317199998</v>
      </c>
      <c r="R53" s="52">
        <f>ROUND(Q53*D53,2)</f>
        <v>32835.4</v>
      </c>
      <c r="S53" s="52">
        <f>ROUND(R53*1.2,2)</f>
        <v>39402.480000000003</v>
      </c>
      <c r="T53" s="52">
        <f>O53+R53</f>
        <v>32835.4</v>
      </c>
      <c r="U53" s="50"/>
      <c r="V53" s="52">
        <f>P53+S53</f>
        <v>39402.480000000003</v>
      </c>
    </row>
    <row r="54" spans="1:22" ht="18" customHeight="1" x14ac:dyDescent="0.3">
      <c r="A54" s="48" t="s">
        <v>55</v>
      </c>
      <c r="B54" s="49" t="s">
        <v>36</v>
      </c>
      <c r="C54" s="50" t="s">
        <v>35</v>
      </c>
      <c r="D54" s="65">
        <v>486</v>
      </c>
      <c r="E54" s="51"/>
      <c r="F54" s="52"/>
      <c r="G54" s="52"/>
      <c r="H54" s="52">
        <v>74.19</v>
      </c>
      <c r="I54" s="52">
        <f>ROUND(H54*D54,2)</f>
        <v>36056.339999999997</v>
      </c>
      <c r="J54" s="52">
        <f>ROUND(I54*1.2,2)</f>
        <v>43267.61</v>
      </c>
      <c r="K54" s="51">
        <f>F54+I54</f>
        <v>36056.339999999997</v>
      </c>
      <c r="L54" s="52">
        <f>G54+J54</f>
        <v>43267.61</v>
      </c>
      <c r="M54" s="44"/>
      <c r="N54" s="52">
        <f>E54*$O$1</f>
        <v>0</v>
      </c>
      <c r="O54" s="52">
        <f>ROUND(N54*D54,2)</f>
        <v>0</v>
      </c>
      <c r="P54" s="52">
        <f>ROUND(O54*1.2,2)</f>
        <v>0</v>
      </c>
      <c r="Q54" s="52">
        <f>H54*$Q$1</f>
        <v>94.070836299660002</v>
      </c>
      <c r="R54" s="52">
        <f>ROUND(Q54*D54,2)</f>
        <v>45718.43</v>
      </c>
      <c r="S54" s="52">
        <f>ROUND(R54*1.2,2)</f>
        <v>54862.12</v>
      </c>
      <c r="T54" s="52">
        <f>O54+R54</f>
        <v>45718.43</v>
      </c>
      <c r="U54" s="50"/>
      <c r="V54" s="52">
        <f>P54+S54</f>
        <v>54862.12</v>
      </c>
    </row>
    <row r="55" spans="1:22" ht="18" customHeight="1" x14ac:dyDescent="0.3">
      <c r="A55" s="64">
        <f>A50+1</f>
        <v>25</v>
      </c>
      <c r="B55" s="45" t="s">
        <v>34</v>
      </c>
      <c r="C55" s="37" t="s">
        <v>30</v>
      </c>
      <c r="D55" s="105">
        <v>2</v>
      </c>
      <c r="E55" s="66">
        <v>3691.2</v>
      </c>
      <c r="F55" s="40">
        <f>ROUND(E55*D55,2)</f>
        <v>7382.4</v>
      </c>
      <c r="G55" s="40">
        <f>ROUND(F55*1.2,2)</f>
        <v>8858.8799999999992</v>
      </c>
      <c r="H55" s="41"/>
      <c r="I55" s="42"/>
      <c r="J55" s="42"/>
      <c r="K55" s="43">
        <f>F55+I55</f>
        <v>7382.4</v>
      </c>
      <c r="L55" s="40">
        <f>G55+J55</f>
        <v>8858.8799999999992</v>
      </c>
      <c r="M55" s="44"/>
      <c r="N55" s="40">
        <f>E55*$O$1</f>
        <v>5167.6799999999994</v>
      </c>
      <c r="O55" s="40">
        <f>ROUND(N55*D55,2)</f>
        <v>10335.36</v>
      </c>
      <c r="P55" s="40">
        <f>ROUND(O55*1.2,2)</f>
        <v>12402.43</v>
      </c>
      <c r="Q55" s="40"/>
      <c r="R55" s="40"/>
      <c r="S55" s="40"/>
      <c r="T55" s="40">
        <f>O55+R55</f>
        <v>10335.36</v>
      </c>
      <c r="U55" s="37"/>
      <c r="V55" s="40">
        <f>P55+S55</f>
        <v>12402.43</v>
      </c>
    </row>
    <row r="56" spans="1:22" ht="18" customHeight="1" x14ac:dyDescent="0.3">
      <c r="A56" s="48" t="s">
        <v>54</v>
      </c>
      <c r="B56" s="54" t="s">
        <v>32</v>
      </c>
      <c r="C56" s="50" t="s">
        <v>30</v>
      </c>
      <c r="D56" s="65">
        <v>2</v>
      </c>
      <c r="E56" s="51"/>
      <c r="F56" s="52"/>
      <c r="G56" s="52"/>
      <c r="H56" s="52">
        <f>7000/1.2</f>
        <v>5833.3333333333339</v>
      </c>
      <c r="I56" s="52">
        <f>ROUND(H56*D56,2)</f>
        <v>11666.67</v>
      </c>
      <c r="J56" s="52">
        <f>ROUND(I56*1.2,2)</f>
        <v>14000</v>
      </c>
      <c r="K56" s="51">
        <f>F56+I56</f>
        <v>11666.67</v>
      </c>
      <c r="L56" s="52">
        <f>G56+J56</f>
        <v>14000</v>
      </c>
      <c r="M56" s="44"/>
      <c r="N56" s="52">
        <f>E56*$O$1</f>
        <v>0</v>
      </c>
      <c r="O56" s="52">
        <f>ROUND(N56*D56,2)</f>
        <v>0</v>
      </c>
      <c r="P56" s="52">
        <f>ROUND(O56*1.2,2)</f>
        <v>0</v>
      </c>
      <c r="Q56" s="52">
        <f>H56*$Q$1</f>
        <v>7396.5028316666676</v>
      </c>
      <c r="R56" s="52">
        <f>ROUND(Q56*D56,2)</f>
        <v>14793.01</v>
      </c>
      <c r="S56" s="52">
        <f>ROUND(R56*1.2,2)</f>
        <v>17751.61</v>
      </c>
      <c r="T56" s="52">
        <f>O56+R56</f>
        <v>14793.01</v>
      </c>
      <c r="U56" s="50"/>
      <c r="V56" s="52">
        <f>P56+S56</f>
        <v>17751.61</v>
      </c>
    </row>
    <row r="57" spans="1:22" ht="18" customHeight="1" x14ac:dyDescent="0.3">
      <c r="A57" s="64">
        <f>A55+1</f>
        <v>26</v>
      </c>
      <c r="B57" s="45" t="s">
        <v>31</v>
      </c>
      <c r="C57" s="37" t="s">
        <v>30</v>
      </c>
      <c r="D57" s="47">
        <v>1</v>
      </c>
      <c r="E57" s="39">
        <f>E45*1.5</f>
        <v>12480</v>
      </c>
      <c r="F57" s="40">
        <f>ROUND(E57*D57,2)</f>
        <v>12480</v>
      </c>
      <c r="G57" s="40">
        <f>ROUND(F57*1.2,2)</f>
        <v>14976</v>
      </c>
      <c r="H57" s="41"/>
      <c r="I57" s="42"/>
      <c r="J57" s="42"/>
      <c r="K57" s="43">
        <f>F57+I57</f>
        <v>12480</v>
      </c>
      <c r="L57" s="40">
        <f>G57+J57</f>
        <v>14976</v>
      </c>
      <c r="M57" s="44"/>
      <c r="N57" s="40">
        <f>E57*$O$1</f>
        <v>17472</v>
      </c>
      <c r="O57" s="40">
        <f>ROUND(N57*D57,2)</f>
        <v>17472</v>
      </c>
      <c r="P57" s="40">
        <f>ROUND(O57*1.2,2)</f>
        <v>20966.400000000001</v>
      </c>
      <c r="Q57" s="40"/>
      <c r="R57" s="40"/>
      <c r="S57" s="40"/>
      <c r="T57" s="40">
        <f>O57+R57</f>
        <v>17472</v>
      </c>
      <c r="U57" s="37"/>
      <c r="V57" s="40">
        <f>P57+S57</f>
        <v>20966.400000000001</v>
      </c>
    </row>
    <row r="58" spans="1:22" ht="18" customHeight="1" x14ac:dyDescent="0.3">
      <c r="A58" s="64">
        <f>A57+1</f>
        <v>27</v>
      </c>
      <c r="B58" s="45" t="s">
        <v>29</v>
      </c>
      <c r="C58" s="37" t="s">
        <v>24</v>
      </c>
      <c r="D58" s="46">
        <v>16.43</v>
      </c>
      <c r="E58" s="39">
        <v>1933.2</v>
      </c>
      <c r="F58" s="40">
        <f>ROUND(E58*D58,2)</f>
        <v>31762.48</v>
      </c>
      <c r="G58" s="40">
        <f>ROUND(F58*1.2,2)</f>
        <v>38114.980000000003</v>
      </c>
      <c r="H58" s="41"/>
      <c r="I58" s="42"/>
      <c r="J58" s="42"/>
      <c r="K58" s="43">
        <f>F58+I58</f>
        <v>31762.48</v>
      </c>
      <c r="L58" s="40">
        <f>G58+J58</f>
        <v>38114.980000000003</v>
      </c>
      <c r="M58" s="44"/>
      <c r="N58" s="40">
        <f>E58*$O$1</f>
        <v>2706.48</v>
      </c>
      <c r="O58" s="40">
        <f>ROUND(N58*D58,2)</f>
        <v>44467.47</v>
      </c>
      <c r="P58" s="40">
        <f>ROUND(O58*1.2,2)</f>
        <v>53360.959999999999</v>
      </c>
      <c r="Q58" s="40"/>
      <c r="R58" s="40"/>
      <c r="S58" s="40"/>
      <c r="T58" s="40">
        <f>O58+R58</f>
        <v>44467.47</v>
      </c>
      <c r="U58" s="37"/>
      <c r="V58" s="40">
        <f>P58+S58</f>
        <v>53360.959999999999</v>
      </c>
    </row>
    <row r="59" spans="1:22" ht="18" customHeight="1" x14ac:dyDescent="0.3">
      <c r="A59" s="48" t="s">
        <v>53</v>
      </c>
      <c r="B59" s="49" t="s">
        <v>25</v>
      </c>
      <c r="C59" s="50" t="s">
        <v>24</v>
      </c>
      <c r="D59" s="67">
        <f>ROUND(D58*1.26,2)</f>
        <v>20.7</v>
      </c>
      <c r="E59" s="51"/>
      <c r="F59" s="52"/>
      <c r="G59" s="52"/>
      <c r="H59" s="52">
        <v>3720</v>
      </c>
      <c r="I59" s="52">
        <f>ROUND(H59*D59,2)</f>
        <v>77004</v>
      </c>
      <c r="J59" s="52">
        <f>ROUND(I59*1.2,2)</f>
        <v>92404.800000000003</v>
      </c>
      <c r="K59" s="51">
        <f>F59+I59</f>
        <v>77004</v>
      </c>
      <c r="L59" s="52">
        <f>G59+J59</f>
        <v>92404.800000000003</v>
      </c>
      <c r="M59" s="44"/>
      <c r="N59" s="52">
        <f>E59*$O$1</f>
        <v>0</v>
      </c>
      <c r="O59" s="52">
        <f>ROUND(N59*D59,2)</f>
        <v>0</v>
      </c>
      <c r="P59" s="52">
        <f>ROUND(O59*1.2,2)</f>
        <v>0</v>
      </c>
      <c r="Q59" s="52">
        <f>H59*$Q$1</f>
        <v>4716.8555200800001</v>
      </c>
      <c r="R59" s="52">
        <f>ROUND(Q59*D59,2)</f>
        <v>97638.91</v>
      </c>
      <c r="S59" s="52">
        <f>ROUND(R59*1.2,2)</f>
        <v>117166.69</v>
      </c>
      <c r="T59" s="52">
        <f>O59+R59</f>
        <v>97638.91</v>
      </c>
      <c r="U59" s="50"/>
      <c r="V59" s="52">
        <f>P59+S59</f>
        <v>117166.69</v>
      </c>
    </row>
    <row r="60" spans="1:22" ht="18" customHeight="1" x14ac:dyDescent="0.3">
      <c r="A60" s="64">
        <f>A58+1</f>
        <v>28</v>
      </c>
      <c r="B60" s="45" t="s">
        <v>27</v>
      </c>
      <c r="C60" s="37" t="s">
        <v>24</v>
      </c>
      <c r="D60" s="46">
        <v>3.3</v>
      </c>
      <c r="E60" s="39">
        <v>2395.1999999999998</v>
      </c>
      <c r="F60" s="40">
        <f>ROUND(E60*D60,2)</f>
        <v>7904.16</v>
      </c>
      <c r="G60" s="40">
        <f>ROUND(F60*1.2,2)</f>
        <v>9484.99</v>
      </c>
      <c r="H60" s="41"/>
      <c r="I60" s="42"/>
      <c r="J60" s="42"/>
      <c r="K60" s="43">
        <f>F60+I60</f>
        <v>7904.16</v>
      </c>
      <c r="L60" s="40">
        <f>G60+J60</f>
        <v>9484.99</v>
      </c>
      <c r="M60" s="44"/>
      <c r="N60" s="40">
        <f>E60*$O$1</f>
        <v>3353.2799999999997</v>
      </c>
      <c r="O60" s="40">
        <f>ROUND(N60*D60,2)</f>
        <v>11065.82</v>
      </c>
      <c r="P60" s="40">
        <f>ROUND(O60*1.2,2)</f>
        <v>13278.98</v>
      </c>
      <c r="Q60" s="40"/>
      <c r="R60" s="40"/>
      <c r="S60" s="40"/>
      <c r="T60" s="40">
        <f>O60+R60</f>
        <v>11065.82</v>
      </c>
      <c r="U60" s="37"/>
      <c r="V60" s="40">
        <f>P60+S60</f>
        <v>13278.98</v>
      </c>
    </row>
    <row r="61" spans="1:22" ht="18" customHeight="1" x14ac:dyDescent="0.3">
      <c r="A61" s="48" t="s">
        <v>52</v>
      </c>
      <c r="B61" s="49" t="s">
        <v>25</v>
      </c>
      <c r="C61" s="50" t="s">
        <v>24</v>
      </c>
      <c r="D61" s="67">
        <f>ROUND(D60*1.26,2)</f>
        <v>4.16</v>
      </c>
      <c r="E61" s="51"/>
      <c r="F61" s="52"/>
      <c r="G61" s="52"/>
      <c r="H61" s="52">
        <v>3720</v>
      </c>
      <c r="I61" s="52">
        <f>ROUND(H61*D61,2)</f>
        <v>15475.2</v>
      </c>
      <c r="J61" s="52">
        <f>ROUND(I61*1.2,2)</f>
        <v>18570.240000000002</v>
      </c>
      <c r="K61" s="51">
        <f>F61+I61</f>
        <v>15475.2</v>
      </c>
      <c r="L61" s="52">
        <f>G61+J61</f>
        <v>18570.240000000002</v>
      </c>
      <c r="M61" s="44"/>
      <c r="N61" s="52">
        <f>E61*$O$1</f>
        <v>0</v>
      </c>
      <c r="O61" s="52">
        <f>ROUND(N61*D61,2)</f>
        <v>0</v>
      </c>
      <c r="P61" s="52">
        <f>ROUND(O61*1.2,2)</f>
        <v>0</v>
      </c>
      <c r="Q61" s="52">
        <f>H61*$Q$1</f>
        <v>4716.8555200800001</v>
      </c>
      <c r="R61" s="52">
        <f>ROUND(Q61*D61,2)</f>
        <v>19622.12</v>
      </c>
      <c r="S61" s="52">
        <f>ROUND(R61*1.2,2)</f>
        <v>23546.54</v>
      </c>
      <c r="T61" s="52">
        <f>O61+R61</f>
        <v>19622.12</v>
      </c>
      <c r="U61" s="50"/>
      <c r="V61" s="52">
        <f>P61+S61</f>
        <v>23546.54</v>
      </c>
    </row>
    <row r="62" spans="1:22" ht="18" customHeight="1" x14ac:dyDescent="0.3">
      <c r="A62" s="64">
        <f>A60+1</f>
        <v>29</v>
      </c>
      <c r="B62" s="45" t="s">
        <v>23</v>
      </c>
      <c r="C62" s="37" t="s">
        <v>22</v>
      </c>
      <c r="D62" s="68">
        <v>6.5860000000000003</v>
      </c>
      <c r="E62" s="39">
        <v>450</v>
      </c>
      <c r="F62" s="40">
        <f>ROUND(E62*D62,2)</f>
        <v>2963.7</v>
      </c>
      <c r="G62" s="40">
        <f>ROUND(F62*1.2,2)</f>
        <v>3556.44</v>
      </c>
      <c r="H62" s="41"/>
      <c r="I62" s="42"/>
      <c r="J62" s="42"/>
      <c r="K62" s="43">
        <f>F62+I62</f>
        <v>2963.7</v>
      </c>
      <c r="L62" s="40">
        <f>G62+J62</f>
        <v>3556.44</v>
      </c>
      <c r="M62" s="44"/>
      <c r="N62" s="40">
        <f>E62*$O$1</f>
        <v>630</v>
      </c>
      <c r="O62" s="40">
        <f>ROUND(N62*D62,2)</f>
        <v>4149.18</v>
      </c>
      <c r="P62" s="40">
        <f>ROUND(O62*1.2,2)</f>
        <v>4979.0200000000004</v>
      </c>
      <c r="Q62" s="40"/>
      <c r="R62" s="40"/>
      <c r="S62" s="40"/>
      <c r="T62" s="40">
        <f>O62+R62</f>
        <v>4149.18</v>
      </c>
      <c r="U62" s="37"/>
      <c r="V62" s="40">
        <f>P62+S62</f>
        <v>4979.0200000000004</v>
      </c>
    </row>
    <row r="63" spans="1:22" ht="20.25" customHeight="1" x14ac:dyDescent="0.3">
      <c r="A63" s="28"/>
      <c r="B63" s="29" t="s">
        <v>51</v>
      </c>
      <c r="C63" s="30"/>
      <c r="D63" s="30"/>
      <c r="E63" s="31"/>
      <c r="F63" s="32"/>
      <c r="G63" s="33"/>
      <c r="H63" s="33"/>
      <c r="I63" s="33"/>
      <c r="J63" s="33"/>
      <c r="K63" s="33"/>
      <c r="L63" s="33"/>
      <c r="M63" s="34"/>
      <c r="N63" s="33">
        <f>E63*$O$1</f>
        <v>0</v>
      </c>
      <c r="O63" s="33">
        <f>ROUND(N63*D63,2)</f>
        <v>0</v>
      </c>
      <c r="P63" s="33">
        <f>ROUND(O63*1.2,2)</f>
        <v>0</v>
      </c>
      <c r="Q63" s="33"/>
      <c r="R63" s="33"/>
      <c r="S63" s="33"/>
      <c r="T63" s="33">
        <f>O63+R63</f>
        <v>0</v>
      </c>
      <c r="U63" s="33"/>
      <c r="V63" s="33">
        <f>P63+S63</f>
        <v>0</v>
      </c>
    </row>
    <row r="64" spans="1:22" ht="22.5" customHeight="1" x14ac:dyDescent="0.3">
      <c r="A64" s="64">
        <f>A62+1</f>
        <v>30</v>
      </c>
      <c r="B64" s="45" t="s">
        <v>50</v>
      </c>
      <c r="C64" s="37" t="s">
        <v>24</v>
      </c>
      <c r="D64" s="46">
        <v>16.62</v>
      </c>
      <c r="E64" s="39">
        <v>3800</v>
      </c>
      <c r="F64" s="40">
        <f>ROUND(E64*D64,2)</f>
        <v>63156</v>
      </c>
      <c r="G64" s="40">
        <f>ROUND(F64*1.2,2)</f>
        <v>75787.199999999997</v>
      </c>
      <c r="H64" s="41"/>
      <c r="I64" s="42"/>
      <c r="J64" s="42"/>
      <c r="K64" s="43">
        <f>F64+I64</f>
        <v>63156</v>
      </c>
      <c r="L64" s="40">
        <f>G64+J64</f>
        <v>75787.199999999997</v>
      </c>
      <c r="M64" s="44"/>
      <c r="N64" s="40">
        <f>E64*$O$1</f>
        <v>5320</v>
      </c>
      <c r="O64" s="40">
        <f>ROUND(N64*D64,2)</f>
        <v>88418.4</v>
      </c>
      <c r="P64" s="40">
        <f>ROUND(O64*1.2,2)</f>
        <v>106102.08</v>
      </c>
      <c r="Q64" s="40"/>
      <c r="R64" s="40"/>
      <c r="S64" s="40"/>
      <c r="T64" s="40">
        <f>O64+R64</f>
        <v>88418.4</v>
      </c>
      <c r="U64" s="37"/>
      <c r="V64" s="40">
        <f>P64+S64</f>
        <v>106102.08</v>
      </c>
    </row>
    <row r="65" spans="1:22" ht="18" customHeight="1" x14ac:dyDescent="0.3">
      <c r="A65" s="64">
        <f>A64+1</f>
        <v>31</v>
      </c>
      <c r="B65" s="45" t="s">
        <v>49</v>
      </c>
      <c r="C65" s="37" t="s">
        <v>30</v>
      </c>
      <c r="D65" s="47">
        <v>1</v>
      </c>
      <c r="E65" s="39">
        <v>8320</v>
      </c>
      <c r="F65" s="40">
        <f>ROUND(E65*D65,2)</f>
        <v>8320</v>
      </c>
      <c r="G65" s="40">
        <f>ROUND(F65*1.2,2)</f>
        <v>9984</v>
      </c>
      <c r="H65" s="41"/>
      <c r="I65" s="42"/>
      <c r="J65" s="42"/>
      <c r="K65" s="43">
        <f>F65+I65</f>
        <v>8320</v>
      </c>
      <c r="L65" s="40">
        <f>G65+J65</f>
        <v>9984</v>
      </c>
      <c r="M65" s="44"/>
      <c r="N65" s="40">
        <f>E65*$O$1</f>
        <v>11648</v>
      </c>
      <c r="O65" s="40">
        <f>ROUND(N65*D65,2)</f>
        <v>11648</v>
      </c>
      <c r="P65" s="40">
        <f>ROUND(O65*1.2,2)</f>
        <v>13977.6</v>
      </c>
      <c r="Q65" s="40"/>
      <c r="R65" s="40"/>
      <c r="S65" s="40"/>
      <c r="T65" s="40">
        <f>O65+R65</f>
        <v>11648</v>
      </c>
      <c r="U65" s="37"/>
      <c r="V65" s="40">
        <f>P65+S65</f>
        <v>13977.6</v>
      </c>
    </row>
    <row r="66" spans="1:22" ht="18" customHeight="1" x14ac:dyDescent="0.3">
      <c r="A66" s="64">
        <f>A65+1</f>
        <v>32</v>
      </c>
      <c r="B66" s="45" t="s">
        <v>48</v>
      </c>
      <c r="C66" s="37" t="s">
        <v>30</v>
      </c>
      <c r="D66" s="47">
        <v>96</v>
      </c>
      <c r="E66" s="39">
        <v>750</v>
      </c>
      <c r="F66" s="40">
        <f>ROUND(E66*D66,2)</f>
        <v>72000</v>
      </c>
      <c r="G66" s="40">
        <f>ROUND(F66*1.2,2)</f>
        <v>86400</v>
      </c>
      <c r="H66" s="41"/>
      <c r="I66" s="42"/>
      <c r="J66" s="42"/>
      <c r="K66" s="43">
        <f>F66+I66</f>
        <v>72000</v>
      </c>
      <c r="L66" s="40">
        <f>G66+J66</f>
        <v>86400</v>
      </c>
      <c r="M66" s="44"/>
      <c r="N66" s="40">
        <f>E66*$O$1</f>
        <v>1050</v>
      </c>
      <c r="O66" s="40">
        <f>ROUND(N66*D66,2)</f>
        <v>100800</v>
      </c>
      <c r="P66" s="40">
        <f>ROUND(O66*1.2,2)</f>
        <v>120960</v>
      </c>
      <c r="Q66" s="40"/>
      <c r="R66" s="40"/>
      <c r="S66" s="40"/>
      <c r="T66" s="40">
        <f>O66+R66</f>
        <v>100800</v>
      </c>
      <c r="U66" s="37"/>
      <c r="V66" s="40">
        <f>P66+S66</f>
        <v>120960</v>
      </c>
    </row>
    <row r="67" spans="1:22" ht="18" customHeight="1" x14ac:dyDescent="0.3">
      <c r="A67" s="64">
        <f>A66+1</f>
        <v>33</v>
      </c>
      <c r="B67" s="45" t="s">
        <v>47</v>
      </c>
      <c r="C67" s="37" t="s">
        <v>30</v>
      </c>
      <c r="D67" s="47">
        <v>18</v>
      </c>
      <c r="E67" s="41">
        <v>1968.64</v>
      </c>
      <c r="F67" s="40">
        <f>ROUND(E67*D67,2)</f>
        <v>35435.519999999997</v>
      </c>
      <c r="G67" s="40">
        <f>ROUND(F67*1.2,2)</f>
        <v>42522.62</v>
      </c>
      <c r="H67" s="41"/>
      <c r="I67" s="42"/>
      <c r="J67" s="42"/>
      <c r="K67" s="43">
        <f>F67+I67</f>
        <v>35435.519999999997</v>
      </c>
      <c r="L67" s="40">
        <f>G67+J67</f>
        <v>42522.62</v>
      </c>
      <c r="M67" s="44"/>
      <c r="N67" s="40">
        <f>E67*$O$1</f>
        <v>2756.096</v>
      </c>
      <c r="O67" s="40">
        <f>ROUND(N67*D67,2)</f>
        <v>49609.73</v>
      </c>
      <c r="P67" s="40">
        <f>ROUND(O67*1.2,2)</f>
        <v>59531.68</v>
      </c>
      <c r="Q67" s="40"/>
      <c r="R67" s="40"/>
      <c r="S67" s="40"/>
      <c r="T67" s="40">
        <f>O67+R67</f>
        <v>49609.73</v>
      </c>
      <c r="U67" s="37"/>
      <c r="V67" s="40">
        <f>P67+S67</f>
        <v>59531.68</v>
      </c>
    </row>
    <row r="68" spans="1:22" ht="18" customHeight="1" x14ac:dyDescent="0.3">
      <c r="A68" s="64">
        <v>34</v>
      </c>
      <c r="B68" s="45" t="s">
        <v>46</v>
      </c>
      <c r="C68" s="37" t="s">
        <v>30</v>
      </c>
      <c r="D68" s="47">
        <v>63</v>
      </c>
      <c r="E68" s="41">
        <v>2952.96</v>
      </c>
      <c r="F68" s="40">
        <f>ROUND(E68*D68,2)</f>
        <v>186036.48000000001</v>
      </c>
      <c r="G68" s="40">
        <f>ROUND(F68*1.2,2)</f>
        <v>223243.78</v>
      </c>
      <c r="H68" s="41"/>
      <c r="I68" s="42"/>
      <c r="J68" s="42"/>
      <c r="K68" s="43">
        <f>F68+I68</f>
        <v>186036.48000000001</v>
      </c>
      <c r="L68" s="40">
        <f>G68+J68</f>
        <v>223243.78</v>
      </c>
      <c r="M68" s="44"/>
      <c r="N68" s="40">
        <f>E68*$O$1</f>
        <v>4134.1440000000002</v>
      </c>
      <c r="O68" s="40">
        <f>ROUND(N68*D68,2)</f>
        <v>260451.07</v>
      </c>
      <c r="P68" s="40">
        <f>ROUND(O68*1.2,2)</f>
        <v>312541.28000000003</v>
      </c>
      <c r="Q68" s="40"/>
      <c r="R68" s="40"/>
      <c r="S68" s="40"/>
      <c r="T68" s="40">
        <f>O68+R68</f>
        <v>260451.07</v>
      </c>
      <c r="U68" s="37"/>
      <c r="V68" s="40">
        <f>P68+S68</f>
        <v>312541.28000000003</v>
      </c>
    </row>
    <row r="69" spans="1:22" ht="18" customHeight="1" x14ac:dyDescent="0.3">
      <c r="A69" s="48" t="s">
        <v>45</v>
      </c>
      <c r="B69" s="49" t="s">
        <v>44</v>
      </c>
      <c r="C69" s="50" t="s">
        <v>30</v>
      </c>
      <c r="D69" s="53">
        <v>63</v>
      </c>
      <c r="E69" s="51"/>
      <c r="F69" s="52"/>
      <c r="G69" s="52"/>
      <c r="H69" s="52">
        <f>460000/1.2/D69</f>
        <v>6084.6560846560851</v>
      </c>
      <c r="I69" s="52">
        <f>ROUND(H69*D69,2)</f>
        <v>383333.33</v>
      </c>
      <c r="J69" s="52">
        <f>ROUND(I69*1.2,2)</f>
        <v>460000</v>
      </c>
      <c r="K69" s="51">
        <f>F69+I69</f>
        <v>383333.33</v>
      </c>
      <c r="L69" s="52">
        <f>G69+J69</f>
        <v>460000</v>
      </c>
      <c r="M69" s="44"/>
      <c r="N69" s="52">
        <f>E69*$O$1</f>
        <v>0</v>
      </c>
      <c r="O69" s="52">
        <f>ROUND(N69*D69,2)</f>
        <v>0</v>
      </c>
      <c r="P69" s="52">
        <f>ROUND(O69*1.2,2)</f>
        <v>0</v>
      </c>
      <c r="Q69" s="52">
        <f>H69*$Q$1</f>
        <v>7715.1730216931228</v>
      </c>
      <c r="R69" s="52">
        <f>ROUND(Q69*D69,2)</f>
        <v>486055.9</v>
      </c>
      <c r="S69" s="52">
        <f>ROUND(R69*1.2,2)</f>
        <v>583267.07999999996</v>
      </c>
      <c r="T69" s="52">
        <f>O69+R69</f>
        <v>486055.9</v>
      </c>
      <c r="U69" s="50"/>
      <c r="V69" s="52">
        <f>P69+S69</f>
        <v>583267.07999999996</v>
      </c>
    </row>
    <row r="70" spans="1:22" ht="18" customHeight="1" x14ac:dyDescent="0.3">
      <c r="A70" s="64">
        <f>A68+1</f>
        <v>35</v>
      </c>
      <c r="B70" s="45" t="s">
        <v>43</v>
      </c>
      <c r="C70" s="37" t="s">
        <v>30</v>
      </c>
      <c r="D70" s="47">
        <v>63</v>
      </c>
      <c r="E70" s="39">
        <v>833.25</v>
      </c>
      <c r="F70" s="40">
        <f>ROUND(E70*D70,2)</f>
        <v>52494.75</v>
      </c>
      <c r="G70" s="40">
        <f>ROUND(F70*1.2,2)</f>
        <v>62993.7</v>
      </c>
      <c r="H70" s="41"/>
      <c r="I70" s="42"/>
      <c r="J70" s="42"/>
      <c r="K70" s="43">
        <f>F70+I70</f>
        <v>52494.75</v>
      </c>
      <c r="L70" s="40">
        <f>G70+J70</f>
        <v>62993.7</v>
      </c>
      <c r="M70" s="44"/>
      <c r="N70" s="40">
        <f>E70*$O$1</f>
        <v>1166.55</v>
      </c>
      <c r="O70" s="40">
        <f>ROUND(N70*D70,2)</f>
        <v>73492.649999999994</v>
      </c>
      <c r="P70" s="40">
        <f>ROUND(O70*1.2,2)</f>
        <v>88191.18</v>
      </c>
      <c r="Q70" s="40"/>
      <c r="R70" s="40"/>
      <c r="S70" s="40"/>
      <c r="T70" s="40">
        <f>O70+R70</f>
        <v>73492.649999999994</v>
      </c>
      <c r="U70" s="37"/>
      <c r="V70" s="40">
        <f>P70+S70</f>
        <v>88191.18</v>
      </c>
    </row>
    <row r="71" spans="1:22" ht="18" customHeight="1" x14ac:dyDescent="0.3">
      <c r="A71" s="48" t="s">
        <v>42</v>
      </c>
      <c r="B71" s="49" t="s">
        <v>41</v>
      </c>
      <c r="C71" s="50" t="s">
        <v>35</v>
      </c>
      <c r="D71" s="65">
        <v>116</v>
      </c>
      <c r="E71" s="51"/>
      <c r="F71" s="52"/>
      <c r="G71" s="52"/>
      <c r="H71" s="52">
        <f>1614.83</f>
        <v>1614.83</v>
      </c>
      <c r="I71" s="52">
        <f>ROUND(H71*D71,2)</f>
        <v>187320.28</v>
      </c>
      <c r="J71" s="52">
        <f>ROUND(I71*1.2,2)</f>
        <v>224784.34</v>
      </c>
      <c r="K71" s="51">
        <f>F71+I71</f>
        <v>187320.28</v>
      </c>
      <c r="L71" s="52">
        <f>G71+J71</f>
        <v>224784.34</v>
      </c>
      <c r="M71" s="44"/>
      <c r="N71" s="52">
        <f>E71*$O$1</f>
        <v>0</v>
      </c>
      <c r="O71" s="52">
        <f>ROUND(N71*D71,2)</f>
        <v>0</v>
      </c>
      <c r="P71" s="52">
        <f>ROUND(O71*1.2,2)</f>
        <v>0</v>
      </c>
      <c r="Q71" s="52">
        <f>H71*$Q$1</f>
        <v>2047.5590858846201</v>
      </c>
      <c r="R71" s="52">
        <f>ROUND(Q71*D71,2)</f>
        <v>237516.85</v>
      </c>
      <c r="S71" s="52">
        <f>ROUND(R71*1.2,2)</f>
        <v>285020.21999999997</v>
      </c>
      <c r="T71" s="52">
        <f>O71+R71</f>
        <v>237516.85</v>
      </c>
      <c r="U71" s="50"/>
      <c r="V71" s="52">
        <f>P71+S71</f>
        <v>285020.21999999997</v>
      </c>
    </row>
    <row r="72" spans="1:22" ht="18" customHeight="1" x14ac:dyDescent="0.3">
      <c r="A72" s="48"/>
      <c r="B72" s="49" t="s">
        <v>40</v>
      </c>
      <c r="C72" s="50" t="s">
        <v>35</v>
      </c>
      <c r="D72" s="65">
        <v>116</v>
      </c>
      <c r="E72" s="51"/>
      <c r="F72" s="52"/>
      <c r="G72" s="52"/>
      <c r="H72" s="52">
        <v>116.67</v>
      </c>
      <c r="I72" s="52">
        <f>ROUND(H72*D72,2)</f>
        <v>13533.72</v>
      </c>
      <c r="J72" s="52">
        <f>ROUND(I72*1.2,2)</f>
        <v>16240.46</v>
      </c>
      <c r="K72" s="51">
        <f>F72+I72</f>
        <v>13533.72</v>
      </c>
      <c r="L72" s="52">
        <f>G72+J72</f>
        <v>16240.46</v>
      </c>
      <c r="M72" s="44"/>
      <c r="N72" s="52"/>
      <c r="O72" s="52"/>
      <c r="P72" s="52"/>
      <c r="Q72" s="52">
        <f>H72*$Q$1</f>
        <v>147.93428320638</v>
      </c>
      <c r="R72" s="52">
        <f>ROUND(Q72*D72,2)</f>
        <v>17160.38</v>
      </c>
      <c r="S72" s="52">
        <f>ROUND(R72*1.2,2)</f>
        <v>20592.46</v>
      </c>
      <c r="T72" s="52">
        <f>O72+R72</f>
        <v>17160.38</v>
      </c>
      <c r="U72" s="50"/>
      <c r="V72" s="52">
        <f>P72+S72</f>
        <v>20592.46</v>
      </c>
    </row>
    <row r="73" spans="1:22" ht="18" customHeight="1" x14ac:dyDescent="0.3">
      <c r="A73" s="48" t="s">
        <v>39</v>
      </c>
      <c r="B73" s="49" t="s">
        <v>38</v>
      </c>
      <c r="C73" s="50" t="s">
        <v>35</v>
      </c>
      <c r="D73" s="53">
        <v>728</v>
      </c>
      <c r="E73" s="51"/>
      <c r="F73" s="52"/>
      <c r="G73" s="52"/>
      <c r="H73" s="52">
        <v>49.8</v>
      </c>
      <c r="I73" s="52">
        <f>ROUND(H73*D73,2)</f>
        <v>36254.400000000001</v>
      </c>
      <c r="J73" s="52">
        <f>ROUND(I73*1.2,2)</f>
        <v>43505.279999999999</v>
      </c>
      <c r="K73" s="51">
        <f>F73+I73</f>
        <v>36254.400000000001</v>
      </c>
      <c r="L73" s="52">
        <f>G73+J73</f>
        <v>43505.279999999999</v>
      </c>
      <c r="M73" s="44"/>
      <c r="N73" s="52">
        <f>E73*$O$1</f>
        <v>0</v>
      </c>
      <c r="O73" s="52">
        <f>ROUND(N73*D73,2)</f>
        <v>0</v>
      </c>
      <c r="P73" s="52">
        <f>ROUND(O73*1.2,2)</f>
        <v>0</v>
      </c>
      <c r="Q73" s="52">
        <f>H73*$Q$1</f>
        <v>63.145001317199998</v>
      </c>
      <c r="R73" s="52">
        <f>ROUND(Q73*D73,2)</f>
        <v>45969.56</v>
      </c>
      <c r="S73" s="52">
        <f>ROUND(R73*1.2,2)</f>
        <v>55163.47</v>
      </c>
      <c r="T73" s="52">
        <f>O73+R73</f>
        <v>45969.56</v>
      </c>
      <c r="U73" s="50"/>
      <c r="V73" s="52">
        <f>P73+S73</f>
        <v>55163.47</v>
      </c>
    </row>
    <row r="74" spans="1:22" ht="18" customHeight="1" x14ac:dyDescent="0.3">
      <c r="A74" s="48" t="s">
        <v>37</v>
      </c>
      <c r="B74" s="49" t="s">
        <v>36</v>
      </c>
      <c r="C74" s="50" t="s">
        <v>35</v>
      </c>
      <c r="D74" s="53">
        <v>348</v>
      </c>
      <c r="E74" s="51"/>
      <c r="F74" s="52"/>
      <c r="G74" s="52"/>
      <c r="H74" s="52">
        <v>74.19</v>
      </c>
      <c r="I74" s="52">
        <f>ROUND(H74*D74,2)</f>
        <v>25818.12</v>
      </c>
      <c r="J74" s="52">
        <f>ROUND(I74*1.2,2)</f>
        <v>30981.74</v>
      </c>
      <c r="K74" s="51">
        <f>F74+I74</f>
        <v>25818.12</v>
      </c>
      <c r="L74" s="52">
        <f>G74+J74</f>
        <v>30981.74</v>
      </c>
      <c r="M74" s="44"/>
      <c r="N74" s="52">
        <f>E74*$O$1</f>
        <v>0</v>
      </c>
      <c r="O74" s="52">
        <f>ROUND(N74*D74,2)</f>
        <v>0</v>
      </c>
      <c r="P74" s="52">
        <f>ROUND(O74*1.2,2)</f>
        <v>0</v>
      </c>
      <c r="Q74" s="52">
        <f>H74*$Q$1</f>
        <v>94.070836299660002</v>
      </c>
      <c r="R74" s="52">
        <f>ROUND(Q74*D74,2)</f>
        <v>32736.65</v>
      </c>
      <c r="S74" s="52">
        <f>ROUND(R74*1.2,2)</f>
        <v>39283.980000000003</v>
      </c>
      <c r="T74" s="52">
        <f>O74+R74</f>
        <v>32736.65</v>
      </c>
      <c r="U74" s="50"/>
      <c r="V74" s="52">
        <f>P74+S74</f>
        <v>39283.980000000003</v>
      </c>
    </row>
    <row r="75" spans="1:22" ht="18" customHeight="1" x14ac:dyDescent="0.3">
      <c r="A75" s="64">
        <f>A70+1</f>
        <v>36</v>
      </c>
      <c r="B75" s="45" t="s">
        <v>34</v>
      </c>
      <c r="C75" s="37" t="s">
        <v>30</v>
      </c>
      <c r="D75" s="47">
        <v>2</v>
      </c>
      <c r="E75" s="66">
        <v>3691.2</v>
      </c>
      <c r="F75" s="40">
        <f>ROUND(E75*D75,2)</f>
        <v>7382.4</v>
      </c>
      <c r="G75" s="40">
        <f>ROUND(F75*1.2,2)</f>
        <v>8858.8799999999992</v>
      </c>
      <c r="H75" s="41"/>
      <c r="I75" s="42"/>
      <c r="J75" s="42"/>
      <c r="K75" s="43">
        <f>F75+I75</f>
        <v>7382.4</v>
      </c>
      <c r="L75" s="40">
        <f>G75+J75</f>
        <v>8858.8799999999992</v>
      </c>
      <c r="M75" s="44"/>
      <c r="N75" s="40">
        <f>E75*$O$1</f>
        <v>5167.6799999999994</v>
      </c>
      <c r="O75" s="40">
        <f>ROUND(N75*D75,2)</f>
        <v>10335.36</v>
      </c>
      <c r="P75" s="40">
        <f>ROUND(O75*1.2,2)</f>
        <v>12402.43</v>
      </c>
      <c r="Q75" s="40"/>
      <c r="R75" s="40"/>
      <c r="S75" s="40"/>
      <c r="T75" s="40">
        <f>O75+R75</f>
        <v>10335.36</v>
      </c>
      <c r="U75" s="37"/>
      <c r="V75" s="40">
        <f>P75+S75</f>
        <v>12402.43</v>
      </c>
    </row>
    <row r="76" spans="1:22" ht="18" customHeight="1" x14ac:dyDescent="0.3">
      <c r="A76" s="48" t="s">
        <v>33</v>
      </c>
      <c r="B76" s="54" t="s">
        <v>32</v>
      </c>
      <c r="C76" s="50" t="s">
        <v>30</v>
      </c>
      <c r="D76" s="53">
        <v>2</v>
      </c>
      <c r="E76" s="51"/>
      <c r="F76" s="52"/>
      <c r="G76" s="52"/>
      <c r="H76" s="52">
        <f>7000/1.2</f>
        <v>5833.3333333333339</v>
      </c>
      <c r="I76" s="52">
        <f>ROUND(H76*D76,2)</f>
        <v>11666.67</v>
      </c>
      <c r="J76" s="52">
        <f>ROUND(I76*1.2,2)</f>
        <v>14000</v>
      </c>
      <c r="K76" s="51">
        <f>F76+I76</f>
        <v>11666.67</v>
      </c>
      <c r="L76" s="52">
        <f>G76+J76</f>
        <v>14000</v>
      </c>
      <c r="M76" s="44"/>
      <c r="N76" s="52">
        <f>E76*$O$1</f>
        <v>0</v>
      </c>
      <c r="O76" s="52">
        <f>ROUND(N76*D76,2)</f>
        <v>0</v>
      </c>
      <c r="P76" s="52">
        <f>ROUND(O76*1.2,2)</f>
        <v>0</v>
      </c>
      <c r="Q76" s="52">
        <f>H76*$Q$1</f>
        <v>7396.5028316666676</v>
      </c>
      <c r="R76" s="52">
        <f>ROUND(Q76*D76,2)</f>
        <v>14793.01</v>
      </c>
      <c r="S76" s="52">
        <f>ROUND(R76*1.2,2)</f>
        <v>17751.61</v>
      </c>
      <c r="T76" s="52">
        <f>O76+R76</f>
        <v>14793.01</v>
      </c>
      <c r="U76" s="50"/>
      <c r="V76" s="52">
        <f>P76+S76</f>
        <v>17751.61</v>
      </c>
    </row>
    <row r="77" spans="1:22" ht="18" customHeight="1" x14ac:dyDescent="0.3">
      <c r="A77" s="64">
        <f>A75+1</f>
        <v>37</v>
      </c>
      <c r="B77" s="45" t="s">
        <v>31</v>
      </c>
      <c r="C77" s="37" t="s">
        <v>30</v>
      </c>
      <c r="D77" s="47">
        <v>1</v>
      </c>
      <c r="E77" s="39">
        <f>E65*1.5</f>
        <v>12480</v>
      </c>
      <c r="F77" s="40">
        <f>ROUND(E77*D77,2)</f>
        <v>12480</v>
      </c>
      <c r="G77" s="40">
        <f>ROUND(F77*1.2,2)</f>
        <v>14976</v>
      </c>
      <c r="H77" s="41"/>
      <c r="I77" s="42"/>
      <c r="J77" s="42"/>
      <c r="K77" s="43">
        <f>F77+I77</f>
        <v>12480</v>
      </c>
      <c r="L77" s="40">
        <f>G77+J77</f>
        <v>14976</v>
      </c>
      <c r="M77" s="44"/>
      <c r="N77" s="40">
        <f>E77*$O$1</f>
        <v>17472</v>
      </c>
      <c r="O77" s="40">
        <f>ROUND(N77*D77,2)</f>
        <v>17472</v>
      </c>
      <c r="P77" s="40">
        <f>ROUND(O77*1.2,2)</f>
        <v>20966.400000000001</v>
      </c>
      <c r="Q77" s="40"/>
      <c r="R77" s="40"/>
      <c r="S77" s="40"/>
      <c r="T77" s="40">
        <f>O77+R77</f>
        <v>17472</v>
      </c>
      <c r="U77" s="37"/>
      <c r="V77" s="40">
        <f>P77+S77</f>
        <v>20966.400000000001</v>
      </c>
    </row>
    <row r="78" spans="1:22" ht="18" customHeight="1" x14ac:dyDescent="0.3">
      <c r="A78" s="64">
        <f>A77+1</f>
        <v>38</v>
      </c>
      <c r="B78" s="45" t="s">
        <v>29</v>
      </c>
      <c r="C78" s="37" t="s">
        <v>24</v>
      </c>
      <c r="D78" s="46">
        <v>16.43</v>
      </c>
      <c r="E78" s="39">
        <v>1933.2</v>
      </c>
      <c r="F78" s="40">
        <f>ROUND(E78*D78,2)</f>
        <v>31762.48</v>
      </c>
      <c r="G78" s="40">
        <f>ROUND(F78*1.2,2)</f>
        <v>38114.980000000003</v>
      </c>
      <c r="H78" s="41"/>
      <c r="I78" s="42"/>
      <c r="J78" s="42"/>
      <c r="K78" s="43">
        <f>F78+I78</f>
        <v>31762.48</v>
      </c>
      <c r="L78" s="40">
        <f>G78+J78</f>
        <v>38114.980000000003</v>
      </c>
      <c r="M78" s="44"/>
      <c r="N78" s="40">
        <f>E78*$O$1</f>
        <v>2706.48</v>
      </c>
      <c r="O78" s="40">
        <f>ROUND(N78*D78,2)</f>
        <v>44467.47</v>
      </c>
      <c r="P78" s="40">
        <f>ROUND(O78*1.2,2)</f>
        <v>53360.959999999999</v>
      </c>
      <c r="Q78" s="40"/>
      <c r="R78" s="40"/>
      <c r="S78" s="40"/>
      <c r="T78" s="40">
        <f>O78+R78</f>
        <v>44467.47</v>
      </c>
      <c r="U78" s="37"/>
      <c r="V78" s="40">
        <f>P78+S78</f>
        <v>53360.959999999999</v>
      </c>
    </row>
    <row r="79" spans="1:22" ht="18" customHeight="1" x14ac:dyDescent="0.3">
      <c r="A79" s="48" t="s">
        <v>28</v>
      </c>
      <c r="B79" s="49" t="s">
        <v>25</v>
      </c>
      <c r="C79" s="50" t="s">
        <v>24</v>
      </c>
      <c r="D79" s="67">
        <f>ROUND(D78*1.26,2)</f>
        <v>20.7</v>
      </c>
      <c r="E79" s="51"/>
      <c r="F79" s="52"/>
      <c r="G79" s="52"/>
      <c r="H79" s="52">
        <v>3720</v>
      </c>
      <c r="I79" s="52">
        <f>ROUND(H79*D79,2)</f>
        <v>77004</v>
      </c>
      <c r="J79" s="52">
        <f>ROUND(I79*1.2,2)</f>
        <v>92404.800000000003</v>
      </c>
      <c r="K79" s="51">
        <f>F79+I79</f>
        <v>77004</v>
      </c>
      <c r="L79" s="52">
        <f>G79+J79</f>
        <v>92404.800000000003</v>
      </c>
      <c r="M79" s="44"/>
      <c r="N79" s="52">
        <f>E79*$O$1</f>
        <v>0</v>
      </c>
      <c r="O79" s="52">
        <f>ROUND(N79*D79,2)</f>
        <v>0</v>
      </c>
      <c r="P79" s="52">
        <f>ROUND(O79*1.2,2)</f>
        <v>0</v>
      </c>
      <c r="Q79" s="52">
        <f>H79*$Q$1</f>
        <v>4716.8555200800001</v>
      </c>
      <c r="R79" s="52">
        <f>ROUND(Q79*D79,2)</f>
        <v>97638.91</v>
      </c>
      <c r="S79" s="52">
        <f>ROUND(R79*1.2,2)</f>
        <v>117166.69</v>
      </c>
      <c r="T79" s="52">
        <f>O79+R79</f>
        <v>97638.91</v>
      </c>
      <c r="U79" s="50"/>
      <c r="V79" s="52">
        <f>P79+S79</f>
        <v>117166.69</v>
      </c>
    </row>
    <row r="80" spans="1:22" ht="18" customHeight="1" x14ac:dyDescent="0.3">
      <c r="A80" s="64">
        <f>A78+1</f>
        <v>39</v>
      </c>
      <c r="B80" s="45" t="s">
        <v>27</v>
      </c>
      <c r="C80" s="37" t="s">
        <v>24</v>
      </c>
      <c r="D80" s="46">
        <v>3.3</v>
      </c>
      <c r="E80" s="39">
        <v>2395.1999999999998</v>
      </c>
      <c r="F80" s="40">
        <f>ROUND(E80*D80,2)</f>
        <v>7904.16</v>
      </c>
      <c r="G80" s="40">
        <f>ROUND(F80*1.2,2)</f>
        <v>9484.99</v>
      </c>
      <c r="H80" s="41"/>
      <c r="I80" s="42"/>
      <c r="J80" s="42"/>
      <c r="K80" s="43">
        <f>F80+I80</f>
        <v>7904.16</v>
      </c>
      <c r="L80" s="40">
        <f>G80+J80</f>
        <v>9484.99</v>
      </c>
      <c r="M80" s="44"/>
      <c r="N80" s="40">
        <f>E80*$O$1</f>
        <v>3353.2799999999997</v>
      </c>
      <c r="O80" s="40">
        <f>ROUND(N80*D80,2)</f>
        <v>11065.82</v>
      </c>
      <c r="P80" s="40">
        <f>ROUND(O80*1.2,2)</f>
        <v>13278.98</v>
      </c>
      <c r="Q80" s="40"/>
      <c r="R80" s="40"/>
      <c r="S80" s="40"/>
      <c r="T80" s="40">
        <f>O80+R80</f>
        <v>11065.82</v>
      </c>
      <c r="U80" s="37"/>
      <c r="V80" s="40">
        <f>P80+S80</f>
        <v>13278.98</v>
      </c>
    </row>
    <row r="81" spans="1:22" ht="18" customHeight="1" x14ac:dyDescent="0.3">
      <c r="A81" s="48" t="s">
        <v>26</v>
      </c>
      <c r="B81" s="49" t="s">
        <v>25</v>
      </c>
      <c r="C81" s="50" t="s">
        <v>24</v>
      </c>
      <c r="D81" s="67">
        <f>ROUND(D80*1.26,2)</f>
        <v>4.16</v>
      </c>
      <c r="E81" s="51"/>
      <c r="F81" s="52"/>
      <c r="G81" s="52"/>
      <c r="H81" s="52">
        <v>3720</v>
      </c>
      <c r="I81" s="52">
        <f>ROUND(H81*D81,2)</f>
        <v>15475.2</v>
      </c>
      <c r="J81" s="52">
        <f>ROUND(I81*1.2,2)</f>
        <v>18570.240000000002</v>
      </c>
      <c r="K81" s="51">
        <f>F81+I81</f>
        <v>15475.2</v>
      </c>
      <c r="L81" s="52">
        <f>G81+J81</f>
        <v>18570.240000000002</v>
      </c>
      <c r="M81" s="44"/>
      <c r="N81" s="52">
        <f>E81*$O$1</f>
        <v>0</v>
      </c>
      <c r="O81" s="52">
        <f>ROUND(N81*D81,2)</f>
        <v>0</v>
      </c>
      <c r="P81" s="52">
        <f>ROUND(O81*1.2,2)</f>
        <v>0</v>
      </c>
      <c r="Q81" s="52">
        <f>H81*$Q$1</f>
        <v>4716.8555200800001</v>
      </c>
      <c r="R81" s="52">
        <f>ROUND(Q81*D81,2)</f>
        <v>19622.12</v>
      </c>
      <c r="S81" s="52">
        <f>ROUND(R81*1.2,2)</f>
        <v>23546.54</v>
      </c>
      <c r="T81" s="52">
        <f>O81+R81</f>
        <v>19622.12</v>
      </c>
      <c r="U81" s="50"/>
      <c r="V81" s="52">
        <f>P81+S81</f>
        <v>23546.54</v>
      </c>
    </row>
    <row r="82" spans="1:22" ht="18" customHeight="1" x14ac:dyDescent="0.3">
      <c r="A82" s="64">
        <f>A80+1</f>
        <v>40</v>
      </c>
      <c r="B82" s="45" t="s">
        <v>23</v>
      </c>
      <c r="C82" s="37" t="s">
        <v>22</v>
      </c>
      <c r="D82" s="68">
        <v>9.61</v>
      </c>
      <c r="E82" s="39">
        <v>450</v>
      </c>
      <c r="F82" s="40">
        <f>ROUND(E82*D82,2)</f>
        <v>4324.5</v>
      </c>
      <c r="G82" s="40">
        <f>ROUND(F82*1.2,2)</f>
        <v>5189.3999999999996</v>
      </c>
      <c r="H82" s="41"/>
      <c r="I82" s="42"/>
      <c r="J82" s="42"/>
      <c r="K82" s="43">
        <f>F82+I82</f>
        <v>4324.5</v>
      </c>
      <c r="L82" s="40">
        <f>G82+J82</f>
        <v>5189.3999999999996</v>
      </c>
      <c r="M82" s="44"/>
      <c r="N82" s="40">
        <f>E82*$O$1</f>
        <v>630</v>
      </c>
      <c r="O82" s="40">
        <f>ROUND(N82*D82,2)</f>
        <v>6054.3</v>
      </c>
      <c r="P82" s="40">
        <f>ROUND(O82*1.2,2)</f>
        <v>7265.16</v>
      </c>
      <c r="Q82" s="40"/>
      <c r="R82" s="40"/>
      <c r="S82" s="40"/>
      <c r="T82" s="40">
        <f>O82+R82</f>
        <v>6054.3</v>
      </c>
      <c r="U82" s="37"/>
      <c r="V82" s="40">
        <f>P82+S82</f>
        <v>7265.16</v>
      </c>
    </row>
    <row r="83" spans="1:22" ht="18" customHeight="1" x14ac:dyDescent="0.3">
      <c r="A83" s="69"/>
      <c r="B83" s="70" t="s">
        <v>21</v>
      </c>
      <c r="C83" s="71"/>
      <c r="D83" s="72"/>
      <c r="E83" s="73"/>
      <c r="F83" s="42">
        <f>SUM(F44:F82)</f>
        <v>1022529.54</v>
      </c>
      <c r="G83" s="62">
        <f>SUM(G44:G82)</f>
        <v>1227035.4499999995</v>
      </c>
      <c r="H83" s="74"/>
      <c r="I83" s="42">
        <f>SUM(I44:I82)</f>
        <v>1487953.5</v>
      </c>
      <c r="J83" s="62">
        <f>SUM(J44:J82)</f>
        <v>1785544.2</v>
      </c>
      <c r="K83" s="42">
        <f>SUM(K44:K82)</f>
        <v>2510483.04</v>
      </c>
      <c r="L83" s="62">
        <f>SUM(L44:L82)</f>
        <v>3012579.65</v>
      </c>
      <c r="M83" s="44"/>
      <c r="N83" s="40"/>
      <c r="O83" s="42">
        <f>SUM(O44:O82)</f>
        <v>1431541.34</v>
      </c>
      <c r="P83" s="62">
        <f>SUM(P44:P82)</f>
        <v>1717849.5899999996</v>
      </c>
      <c r="Q83" s="40"/>
      <c r="R83" s="42">
        <f>SUM(R44:R82)</f>
        <v>1886683.2600000002</v>
      </c>
      <c r="S83" s="62">
        <f>SUM(S44:S82)</f>
        <v>2264019.8999999994</v>
      </c>
      <c r="T83" s="42">
        <f>SUM(T44:T82)</f>
        <v>3318224.5999999992</v>
      </c>
      <c r="U83" s="71"/>
      <c r="V83" s="62">
        <f>SUM(V44:V82)</f>
        <v>3981869.4900000007</v>
      </c>
    </row>
    <row r="84" spans="1:22" x14ac:dyDescent="0.3">
      <c r="A84" s="75" t="s">
        <v>20</v>
      </c>
      <c r="B84" s="76"/>
      <c r="C84" s="76"/>
      <c r="D84" s="76"/>
      <c r="E84" s="77"/>
      <c r="F84" s="78">
        <f>F42+F83</f>
        <v>5555922.0299999993</v>
      </c>
      <c r="G84" s="79">
        <f>G42+G83</f>
        <v>6667106.4399999995</v>
      </c>
      <c r="I84" s="78">
        <f>I42+I83</f>
        <v>11427521.27</v>
      </c>
      <c r="J84" s="79">
        <f>J42+J83</f>
        <v>13713025.539999999</v>
      </c>
      <c r="K84" s="78">
        <f>K42+K83</f>
        <v>16983443.300000001</v>
      </c>
      <c r="L84" s="79">
        <f>L42+L83</f>
        <v>20380131.98</v>
      </c>
      <c r="M84" s="80"/>
      <c r="N84" s="81"/>
      <c r="O84" s="78">
        <f>O42+O83</f>
        <v>7778290.8399999999</v>
      </c>
      <c r="P84" s="79">
        <f>P42+P83</f>
        <v>9333948.9900000002</v>
      </c>
      <c r="Q84" s="81"/>
      <c r="R84" s="78">
        <f>R42+R83</f>
        <v>14489776.050000003</v>
      </c>
      <c r="S84" s="79">
        <f>S42+S83</f>
        <v>17387731.259999998</v>
      </c>
      <c r="T84" s="78">
        <f>T42+T83</f>
        <v>22268066.890000001</v>
      </c>
      <c r="U84" s="78"/>
      <c r="V84" s="79">
        <f>V42+V83</f>
        <v>26721680.25</v>
      </c>
    </row>
    <row r="86" spans="1:22" ht="75" x14ac:dyDescent="0.3">
      <c r="F86" s="82" t="s">
        <v>19</v>
      </c>
      <c r="G86" s="83">
        <f>G42/216*1000</f>
        <v>25185513.842592593</v>
      </c>
      <c r="H86" s="83" t="s">
        <v>18</v>
      </c>
      <c r="I86" s="84"/>
      <c r="N86" s="85" t="s">
        <v>17</v>
      </c>
      <c r="O86" s="85" t="s">
        <v>16</v>
      </c>
      <c r="P86" s="85" t="s">
        <v>15</v>
      </c>
      <c r="Q86" s="37" t="s">
        <v>14</v>
      </c>
      <c r="R86" s="37" t="s">
        <v>13</v>
      </c>
      <c r="S86" s="2" t="s">
        <v>12</v>
      </c>
    </row>
    <row r="87" spans="1:22" x14ac:dyDescent="0.3">
      <c r="F87" s="84"/>
      <c r="G87" s="83">
        <f>G86/170*100</f>
        <v>14815008.142701525</v>
      </c>
      <c r="H87" s="83" t="s">
        <v>11</v>
      </c>
      <c r="I87" s="84"/>
      <c r="L87" s="1" t="s">
        <v>10</v>
      </c>
      <c r="N87" s="85">
        <v>179000</v>
      </c>
      <c r="O87" s="85">
        <v>25.952000000000002</v>
      </c>
      <c r="P87" s="66">
        <f>N87*O87</f>
        <v>4645408</v>
      </c>
      <c r="Q87" s="86">
        <f>N87*R87</f>
        <v>145169</v>
      </c>
      <c r="R87" s="85">
        <f>12.5*0.06488</f>
        <v>0.81099999999999994</v>
      </c>
      <c r="S87" s="2">
        <f>O87/R87</f>
        <v>32.000000000000007</v>
      </c>
    </row>
    <row r="88" spans="1:22" x14ac:dyDescent="0.3">
      <c r="F88" s="84"/>
      <c r="G88" s="83">
        <f>G86/170*70</f>
        <v>10370505.699891068</v>
      </c>
      <c r="H88" s="83" t="s">
        <v>9</v>
      </c>
      <c r="I88" s="84"/>
    </row>
    <row r="89" spans="1:22" x14ac:dyDescent="0.3">
      <c r="L89" s="1" t="s">
        <v>8</v>
      </c>
      <c r="N89" s="1">
        <v>96000</v>
      </c>
    </row>
    <row r="93" spans="1:22" x14ac:dyDescent="0.3">
      <c r="G93" s="4">
        <f>693840/70</f>
        <v>9912</v>
      </c>
    </row>
    <row r="94" spans="1:22" x14ac:dyDescent="0.3">
      <c r="G94" s="4">
        <f>G93*2</f>
        <v>19824</v>
      </c>
    </row>
    <row r="95" spans="1:22" x14ac:dyDescent="0.3">
      <c r="G95" s="4">
        <f>G94*40</f>
        <v>792960</v>
      </c>
    </row>
    <row r="97" spans="4:8" x14ac:dyDescent="0.3">
      <c r="F97" s="1" t="s">
        <v>7</v>
      </c>
      <c r="G97" s="4" t="s">
        <v>6</v>
      </c>
      <c r="H97" s="4" t="s">
        <v>5</v>
      </c>
    </row>
    <row r="98" spans="4:8" x14ac:dyDescent="0.3">
      <c r="G98" s="87">
        <v>1.397</v>
      </c>
      <c r="H98" s="4">
        <f>154/1000*1397</f>
        <v>215.13800000000001</v>
      </c>
    </row>
    <row r="99" spans="4:8" x14ac:dyDescent="0.3">
      <c r="H99" s="4">
        <f>426085/215</f>
        <v>1981.7906976744187</v>
      </c>
    </row>
    <row r="102" spans="4:8" x14ac:dyDescent="0.3">
      <c r="D102" s="85" t="s">
        <v>4</v>
      </c>
      <c r="E102" s="85" t="s">
        <v>3</v>
      </c>
      <c r="F102" s="85" t="s">
        <v>2</v>
      </c>
      <c r="G102" s="88" t="s">
        <v>1</v>
      </c>
      <c r="H102" s="88"/>
    </row>
    <row r="103" spans="4:8" x14ac:dyDescent="0.3">
      <c r="D103" s="85">
        <v>105.87</v>
      </c>
      <c r="E103" s="85">
        <f>D103/12.5</f>
        <v>8.4695999999999998</v>
      </c>
      <c r="F103" s="85">
        <v>9</v>
      </c>
      <c r="G103" s="88">
        <v>18</v>
      </c>
      <c r="H103" s="88"/>
    </row>
    <row r="104" spans="4:8" x14ac:dyDescent="0.3">
      <c r="D104" s="85">
        <v>110.44</v>
      </c>
      <c r="E104" s="85">
        <f>D104/12.5</f>
        <v>8.8352000000000004</v>
      </c>
      <c r="F104" s="85">
        <v>9</v>
      </c>
      <c r="G104" s="88">
        <v>18</v>
      </c>
      <c r="H104" s="88"/>
    </row>
    <row r="105" spans="4:8" x14ac:dyDescent="0.3">
      <c r="D105" s="85"/>
      <c r="E105" s="85"/>
      <c r="F105" s="85" t="s">
        <v>0</v>
      </c>
      <c r="G105" s="88">
        <f>G103+G104</f>
        <v>36</v>
      </c>
      <c r="H105" s="88"/>
    </row>
  </sheetData>
  <mergeCells count="18">
    <mergeCell ref="U11:U15"/>
    <mergeCell ref="U45:U47"/>
    <mergeCell ref="D2:D5"/>
    <mergeCell ref="E2:L3"/>
    <mergeCell ref="E4:G4"/>
    <mergeCell ref="H4:J4"/>
    <mergeCell ref="K4:L4"/>
    <mergeCell ref="N4:P4"/>
    <mergeCell ref="U2:U5"/>
    <mergeCell ref="A84:E84"/>
    <mergeCell ref="Q4:S4"/>
    <mergeCell ref="B7:D7"/>
    <mergeCell ref="B8:D8"/>
    <mergeCell ref="B43:D43"/>
    <mergeCell ref="B63:D63"/>
    <mergeCell ref="A2:A5"/>
    <mergeCell ref="B2:B5"/>
    <mergeCell ref="C2:C5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 рельс (2)</vt:lpstr>
      <vt:lpstr>'новый рельс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2024-07-12T09:17:44Z</dcterms:created>
  <dcterms:modified xsi:type="dcterms:W3CDTF">2024-07-15T06:38:24Z</dcterms:modified>
</cp:coreProperties>
</file>