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11 путь\"/>
    </mc:Choice>
  </mc:AlternateContent>
  <xr:revisionPtr revIDLastSave="0" documentId="13_ncr:1_{07D19146-E08B-42AE-9308-15D8B28A89B5}" xr6:coauthVersionLast="47" xr6:coauthVersionMax="47" xr10:uidLastSave="{00000000-0000-0000-0000-000000000000}"/>
  <bookViews>
    <workbookView xWindow="-108" yWindow="-108" windowWidth="23256" windowHeight="14016" xr2:uid="{388A6651-2458-4A60-B369-8E8FEEC28054}"/>
  </bookViews>
  <sheets>
    <sheet name="новый рельс для КЗ" sheetId="1" r:id="rId1"/>
    <sheet name="сводная для КЗ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D4" i="2"/>
  <c r="C4" i="2"/>
  <c r="F4" i="2" s="1"/>
  <c r="E3" i="2"/>
  <c r="D3" i="2"/>
  <c r="C3" i="2"/>
  <c r="G83" i="1"/>
  <c r="D82" i="1"/>
  <c r="G82" i="1" s="1"/>
  <c r="H82" i="1" s="1"/>
  <c r="G81" i="1"/>
  <c r="L81" i="1" s="1"/>
  <c r="D80" i="1"/>
  <c r="J80" i="1" s="1"/>
  <c r="K80" i="1" s="1"/>
  <c r="G79" i="1"/>
  <c r="G78" i="1"/>
  <c r="G77" i="1"/>
  <c r="J77" i="1"/>
  <c r="K77" i="1" s="1"/>
  <c r="G76" i="1"/>
  <c r="L76" i="1" s="1"/>
  <c r="G75" i="1"/>
  <c r="J75" i="1"/>
  <c r="K75" i="1" s="1"/>
  <c r="G74" i="1"/>
  <c r="H74" i="1" s="1"/>
  <c r="J74" i="1"/>
  <c r="J73" i="1"/>
  <c r="G72" i="1"/>
  <c r="J72" i="1"/>
  <c r="K72" i="1" s="1"/>
  <c r="G71" i="1"/>
  <c r="L71" i="1" s="1"/>
  <c r="A71" i="1"/>
  <c r="A76" i="1" s="1"/>
  <c r="A78" i="1" s="1"/>
  <c r="A79" i="1" s="1"/>
  <c r="A81" i="1" s="1"/>
  <c r="A83" i="1" s="1"/>
  <c r="J70" i="1"/>
  <c r="K70" i="1" s="1"/>
  <c r="G70" i="1"/>
  <c r="G69" i="1"/>
  <c r="L69" i="1" s="1"/>
  <c r="G68" i="1"/>
  <c r="L68" i="1" s="1"/>
  <c r="G67" i="1"/>
  <c r="G66" i="1"/>
  <c r="L66" i="1" s="1"/>
  <c r="G65" i="1"/>
  <c r="H65" i="1" s="1"/>
  <c r="M65" i="1" s="1"/>
  <c r="G64" i="1"/>
  <c r="L64" i="1" s="1"/>
  <c r="G63" i="1"/>
  <c r="D62" i="1"/>
  <c r="J62" i="1" s="1"/>
  <c r="K62" i="1" s="1"/>
  <c r="G61" i="1"/>
  <c r="H61" i="1" s="1"/>
  <c r="M61" i="1" s="1"/>
  <c r="D60" i="1"/>
  <c r="J60" i="1" s="1"/>
  <c r="G59" i="1"/>
  <c r="L59" i="1" s="1"/>
  <c r="G58" i="1"/>
  <c r="L58" i="1" s="1"/>
  <c r="G57" i="1"/>
  <c r="H57" i="1" s="1"/>
  <c r="J57" i="1"/>
  <c r="K57" i="1" s="1"/>
  <c r="G56" i="1"/>
  <c r="G55" i="1"/>
  <c r="G54" i="1"/>
  <c r="J54" i="1"/>
  <c r="K54" i="1" s="1"/>
  <c r="J53" i="1"/>
  <c r="K53" i="1" s="1"/>
  <c r="M53" i="1" s="1"/>
  <c r="J52" i="1"/>
  <c r="K52" i="1" s="1"/>
  <c r="G52" i="1"/>
  <c r="G51" i="1"/>
  <c r="L51" i="1" s="1"/>
  <c r="J50" i="1"/>
  <c r="G50" i="1"/>
  <c r="G49" i="1"/>
  <c r="L49" i="1" s="1"/>
  <c r="G48" i="1"/>
  <c r="L48" i="1" s="1"/>
  <c r="G47" i="1"/>
  <c r="L47" i="1" s="1"/>
  <c r="G46" i="1"/>
  <c r="A46" i="1"/>
  <c r="A47" i="1" s="1"/>
  <c r="A48" i="1" s="1"/>
  <c r="A49" i="1" s="1"/>
  <c r="A51" i="1" s="1"/>
  <c r="A56" i="1" s="1"/>
  <c r="A58" i="1" s="1"/>
  <c r="A59" i="1" s="1"/>
  <c r="A61" i="1" s="1"/>
  <c r="A63" i="1" s="1"/>
  <c r="A65" i="1" s="1"/>
  <c r="A66" i="1" s="1"/>
  <c r="A67" i="1" s="1"/>
  <c r="A68" i="1" s="1"/>
  <c r="G45" i="1"/>
  <c r="G44" i="1"/>
  <c r="L44" i="1" s="1"/>
  <c r="G42" i="1"/>
  <c r="L42" i="1" s="1"/>
  <c r="G41" i="1"/>
  <c r="L41" i="1" s="1"/>
  <c r="D40" i="1"/>
  <c r="J40" i="1" s="1"/>
  <c r="K40" i="1" s="1"/>
  <c r="G39" i="1"/>
  <c r="H39" i="1" s="1"/>
  <c r="M39" i="1" s="1"/>
  <c r="D38" i="1"/>
  <c r="J38" i="1" s="1"/>
  <c r="K38" i="1" s="1"/>
  <c r="G37" i="1"/>
  <c r="H37" i="1" s="1"/>
  <c r="M37" i="1" s="1"/>
  <c r="D36" i="1"/>
  <c r="G36" i="1" s="1"/>
  <c r="D35" i="1"/>
  <c r="G35" i="1" s="1"/>
  <c r="G34" i="1"/>
  <c r="J33" i="1"/>
  <c r="K33" i="1" s="1"/>
  <c r="G33" i="1"/>
  <c r="H33" i="1" s="1"/>
  <c r="G32" i="1"/>
  <c r="G31" i="1"/>
  <c r="H31" i="1" s="1"/>
  <c r="J31" i="1"/>
  <c r="K31" i="1" s="1"/>
  <c r="G30" i="1"/>
  <c r="H30" i="1" s="1"/>
  <c r="J30" i="1"/>
  <c r="G29" i="1"/>
  <c r="J29" i="1"/>
  <c r="K29" i="1" s="1"/>
  <c r="J28" i="1"/>
  <c r="K28" i="1" s="1"/>
  <c r="G28" i="1"/>
  <c r="H28" i="1" s="1"/>
  <c r="J27" i="1"/>
  <c r="G27" i="1"/>
  <c r="H27" i="1" s="1"/>
  <c r="G26" i="1"/>
  <c r="J25" i="1"/>
  <c r="K25" i="1" s="1"/>
  <c r="G25" i="1"/>
  <c r="H25" i="1" s="1"/>
  <c r="G24" i="1"/>
  <c r="H24" i="1" s="1"/>
  <c r="M24" i="1" s="1"/>
  <c r="J23" i="1"/>
  <c r="K23" i="1" s="1"/>
  <c r="G23" i="1"/>
  <c r="G22" i="1"/>
  <c r="L22" i="1" s="1"/>
  <c r="G21" i="1"/>
  <c r="G20" i="1"/>
  <c r="H20" i="1" s="1"/>
  <c r="M20" i="1" s="1"/>
  <c r="D19" i="1"/>
  <c r="J19" i="1" s="1"/>
  <c r="G18" i="1"/>
  <c r="G17" i="1"/>
  <c r="L17" i="1" s="1"/>
  <c r="G16" i="1"/>
  <c r="L16" i="1" s="1"/>
  <c r="G15" i="1"/>
  <c r="G14" i="1"/>
  <c r="G13" i="1"/>
  <c r="G12" i="1"/>
  <c r="L12" i="1" s="1"/>
  <c r="G11" i="1"/>
  <c r="L11" i="1" s="1"/>
  <c r="A11" i="1"/>
  <c r="A12" i="1" s="1"/>
  <c r="A13" i="1" s="1"/>
  <c r="A14" i="1" s="1"/>
  <c r="A15" i="1" s="1"/>
  <c r="A17" i="1" s="1"/>
  <c r="A18" i="1" s="1"/>
  <c r="A20" i="1" s="1"/>
  <c r="A22" i="1" s="1"/>
  <c r="A24" i="1" s="1"/>
  <c r="A32" i="1" s="1"/>
  <c r="A34" i="1" s="1"/>
  <c r="A37" i="1" s="1"/>
  <c r="A39" i="1" s="1"/>
  <c r="A41" i="1" s="1"/>
  <c r="A42" i="1" s="1"/>
  <c r="G10" i="1"/>
  <c r="L10" i="1" s="1"/>
  <c r="C5" i="2" l="1"/>
  <c r="E5" i="2"/>
  <c r="M57" i="1"/>
  <c r="J82" i="1"/>
  <c r="K82" i="1" s="1"/>
  <c r="M82" i="1" s="1"/>
  <c r="G60" i="1"/>
  <c r="H60" i="1" s="1"/>
  <c r="L20" i="1"/>
  <c r="L33" i="1"/>
  <c r="G62" i="1"/>
  <c r="L62" i="1" s="1"/>
  <c r="G38" i="1"/>
  <c r="H47" i="1"/>
  <c r="M47" i="1" s="1"/>
  <c r="H48" i="1"/>
  <c r="M48" i="1" s="1"/>
  <c r="G80" i="1"/>
  <c r="H80" i="1" s="1"/>
  <c r="M80" i="1" s="1"/>
  <c r="H12" i="1"/>
  <c r="M12" i="1" s="1"/>
  <c r="G19" i="1"/>
  <c r="H19" i="1" s="1"/>
  <c r="L70" i="1"/>
  <c r="L53" i="1"/>
  <c r="L37" i="1"/>
  <c r="H58" i="1"/>
  <c r="M58" i="1" s="1"/>
  <c r="L61" i="1"/>
  <c r="L65" i="1"/>
  <c r="H71" i="1"/>
  <c r="M71" i="1" s="1"/>
  <c r="H81" i="1"/>
  <c r="M81" i="1" s="1"/>
  <c r="H76" i="1"/>
  <c r="M76" i="1" s="1"/>
  <c r="H68" i="1"/>
  <c r="M68" i="1" s="1"/>
  <c r="H64" i="1"/>
  <c r="M64" i="1" s="1"/>
  <c r="L30" i="1"/>
  <c r="K30" i="1"/>
  <c r="M30" i="1" s="1"/>
  <c r="L34" i="1"/>
  <c r="H34" i="1"/>
  <c r="M34" i="1" s="1"/>
  <c r="H55" i="1"/>
  <c r="L74" i="1"/>
  <c r="K74" i="1"/>
  <c r="L21" i="1"/>
  <c r="H21" i="1"/>
  <c r="M21" i="1" s="1"/>
  <c r="L27" i="1"/>
  <c r="K27" i="1"/>
  <c r="M27" i="1" s="1"/>
  <c r="M31" i="1"/>
  <c r="H50" i="1"/>
  <c r="L50" i="1"/>
  <c r="L60" i="1"/>
  <c r="K60" i="1"/>
  <c r="M60" i="1" s="1"/>
  <c r="L63" i="1"/>
  <c r="H63" i="1"/>
  <c r="M63" i="1" s="1"/>
  <c r="L77" i="1"/>
  <c r="H77" i="1"/>
  <c r="M77" i="1" s="1"/>
  <c r="M33" i="1"/>
  <c r="K50" i="1"/>
  <c r="L56" i="1"/>
  <c r="H56" i="1"/>
  <c r="M56" i="1" s="1"/>
  <c r="H78" i="1"/>
  <c r="M78" i="1" s="1"/>
  <c r="L78" i="1"/>
  <c r="L15" i="1"/>
  <c r="H15" i="1"/>
  <c r="M15" i="1" s="1"/>
  <c r="H23" i="1"/>
  <c r="M23" i="1" s="1"/>
  <c r="L23" i="1"/>
  <c r="H13" i="1"/>
  <c r="M13" i="1" s="1"/>
  <c r="L13" i="1"/>
  <c r="L18" i="1"/>
  <c r="H18" i="1"/>
  <c r="M18" i="1" s="1"/>
  <c r="H26" i="1"/>
  <c r="M28" i="1"/>
  <c r="L32" i="1"/>
  <c r="H32" i="1"/>
  <c r="M32" i="1" s="1"/>
  <c r="H35" i="1"/>
  <c r="H62" i="1"/>
  <c r="M62" i="1" s="1"/>
  <c r="K19" i="1"/>
  <c r="H54" i="1"/>
  <c r="M54" i="1" s="1"/>
  <c r="L54" i="1"/>
  <c r="H14" i="1"/>
  <c r="M14" i="1" s="1"/>
  <c r="L14" i="1"/>
  <c r="M25" i="1"/>
  <c r="H29" i="1"/>
  <c r="M29" i="1" s="1"/>
  <c r="L29" i="1"/>
  <c r="H38" i="1"/>
  <c r="M38" i="1" s="1"/>
  <c r="L38" i="1"/>
  <c r="L46" i="1"/>
  <c r="H46" i="1"/>
  <c r="M46" i="1" s="1"/>
  <c r="L52" i="1"/>
  <c r="H52" i="1"/>
  <c r="M52" i="1" s="1"/>
  <c r="K73" i="1"/>
  <c r="M73" i="1" s="1"/>
  <c r="L73" i="1"/>
  <c r="H75" i="1"/>
  <c r="M75" i="1" s="1"/>
  <c r="L75" i="1"/>
  <c r="L79" i="1"/>
  <c r="H79" i="1"/>
  <c r="M79" i="1" s="1"/>
  <c r="L83" i="1"/>
  <c r="H83" i="1"/>
  <c r="M83" i="1" s="1"/>
  <c r="L67" i="1"/>
  <c r="H67" i="1"/>
  <c r="M67" i="1" s="1"/>
  <c r="H10" i="1"/>
  <c r="H16" i="1"/>
  <c r="M16" i="1" s="1"/>
  <c r="H17" i="1"/>
  <c r="M17" i="1" s="1"/>
  <c r="L24" i="1"/>
  <c r="J35" i="1"/>
  <c r="K35" i="1" s="1"/>
  <c r="H41" i="1"/>
  <c r="M41" i="1" s="1"/>
  <c r="H42" i="1"/>
  <c r="M42" i="1" s="1"/>
  <c r="H44" i="1"/>
  <c r="M44" i="1" s="1"/>
  <c r="H45" i="1"/>
  <c r="H51" i="1"/>
  <c r="M51" i="1" s="1"/>
  <c r="H66" i="1"/>
  <c r="M66" i="1" s="1"/>
  <c r="H69" i="1"/>
  <c r="M69" i="1" s="1"/>
  <c r="H70" i="1"/>
  <c r="M70" i="1" s="1"/>
  <c r="F3" i="2"/>
  <c r="F5" i="2" s="1"/>
  <c r="L31" i="1"/>
  <c r="L45" i="1"/>
  <c r="J55" i="1"/>
  <c r="K55" i="1" s="1"/>
  <c r="L57" i="1"/>
  <c r="L80" i="1"/>
  <c r="H11" i="1"/>
  <c r="M11" i="1" s="1"/>
  <c r="L72" i="1"/>
  <c r="H22" i="1"/>
  <c r="M22" i="1" s="1"/>
  <c r="L25" i="1"/>
  <c r="H36" i="1"/>
  <c r="L39" i="1"/>
  <c r="G40" i="1"/>
  <c r="H49" i="1"/>
  <c r="M49" i="1" s="1"/>
  <c r="H59" i="1"/>
  <c r="M59" i="1" s="1"/>
  <c r="H72" i="1"/>
  <c r="M72" i="1" s="1"/>
  <c r="J26" i="1"/>
  <c r="K26" i="1" s="1"/>
  <c r="J36" i="1"/>
  <c r="K36" i="1" s="1"/>
  <c r="M74" i="1"/>
  <c r="L28" i="1"/>
  <c r="L82" i="1"/>
  <c r="D5" i="2"/>
  <c r="G84" i="1" l="1"/>
  <c r="L19" i="1"/>
  <c r="L36" i="1"/>
  <c r="M36" i="1"/>
  <c r="L55" i="1"/>
  <c r="M19" i="1"/>
  <c r="L84" i="1"/>
  <c r="H40" i="1"/>
  <c r="M40" i="1" s="1"/>
  <c r="L40" i="1"/>
  <c r="G43" i="1"/>
  <c r="G85" i="1" s="1"/>
  <c r="M26" i="1"/>
  <c r="K84" i="1"/>
  <c r="M55" i="1"/>
  <c r="L26" i="1"/>
  <c r="J84" i="1"/>
  <c r="M10" i="1"/>
  <c r="M35" i="1"/>
  <c r="L35" i="1"/>
  <c r="M50" i="1"/>
  <c r="J43" i="1"/>
  <c r="H84" i="1"/>
  <c r="M45" i="1"/>
  <c r="K43" i="1"/>
  <c r="H43" i="1" l="1"/>
  <c r="L43" i="1"/>
  <c r="L85" i="1" s="1"/>
  <c r="M84" i="1"/>
  <c r="K85" i="1"/>
  <c r="H85" i="1"/>
  <c r="J85" i="1"/>
  <c r="M43" i="1"/>
  <c r="M85" i="1" l="1"/>
</calcChain>
</file>

<file path=xl/sharedStrings.xml><?xml version="1.0" encoding="utf-8"?>
<sst xmlns="http://schemas.openxmlformats.org/spreadsheetml/2006/main" count="205" uniqueCount="120">
  <si>
    <t>№ п/п</t>
  </si>
  <si>
    <t>Наименование материалов</t>
  </si>
  <si>
    <t>Ед.изм</t>
  </si>
  <si>
    <t>Кол-во</t>
  </si>
  <si>
    <t>ООО "КиКГЕОСТРОЙ" рельс новый шпала новая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</si>
  <si>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</si>
  <si>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</si>
  <si>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</si>
  <si>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</si>
  <si>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</si>
  <si>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</si>
  <si>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</si>
  <si>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</si>
  <si>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</si>
  <si>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</si>
  <si>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 xml:space="preserve">Демонтаж рельсошпальной решётки </t>
  </si>
  <si>
    <t>1</t>
  </si>
  <si>
    <t>Очистка  шпал от мусора, бетонного боя, грунта и пр.</t>
  </si>
  <si>
    <t>м3</t>
  </si>
  <si>
    <t>Демонтаж стяжек рельсовых металлических</t>
  </si>
  <si>
    <t>шт.</t>
  </si>
  <si>
    <t>Разборка стыков Р-50 (демонтаж стыковых накладок)</t>
  </si>
  <si>
    <t>Расшивка шпал деревянных (скрепление Д-50 -742шт.)</t>
  </si>
  <si>
    <t>к-т</t>
  </si>
  <si>
    <t xml:space="preserve">Демонтаж рельс Р-50 звеньями до 12,5м </t>
  </si>
  <si>
    <t>м</t>
  </si>
  <si>
    <t>Демонтаж шпал деревянных</t>
  </si>
  <si>
    <t>Подготовка зем. полотна (уборка старого)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</si>
  <si>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</si>
  <si>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</si>
  <si>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>8.1</t>
  </si>
  <si>
    <t>Щебень балластный кат.2</t>
  </si>
  <si>
    <t xml:space="preserve">Уплотнение основания балластного  </t>
  </si>
  <si>
    <t>м2</t>
  </si>
  <si>
    <t>Монтажные работы</t>
  </si>
  <si>
    <t>Укладка шпал ж.б., с эпюрой 1840</t>
  </si>
  <si>
    <t>10.1</t>
  </si>
  <si>
    <t xml:space="preserve">Шпала ж.б </t>
  </si>
  <si>
    <t>Монтаж скрепления КБ65 (796шт.)</t>
  </si>
  <si>
    <t>11.1</t>
  </si>
  <si>
    <t>Комплект скрепления КБ 65 на шпалу (новые), в составе:</t>
  </si>
  <si>
    <t>11.2</t>
  </si>
  <si>
    <t xml:space="preserve">Подкладка КБ-65 </t>
  </si>
  <si>
    <t>11.3</t>
  </si>
  <si>
    <t>Болт закладной М22Х175 в сборе</t>
  </si>
  <si>
    <t>11.4</t>
  </si>
  <si>
    <t>Болт клеммный М22Х75 в сборе</t>
  </si>
  <si>
    <t>11.5</t>
  </si>
  <si>
    <t>Прокладка ЦП-143</t>
  </si>
  <si>
    <t>11.6</t>
  </si>
  <si>
    <t>Прокладка ЦП-328</t>
  </si>
  <si>
    <t>11.7</t>
  </si>
  <si>
    <t>Болт стыковой М27х160 в сборе</t>
  </si>
  <si>
    <t>Монтаж рельс звеньями по 12,5м (35 шт.)</t>
  </si>
  <si>
    <t>12.1</t>
  </si>
  <si>
    <t>Рельс новый 12,5 м РП65 ДТ350</t>
  </si>
  <si>
    <t>Монтаж стыковочных накладок Р-65 (6-ти отверстных)</t>
  </si>
  <si>
    <t>13.1</t>
  </si>
  <si>
    <t>Накладка 6-дырная Р65</t>
  </si>
  <si>
    <t>компл.</t>
  </si>
  <si>
    <t>13.2</t>
  </si>
  <si>
    <t>Болт стыковой в сборе</t>
  </si>
  <si>
    <t>Балластировка путей</t>
  </si>
  <si>
    <t>14.1</t>
  </si>
  <si>
    <t>Выправка пути</t>
  </si>
  <si>
    <t>15.1</t>
  </si>
  <si>
    <t>Рихтовка пути</t>
  </si>
  <si>
    <t>Погрузка  балансодержателю демонтированных элементов (шпалы, рельсы, скрепления, болты)</t>
  </si>
  <si>
    <t>т</t>
  </si>
  <si>
    <t>ИТОГО путь</t>
  </si>
  <si>
    <t>Замена деревянного бруса на стрелочном переводе 126 (1/9)</t>
  </si>
  <si>
    <t>19</t>
  </si>
  <si>
    <t>Очистка межшпальных ящиков от грунта, боя и мусора</t>
  </si>
  <si>
    <t>Демонтаж переводного механизма (флюгарки)</t>
  </si>
  <si>
    <t>Демонтаж скреплений (расшивка костылей, шурупов)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</si>
  <si>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</si>
  <si>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</si>
  <si>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23.1</t>
  </si>
  <si>
    <t>Брус деревянный для стрелочных переводов</t>
  </si>
  <si>
    <t>Закрепление шпал/ брусьев (монтаж скреплений)</t>
  </si>
  <si>
    <t>24.1</t>
  </si>
  <si>
    <t>Подкладка СД65</t>
  </si>
  <si>
    <t>шт</t>
  </si>
  <si>
    <t>24.2</t>
  </si>
  <si>
    <t>Прокладка резиновая ЦП-362</t>
  </si>
  <si>
    <t>24.3</t>
  </si>
  <si>
    <t>Костыли</t>
  </si>
  <si>
    <t>24.4</t>
  </si>
  <si>
    <t>Шурупы</t>
  </si>
  <si>
    <t>Монтаж бруса деревянного под переводные механизмы</t>
  </si>
  <si>
    <t>25.1</t>
  </si>
  <si>
    <t xml:space="preserve">Брус деревянный L-5.25м. </t>
  </si>
  <si>
    <t>Монтаж ранее демонтированного переводного механизма (флюгарки)</t>
  </si>
  <si>
    <t>Балластировка  стрелочного перевода</t>
  </si>
  <si>
    <t>27.1</t>
  </si>
  <si>
    <t>Выправка и рихтовка стрелочного перевода</t>
  </si>
  <si>
    <t>28.1</t>
  </si>
  <si>
    <t>Погрузка отходов бруса деревянного в автомобили</t>
  </si>
  <si>
    <t>Замена деревянного бруса на стрелочном переводе 12 (1/9)</t>
  </si>
  <si>
    <t>34.1</t>
  </si>
  <si>
    <t xml:space="preserve">Брус деревянный для стрелочных переводов </t>
  </si>
  <si>
    <t>36.3</t>
  </si>
  <si>
    <t xml:space="preserve">Подкладка СД50 </t>
  </si>
  <si>
    <t>Прокладка резиновая ОП 68-74</t>
  </si>
  <si>
    <t>36.4</t>
  </si>
  <si>
    <t>36.5</t>
  </si>
  <si>
    <t>37.1</t>
  </si>
  <si>
    <t>39.1</t>
  </si>
  <si>
    <t>40.1</t>
  </si>
  <si>
    <t>ИТОГО СТРЕЛКИ</t>
  </si>
  <si>
    <t>Итого ВСЕГО</t>
  </si>
  <si>
    <t>демонтаж</t>
  </si>
  <si>
    <t>длина пути</t>
  </si>
  <si>
    <t>№пп</t>
  </si>
  <si>
    <t>обьект</t>
  </si>
  <si>
    <t>СМР</t>
  </si>
  <si>
    <t>материалы</t>
  </si>
  <si>
    <t>ремонт пути №11 (216м)</t>
  </si>
  <si>
    <t>ремонт стрелок (2шт.)</t>
  </si>
  <si>
    <t>итого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</si>
</sst>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  <numFmt numFmtId="167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/>
    <xf numFmtId="4" fontId="4" fillId="2" borderId="0" xfId="0" applyNumberFormat="1" applyFont="1" applyFill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2" borderId="4" xfId="2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left" vertical="center" wrapText="1"/>
    </xf>
    <xf numFmtId="164" fontId="4" fillId="2" borderId="3" xfId="1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3" fontId="6" fillId="0" borderId="3" xfId="1" applyFont="1" applyBorder="1" applyAlignment="1">
      <alignment vertical="center"/>
    </xf>
    <xf numFmtId="43" fontId="6" fillId="4" borderId="3" xfId="1" applyFont="1" applyFill="1" applyBorder="1" applyAlignment="1">
      <alignment vertical="center"/>
    </xf>
    <xf numFmtId="43" fontId="6" fillId="2" borderId="3" xfId="1" applyFont="1" applyFill="1" applyBorder="1" applyAlignment="1">
      <alignment vertical="center"/>
    </xf>
    <xf numFmtId="0" fontId="6" fillId="0" borderId="3" xfId="3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43" fontId="6" fillId="5" borderId="3" xfId="1" applyFont="1" applyFill="1" applyBorder="1" applyAlignment="1">
      <alignment horizontal="right" vertical="center"/>
    </xf>
    <xf numFmtId="43" fontId="6" fillId="5" borderId="3" xfId="1" applyFont="1" applyFill="1" applyBorder="1" applyAlignment="1">
      <alignment vertical="center"/>
    </xf>
    <xf numFmtId="164" fontId="6" fillId="5" borderId="3" xfId="1" applyNumberFormat="1" applyFont="1" applyFill="1" applyBorder="1" applyAlignment="1">
      <alignment horizontal="right" vertical="center" wrapText="1"/>
    </xf>
    <xf numFmtId="1" fontId="6" fillId="5" borderId="3" xfId="0" applyNumberFormat="1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6" fillId="6" borderId="9" xfId="3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2" fontId="6" fillId="4" borderId="10" xfId="0" applyNumberFormat="1" applyFont="1" applyFill="1" applyBorder="1" applyAlignment="1">
      <alignment horizontal="right" vertical="center" wrapText="1"/>
    </xf>
    <xf numFmtId="43" fontId="6" fillId="6" borderId="3" xfId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center" vertical="center" wrapText="1"/>
    </xf>
    <xf numFmtId="2" fontId="6" fillId="5" borderId="3" xfId="1" applyNumberFormat="1" applyFont="1" applyFill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10" xfId="3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right" vertical="center" wrapText="1"/>
    </xf>
    <xf numFmtId="43" fontId="4" fillId="4" borderId="3" xfId="1" applyFont="1" applyFill="1" applyBorder="1"/>
    <xf numFmtId="43" fontId="4" fillId="6" borderId="3" xfId="1" applyFont="1" applyFill="1" applyBorder="1"/>
    <xf numFmtId="43" fontId="4" fillId="2" borderId="3" xfId="1" applyFont="1" applyFill="1" applyBorder="1"/>
    <xf numFmtId="43" fontId="4" fillId="0" borderId="3" xfId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43" fontId="0" fillId="0" borderId="3" xfId="1" applyFont="1" applyBorder="1"/>
    <xf numFmtId="0" fontId="2" fillId="0" borderId="3" xfId="0" applyFont="1" applyBorder="1"/>
    <xf numFmtId="167" fontId="2" fillId="0" borderId="3" xfId="0" applyNumberFormat="1" applyFont="1" applyBorder="1"/>
    <xf numFmtId="0" fontId="2" fillId="0" borderId="0" xfId="0" applyFont="1"/>
    <xf numFmtId="0" fontId="4" fillId="6" borderId="9" xfId="3" applyFont="1" applyFill="1" applyBorder="1" applyAlignment="1">
      <alignment horizontal="right" vertical="center" wrapText="1"/>
    </xf>
    <xf numFmtId="0" fontId="4" fillId="6" borderId="10" xfId="3" applyFont="1" applyFill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" fillId="7" borderId="3" xfId="0" applyFont="1" applyFill="1" applyBorder="1" applyAlignment="1">
      <alignment vertical="center" wrapText="1"/>
    </xf>
    <xf numFmtId="0" fontId="6" fillId="7" borderId="3" xfId="3" applyFont="1" applyFill="1" applyBorder="1" applyAlignment="1">
      <alignment horizontal="left" vertical="center" wrapText="1"/>
    </xf>
  </cellXfs>
  <cellStyles count="4">
    <cellStyle name="ЛокСмМТСН" xfId="2" xr:uid="{0E9270DA-4B97-49F4-AF7E-71598F7CFBEF}"/>
    <cellStyle name="Обычный" xfId="0" builtinId="0"/>
    <cellStyle name="Обычный 2" xfId="3" xr:uid="{95152581-2C0C-4119-9E21-8EBDEB06A49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0;&#1054;&#1051;&#1054;&#1052;&#1053;&#1040;%20&#1058;&#1052;&#1061;\100&#1084;&#1077;&#1090;&#1088;&#1086;&#1074;&#1082;&#1072;\&#1042;&#1044;&#1062;_&#1055;&#1046;_&#1050;&#1086;&#1083;&#1086;&#1084;&#1077;&#1085;&#1089;&#1082;&#1080;&#1081;%20&#1079;&#1072;&#1074;&#1086;&#1076;_06.07.24%20&#1074;&#1093;&#1086;&#1076;%20&#1074;&#1099;&#1093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МР+мат пред "/>
      <sheetName val="новый рельс"/>
      <sheetName val="старый рельс"/>
      <sheetName val="сводная"/>
      <sheetName val="новый рельс для КЗ"/>
      <sheetName val="сводная для КЗ"/>
      <sheetName val="Лист1"/>
    </sheetNames>
    <sheetDataSet>
      <sheetData sheetId="0"/>
      <sheetData sheetId="1"/>
      <sheetData sheetId="2"/>
      <sheetData sheetId="3"/>
      <sheetData sheetId="4">
        <row r="4">
          <cell r="C4">
            <v>2143223.2999999998</v>
          </cell>
        </row>
        <row r="5">
          <cell r="C5">
            <v>5485805.3800000008</v>
          </cell>
        </row>
        <row r="6">
          <cell r="C6">
            <v>15074639.260000002</v>
          </cell>
        </row>
        <row r="9">
          <cell r="C9">
            <v>403551.58999999997</v>
          </cell>
        </row>
        <row r="10">
          <cell r="C10">
            <v>1314297.9999999998</v>
          </cell>
        </row>
        <row r="11">
          <cell r="C11">
            <v>2300195.2199999997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5888-510E-4279-B41F-97E67C0B6CC3}">
  <dimension ref="A2:M107"/>
  <sheetViews>
    <sheetView tabSelected="1" topLeftCell="A37" zoomScale="85" zoomScaleNormal="85" workbookViewId="0">
      <selection activeCell="B82" sqref="B82"/>
    </sheetView>
  </sheetViews>
  <sheetFormatPr defaultColWidth="8.88671875" defaultRowHeight="14.4" x14ac:dyDescent="0.3"/>
  <cols>
    <col min="1" max="1" width="6.88671875" style="1" bestFit="1" customWidth="1"/>
    <col min="2" max="2" width="66.6640625" style="1" bestFit="1" customWidth="1"/>
    <col min="3" max="3" width="7.6640625" style="2" bestFit="1" customWidth="1"/>
    <col min="4" max="4" width="11.33203125" style="3" bestFit="1" customWidth="1"/>
    <col min="5" max="5" width="1.88671875" style="4" customWidth="1"/>
    <col min="6" max="6" width="14" style="1" bestFit="1" customWidth="1"/>
    <col min="7" max="7" width="14.5546875" style="1" bestFit="1" customWidth="1"/>
    <col min="8" max="8" width="17.5546875" style="1" bestFit="1" customWidth="1"/>
    <col min="9" max="9" width="12.33203125" style="1" bestFit="1" customWidth="1"/>
    <col min="10" max="10" width="15.6640625" style="1" bestFit="1" customWidth="1"/>
    <col min="11" max="11" width="17.5546875" style="1" bestFit="1" customWidth="1"/>
    <col min="12" max="13" width="15.6640625" style="1" bestFit="1" customWidth="1"/>
    <col min="14" max="16384" width="8.88671875" style="1"/>
  </cols>
  <sheetData>
    <row r="2" spans="1:13" ht="14.4" customHeight="1" x14ac:dyDescent="0.3">
      <c r="A2" s="71" t="s">
        <v>0</v>
      </c>
      <c r="B2" s="74" t="s">
        <v>1</v>
      </c>
      <c r="C2" s="67" t="s">
        <v>2</v>
      </c>
      <c r="D2" s="77" t="s">
        <v>3</v>
      </c>
      <c r="E2" s="5"/>
      <c r="F2" s="67" t="s">
        <v>4</v>
      </c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72"/>
      <c r="B3" s="75"/>
      <c r="C3" s="67"/>
      <c r="D3" s="77"/>
      <c r="E3" s="6"/>
      <c r="F3" s="67"/>
      <c r="G3" s="67"/>
      <c r="H3" s="67"/>
      <c r="I3" s="67"/>
      <c r="J3" s="67"/>
      <c r="K3" s="67"/>
      <c r="L3" s="67"/>
      <c r="M3" s="67"/>
    </row>
    <row r="4" spans="1:13" ht="27.75" customHeight="1" x14ac:dyDescent="0.3">
      <c r="A4" s="72"/>
      <c r="B4" s="75"/>
      <c r="C4" s="67"/>
      <c r="D4" s="77"/>
      <c r="E4" s="7"/>
      <c r="F4" s="67" t="s">
        <v>5</v>
      </c>
      <c r="G4" s="67"/>
      <c r="H4" s="67"/>
      <c r="I4" s="67" t="s">
        <v>6</v>
      </c>
      <c r="J4" s="67"/>
      <c r="K4" s="67"/>
      <c r="L4" s="68" t="s">
        <v>7</v>
      </c>
      <c r="M4" s="68"/>
    </row>
    <row r="5" spans="1:13" ht="56.1" customHeight="1" x14ac:dyDescent="0.3">
      <c r="A5" s="73"/>
      <c r="B5" s="76"/>
      <c r="C5" s="67"/>
      <c r="D5" s="77"/>
      <c r="E5" s="10"/>
      <c r="F5" s="8" t="s">
        <v>8</v>
      </c>
      <c r="G5" s="8" t="s">
        <v>9</v>
      </c>
      <c r="H5" s="9" t="s">
        <v>10</v>
      </c>
      <c r="I5" s="8" t="s">
        <v>8</v>
      </c>
      <c r="J5" s="8" t="s">
        <v>9</v>
      </c>
      <c r="K5" s="9" t="s">
        <v>10</v>
      </c>
      <c r="L5" s="8" t="s">
        <v>11</v>
      </c>
      <c r="M5" s="8" t="s">
        <v>12</v>
      </c>
    </row>
    <row r="6" spans="1:13" x14ac:dyDescent="0.3">
      <c r="A6" s="11">
        <v>1</v>
      </c>
      <c r="B6" s="12">
        <v>2</v>
      </c>
      <c r="C6" s="12">
        <v>3</v>
      </c>
      <c r="D6" s="13">
        <v>4</v>
      </c>
      <c r="E6" s="14"/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spans="1:13" x14ac:dyDescent="0.3">
      <c r="A7" s="15"/>
      <c r="B7" s="69" t="s">
        <v>13</v>
      </c>
      <c r="C7" s="70"/>
      <c r="D7" s="70"/>
      <c r="E7" s="17"/>
      <c r="F7" s="16"/>
      <c r="G7" s="16"/>
      <c r="H7" s="16"/>
      <c r="I7" s="16"/>
      <c r="J7" s="16"/>
      <c r="K7" s="16"/>
      <c r="L7" s="16"/>
      <c r="M7" s="16"/>
    </row>
    <row r="8" spans="1:13" ht="20.25" customHeight="1" x14ac:dyDescent="0.3">
      <c r="A8" s="15"/>
      <c r="B8" s="69" t="s">
        <v>14</v>
      </c>
      <c r="C8" s="70"/>
      <c r="D8" s="70"/>
      <c r="E8" s="17"/>
      <c r="F8" s="16"/>
      <c r="G8" s="16"/>
      <c r="H8" s="16"/>
      <c r="I8" s="16"/>
      <c r="J8" s="16"/>
      <c r="K8" s="16"/>
      <c r="L8" s="16"/>
      <c r="M8" s="16"/>
    </row>
    <row r="9" spans="1:13" ht="20.25" customHeight="1" x14ac:dyDescent="0.3">
      <c r="A9" s="18"/>
      <c r="B9" s="19" t="s">
        <v>15</v>
      </c>
      <c r="C9" s="20"/>
      <c r="D9" s="21"/>
      <c r="E9" s="24"/>
      <c r="F9" s="22"/>
      <c r="G9" s="22"/>
      <c r="H9" s="22"/>
      <c r="I9" s="22"/>
      <c r="J9" s="22"/>
      <c r="K9" s="22"/>
      <c r="L9" s="22"/>
      <c r="M9" s="22"/>
    </row>
    <row r="10" spans="1:13" ht="20.25" customHeight="1" x14ac:dyDescent="0.3">
      <c r="A10" s="18" t="s">
        <v>16</v>
      </c>
      <c r="B10" s="25" t="s">
        <v>17</v>
      </c>
      <c r="C10" s="20" t="s">
        <v>18</v>
      </c>
      <c r="D10" s="26">
        <v>69.22</v>
      </c>
      <c r="E10" s="24"/>
      <c r="F10" s="22">
        <v>5320</v>
      </c>
      <c r="G10" s="22">
        <f t="shared" ref="G10:G42" si="0">ROUND(F10*D10,2)</f>
        <v>368250.4</v>
      </c>
      <c r="H10" s="22">
        <f t="shared" ref="H10:H72" si="1">ROUND(G10*1.2,2)</f>
        <v>441900.48</v>
      </c>
      <c r="I10" s="22"/>
      <c r="J10" s="22"/>
      <c r="K10" s="22"/>
      <c r="L10" s="22">
        <f t="shared" ref="L10:M24" si="2">G10+J10</f>
        <v>368250.4</v>
      </c>
      <c r="M10" s="22">
        <f t="shared" si="2"/>
        <v>441900.48</v>
      </c>
    </row>
    <row r="11" spans="1:13" ht="19.5" customHeight="1" x14ac:dyDescent="0.3">
      <c r="A11" s="18">
        <f>A10+1</f>
        <v>2</v>
      </c>
      <c r="B11" s="25" t="s">
        <v>19</v>
      </c>
      <c r="C11" s="20" t="s">
        <v>20</v>
      </c>
      <c r="D11" s="27">
        <v>18</v>
      </c>
      <c r="E11" s="24"/>
      <c r="F11" s="22">
        <v>1736</v>
      </c>
      <c r="G11" s="22">
        <f t="shared" si="0"/>
        <v>31248</v>
      </c>
      <c r="H11" s="22">
        <f t="shared" si="1"/>
        <v>37497.599999999999</v>
      </c>
      <c r="I11" s="22"/>
      <c r="J11" s="22"/>
      <c r="K11" s="22"/>
      <c r="L11" s="22">
        <f t="shared" si="2"/>
        <v>31248</v>
      </c>
      <c r="M11" s="22">
        <f t="shared" si="2"/>
        <v>37497.599999999999</v>
      </c>
    </row>
    <row r="12" spans="1:13" ht="19.5" customHeight="1" x14ac:dyDescent="0.3">
      <c r="A12" s="18">
        <f t="shared" ref="A12:A15" si="3">A11+1</f>
        <v>3</v>
      </c>
      <c r="B12" s="25" t="s">
        <v>21</v>
      </c>
      <c r="C12" s="20" t="s">
        <v>20</v>
      </c>
      <c r="D12" s="27">
        <v>45</v>
      </c>
      <c r="E12" s="24"/>
      <c r="F12" s="22">
        <v>1297.5199999999998</v>
      </c>
      <c r="G12" s="22">
        <f t="shared" si="0"/>
        <v>58388.4</v>
      </c>
      <c r="H12" s="22">
        <f t="shared" si="1"/>
        <v>70066.080000000002</v>
      </c>
      <c r="I12" s="22"/>
      <c r="J12" s="22"/>
      <c r="K12" s="22"/>
      <c r="L12" s="22">
        <f t="shared" si="2"/>
        <v>58388.4</v>
      </c>
      <c r="M12" s="22">
        <f t="shared" si="2"/>
        <v>70066.080000000002</v>
      </c>
    </row>
    <row r="13" spans="1:13" ht="19.5" customHeight="1" x14ac:dyDescent="0.3">
      <c r="A13" s="18">
        <f t="shared" si="3"/>
        <v>4</v>
      </c>
      <c r="B13" s="25" t="s">
        <v>22</v>
      </c>
      <c r="C13" s="20" t="s">
        <v>23</v>
      </c>
      <c r="D13" s="27">
        <v>371</v>
      </c>
      <c r="E13" s="24"/>
      <c r="F13" s="22">
        <v>897.34399999999994</v>
      </c>
      <c r="G13" s="22">
        <f t="shared" si="0"/>
        <v>332914.62</v>
      </c>
      <c r="H13" s="22">
        <f t="shared" si="1"/>
        <v>399497.54</v>
      </c>
      <c r="I13" s="22"/>
      <c r="J13" s="22"/>
      <c r="K13" s="22"/>
      <c r="L13" s="22">
        <f t="shared" si="2"/>
        <v>332914.62</v>
      </c>
      <c r="M13" s="22">
        <f t="shared" si="2"/>
        <v>399497.54</v>
      </c>
    </row>
    <row r="14" spans="1:13" ht="19.5" customHeight="1" x14ac:dyDescent="0.3">
      <c r="A14" s="18">
        <f t="shared" si="3"/>
        <v>5</v>
      </c>
      <c r="B14" s="25" t="s">
        <v>24</v>
      </c>
      <c r="C14" s="20" t="s">
        <v>25</v>
      </c>
      <c r="D14" s="26">
        <v>432.62</v>
      </c>
      <c r="E14" s="24"/>
      <c r="F14" s="22">
        <v>1400</v>
      </c>
      <c r="G14" s="22">
        <f t="shared" si="0"/>
        <v>605668</v>
      </c>
      <c r="H14" s="22">
        <f t="shared" si="1"/>
        <v>726801.6</v>
      </c>
      <c r="I14" s="22"/>
      <c r="J14" s="22"/>
      <c r="K14" s="22"/>
      <c r="L14" s="22">
        <f t="shared" si="2"/>
        <v>605668</v>
      </c>
      <c r="M14" s="22">
        <f t="shared" si="2"/>
        <v>726801.6</v>
      </c>
    </row>
    <row r="15" spans="1:13" ht="19.5" customHeight="1" x14ac:dyDescent="0.3">
      <c r="A15" s="18">
        <f t="shared" si="3"/>
        <v>6</v>
      </c>
      <c r="B15" s="25" t="s">
        <v>26</v>
      </c>
      <c r="C15" s="20" t="s">
        <v>20</v>
      </c>
      <c r="D15" s="27">
        <v>371</v>
      </c>
      <c r="E15" s="24"/>
      <c r="F15" s="22">
        <v>1050</v>
      </c>
      <c r="G15" s="22">
        <f t="shared" si="0"/>
        <v>389550</v>
      </c>
      <c r="H15" s="22">
        <f t="shared" si="1"/>
        <v>467460</v>
      </c>
      <c r="I15" s="22"/>
      <c r="J15" s="22"/>
      <c r="K15" s="22"/>
      <c r="L15" s="22">
        <f t="shared" si="2"/>
        <v>389550</v>
      </c>
      <c r="M15" s="22">
        <f t="shared" si="2"/>
        <v>467460</v>
      </c>
    </row>
    <row r="16" spans="1:13" ht="22.5" customHeight="1" x14ac:dyDescent="0.3">
      <c r="A16" s="18"/>
      <c r="B16" s="19" t="s">
        <v>27</v>
      </c>
      <c r="C16" s="20"/>
      <c r="D16" s="21"/>
      <c r="E16" s="24"/>
      <c r="F16" s="22">
        <v>0</v>
      </c>
      <c r="G16" s="22">
        <f t="shared" si="0"/>
        <v>0</v>
      </c>
      <c r="H16" s="22">
        <f t="shared" si="1"/>
        <v>0</v>
      </c>
      <c r="I16" s="22"/>
      <c r="J16" s="22"/>
      <c r="K16" s="22"/>
      <c r="L16" s="22">
        <f t="shared" si="2"/>
        <v>0</v>
      </c>
      <c r="M16" s="22">
        <f t="shared" si="2"/>
        <v>0</v>
      </c>
    </row>
    <row r="17" spans="1:13" ht="33" customHeight="1" x14ac:dyDescent="0.3">
      <c r="A17" s="18">
        <f>A15+1</f>
        <v>7</v>
      </c>
      <c r="B17" s="25" t="s">
        <v>28</v>
      </c>
      <c r="C17" s="20" t="s">
        <v>18</v>
      </c>
      <c r="D17" s="26">
        <v>103.83</v>
      </c>
      <c r="E17" s="24"/>
      <c r="F17" s="22">
        <v>5320</v>
      </c>
      <c r="G17" s="22">
        <f t="shared" si="0"/>
        <v>552375.6</v>
      </c>
      <c r="H17" s="22">
        <f t="shared" si="1"/>
        <v>662850.72</v>
      </c>
      <c r="I17" s="22"/>
      <c r="J17" s="22"/>
      <c r="K17" s="22"/>
      <c r="L17" s="22">
        <f t="shared" si="2"/>
        <v>552375.6</v>
      </c>
      <c r="M17" s="22">
        <f t="shared" si="2"/>
        <v>662850.72</v>
      </c>
    </row>
    <row r="18" spans="1:13" ht="22.5" customHeight="1" x14ac:dyDescent="0.3">
      <c r="A18" s="18">
        <f>A17+1</f>
        <v>8</v>
      </c>
      <c r="B18" s="25" t="s">
        <v>29</v>
      </c>
      <c r="C18" s="20" t="s">
        <v>18</v>
      </c>
      <c r="D18" s="26">
        <v>69.22</v>
      </c>
      <c r="E18" s="24"/>
      <c r="F18" s="22">
        <v>3603.2359999999994</v>
      </c>
      <c r="G18" s="22">
        <f t="shared" si="0"/>
        <v>249416</v>
      </c>
      <c r="H18" s="22">
        <f t="shared" si="1"/>
        <v>299299.20000000001</v>
      </c>
      <c r="I18" s="22"/>
      <c r="J18" s="22"/>
      <c r="K18" s="22"/>
      <c r="L18" s="22">
        <f t="shared" si="2"/>
        <v>249416</v>
      </c>
      <c r="M18" s="22">
        <f t="shared" si="2"/>
        <v>299299.20000000001</v>
      </c>
    </row>
    <row r="19" spans="1:13" ht="18" customHeight="1" x14ac:dyDescent="0.3">
      <c r="A19" s="28" t="s">
        <v>30</v>
      </c>
      <c r="B19" s="79" t="s">
        <v>31</v>
      </c>
      <c r="C19" s="29" t="s">
        <v>18</v>
      </c>
      <c r="D19" s="30">
        <f>D18*1.26</f>
        <v>87.217200000000005</v>
      </c>
      <c r="E19" s="24"/>
      <c r="F19" s="31">
        <v>0</v>
      </c>
      <c r="G19" s="31">
        <f t="shared" si="0"/>
        <v>0</v>
      </c>
      <c r="H19" s="31">
        <f t="shared" si="1"/>
        <v>0</v>
      </c>
      <c r="I19" s="31">
        <v>4650</v>
      </c>
      <c r="J19" s="31">
        <f>ROUND(I19*D19,2)</f>
        <v>405559.98</v>
      </c>
      <c r="K19" s="31">
        <f>ROUND(J19*1.2,2)</f>
        <v>486671.98</v>
      </c>
      <c r="L19" s="31">
        <f>G19+J19</f>
        <v>405559.98</v>
      </c>
      <c r="M19" s="31">
        <f>H19+K19</f>
        <v>486671.98</v>
      </c>
    </row>
    <row r="20" spans="1:13" ht="21" customHeight="1" x14ac:dyDescent="0.3">
      <c r="A20" s="18">
        <f>A18+1</f>
        <v>9</v>
      </c>
      <c r="B20" s="25" t="s">
        <v>32</v>
      </c>
      <c r="C20" s="20" t="s">
        <v>33</v>
      </c>
      <c r="D20" s="26">
        <v>692.19</v>
      </c>
      <c r="E20" s="24"/>
      <c r="F20" s="22">
        <v>284.2</v>
      </c>
      <c r="G20" s="22">
        <f t="shared" si="0"/>
        <v>196720.4</v>
      </c>
      <c r="H20" s="22">
        <f t="shared" si="1"/>
        <v>236064.48</v>
      </c>
      <c r="I20" s="22"/>
      <c r="J20" s="22"/>
      <c r="K20" s="22"/>
      <c r="L20" s="22">
        <f t="shared" si="2"/>
        <v>196720.4</v>
      </c>
      <c r="M20" s="22">
        <f t="shared" si="2"/>
        <v>236064.48</v>
      </c>
    </row>
    <row r="21" spans="1:13" ht="19.5" customHeight="1" x14ac:dyDescent="0.3">
      <c r="A21" s="18"/>
      <c r="B21" s="19" t="s">
        <v>34</v>
      </c>
      <c r="C21" s="20"/>
      <c r="D21" s="21"/>
      <c r="E21" s="24"/>
      <c r="F21" s="22">
        <v>0</v>
      </c>
      <c r="G21" s="22">
        <f t="shared" si="0"/>
        <v>0</v>
      </c>
      <c r="H21" s="22">
        <f t="shared" si="1"/>
        <v>0</v>
      </c>
      <c r="I21" s="22"/>
      <c r="J21" s="22"/>
      <c r="K21" s="22"/>
      <c r="L21" s="22">
        <f t="shared" si="2"/>
        <v>0</v>
      </c>
      <c r="M21" s="22">
        <f t="shared" si="2"/>
        <v>0</v>
      </c>
    </row>
    <row r="22" spans="1:13" ht="22.5" customHeight="1" x14ac:dyDescent="0.3">
      <c r="A22" s="18">
        <f>A20+1</f>
        <v>10</v>
      </c>
      <c r="B22" s="25" t="s">
        <v>35</v>
      </c>
      <c r="C22" s="20" t="s">
        <v>20</v>
      </c>
      <c r="D22" s="27">
        <v>398</v>
      </c>
      <c r="E22" s="24"/>
      <c r="F22" s="22">
        <v>3024</v>
      </c>
      <c r="G22" s="22">
        <f t="shared" si="0"/>
        <v>1203552</v>
      </c>
      <c r="H22" s="22">
        <f t="shared" si="1"/>
        <v>1444262.4</v>
      </c>
      <c r="I22" s="22"/>
      <c r="J22" s="22"/>
      <c r="K22" s="22"/>
      <c r="L22" s="22">
        <f t="shared" si="2"/>
        <v>1203552</v>
      </c>
      <c r="M22" s="22">
        <f t="shared" si="2"/>
        <v>1444262.4</v>
      </c>
    </row>
    <row r="23" spans="1:13" ht="18" customHeight="1" x14ac:dyDescent="0.3">
      <c r="A23" s="28" t="s">
        <v>36</v>
      </c>
      <c r="B23" s="79" t="s">
        <v>37</v>
      </c>
      <c r="C23" s="29" t="s">
        <v>20</v>
      </c>
      <c r="D23" s="32">
        <v>398</v>
      </c>
      <c r="E23" s="24"/>
      <c r="F23" s="31">
        <v>0</v>
      </c>
      <c r="G23" s="31">
        <f t="shared" si="0"/>
        <v>0</v>
      </c>
      <c r="H23" s="31">
        <f t="shared" si="1"/>
        <v>0</v>
      </c>
      <c r="I23" s="31">
        <v>6197.9166666666679</v>
      </c>
      <c r="J23" s="31">
        <f>ROUND(I23*D23,2)</f>
        <v>2466770.83</v>
      </c>
      <c r="K23" s="31">
        <f>ROUND(J23*1.2,2)</f>
        <v>2960125</v>
      </c>
      <c r="L23" s="31">
        <f>G23+J23</f>
        <v>2466770.83</v>
      </c>
      <c r="M23" s="31">
        <f>H23+K23</f>
        <v>2960125</v>
      </c>
    </row>
    <row r="24" spans="1:13" ht="22.5" customHeight="1" x14ac:dyDescent="0.3">
      <c r="A24" s="18">
        <f>A22+1</f>
        <v>11</v>
      </c>
      <c r="B24" s="25" t="s">
        <v>38</v>
      </c>
      <c r="C24" s="20" t="s">
        <v>23</v>
      </c>
      <c r="D24" s="27">
        <v>398</v>
      </c>
      <c r="E24" s="24"/>
      <c r="F24" s="22">
        <v>1166.55</v>
      </c>
      <c r="G24" s="22">
        <f t="shared" si="0"/>
        <v>464286.9</v>
      </c>
      <c r="H24" s="22">
        <f t="shared" si="1"/>
        <v>557144.28</v>
      </c>
      <c r="I24" s="22"/>
      <c r="J24" s="22"/>
      <c r="K24" s="22"/>
      <c r="L24" s="22">
        <f t="shared" si="2"/>
        <v>464286.9</v>
      </c>
      <c r="M24" s="22">
        <f t="shared" si="2"/>
        <v>557144.28</v>
      </c>
    </row>
    <row r="25" spans="1:13" x14ac:dyDescent="0.3">
      <c r="A25" s="28" t="s">
        <v>39</v>
      </c>
      <c r="B25" s="79" t="s">
        <v>40</v>
      </c>
      <c r="C25" s="29" t="s">
        <v>23</v>
      </c>
      <c r="D25" s="32">
        <v>398</v>
      </c>
      <c r="E25" s="24"/>
      <c r="F25" s="31">
        <v>0</v>
      </c>
      <c r="G25" s="31">
        <f t="shared" si="0"/>
        <v>0</v>
      </c>
      <c r="H25" s="31">
        <f t="shared" si="1"/>
        <v>0</v>
      </c>
      <c r="I25" s="31">
        <v>0</v>
      </c>
      <c r="J25" s="31">
        <f t="shared" ref="J25:J31" si="4">ROUND(I25*D25,2)</f>
        <v>0</v>
      </c>
      <c r="K25" s="31">
        <f>ROUND(J25*1.2,2)</f>
        <v>0</v>
      </c>
      <c r="L25" s="31">
        <f>G25+J25</f>
        <v>0</v>
      </c>
      <c r="M25" s="31">
        <f>H25+K25</f>
        <v>0</v>
      </c>
    </row>
    <row r="26" spans="1:13" x14ac:dyDescent="0.3">
      <c r="A26" s="28" t="s">
        <v>41</v>
      </c>
      <c r="B26" s="80" t="s">
        <v>42</v>
      </c>
      <c r="C26" s="29" t="s">
        <v>20</v>
      </c>
      <c r="D26" s="33">
        <v>796</v>
      </c>
      <c r="E26" s="24"/>
      <c r="F26" s="31">
        <v>0</v>
      </c>
      <c r="G26" s="31">
        <f t="shared" si="0"/>
        <v>0</v>
      </c>
      <c r="H26" s="31">
        <f t="shared" si="1"/>
        <v>0</v>
      </c>
      <c r="I26" s="31">
        <v>2260.416666666667</v>
      </c>
      <c r="J26" s="31">
        <f t="shared" si="4"/>
        <v>1799291.67</v>
      </c>
      <c r="K26" s="31">
        <f t="shared" ref="K26:K31" si="5">ROUND(J26*1.2,2)</f>
        <v>2159150</v>
      </c>
      <c r="L26" s="31">
        <f t="shared" ref="L26:M41" si="6">G26+J26</f>
        <v>1799291.67</v>
      </c>
      <c r="M26" s="31">
        <f t="shared" si="6"/>
        <v>2159150</v>
      </c>
    </row>
    <row r="27" spans="1:13" x14ac:dyDescent="0.3">
      <c r="A27" s="28" t="s">
        <v>43</v>
      </c>
      <c r="B27" s="80" t="s">
        <v>44</v>
      </c>
      <c r="C27" s="29" t="s">
        <v>20</v>
      </c>
      <c r="D27" s="33">
        <v>1592</v>
      </c>
      <c r="E27" s="24"/>
      <c r="F27" s="31">
        <v>0</v>
      </c>
      <c r="G27" s="31">
        <f t="shared" si="0"/>
        <v>0</v>
      </c>
      <c r="H27" s="31">
        <f t="shared" si="1"/>
        <v>0</v>
      </c>
      <c r="I27" s="31">
        <v>207.94270833333337</v>
      </c>
      <c r="J27" s="31">
        <f t="shared" si="4"/>
        <v>331044.78999999998</v>
      </c>
      <c r="K27" s="31">
        <f t="shared" si="5"/>
        <v>397253.75</v>
      </c>
      <c r="L27" s="31">
        <f t="shared" si="6"/>
        <v>331044.78999999998</v>
      </c>
      <c r="M27" s="31">
        <f t="shared" si="6"/>
        <v>397253.75</v>
      </c>
    </row>
    <row r="28" spans="1:13" x14ac:dyDescent="0.3">
      <c r="A28" s="28" t="s">
        <v>45</v>
      </c>
      <c r="B28" s="80" t="s">
        <v>46</v>
      </c>
      <c r="C28" s="29" t="s">
        <v>20</v>
      </c>
      <c r="D28" s="33">
        <v>1592</v>
      </c>
      <c r="E28" s="24"/>
      <c r="F28" s="31">
        <v>0</v>
      </c>
      <c r="G28" s="31">
        <f t="shared" si="0"/>
        <v>0</v>
      </c>
      <c r="H28" s="31">
        <f t="shared" si="1"/>
        <v>0</v>
      </c>
      <c r="I28" s="31">
        <v>333.69974874371854</v>
      </c>
      <c r="J28" s="31">
        <f t="shared" si="4"/>
        <v>531250</v>
      </c>
      <c r="K28" s="31">
        <f t="shared" si="5"/>
        <v>637500</v>
      </c>
      <c r="L28" s="31">
        <f t="shared" si="6"/>
        <v>531250</v>
      </c>
      <c r="M28" s="31">
        <f t="shared" si="6"/>
        <v>637500</v>
      </c>
    </row>
    <row r="29" spans="1:13" x14ac:dyDescent="0.3">
      <c r="A29" s="28" t="s">
        <v>47</v>
      </c>
      <c r="B29" s="80" t="s">
        <v>48</v>
      </c>
      <c r="C29" s="29" t="s">
        <v>20</v>
      </c>
      <c r="D29" s="33">
        <v>796</v>
      </c>
      <c r="E29" s="24"/>
      <c r="F29" s="31">
        <v>0</v>
      </c>
      <c r="G29" s="31">
        <f t="shared" si="0"/>
        <v>0</v>
      </c>
      <c r="H29" s="31">
        <f t="shared" si="1"/>
        <v>0</v>
      </c>
      <c r="I29" s="31">
        <v>88.541666666666686</v>
      </c>
      <c r="J29" s="31">
        <f t="shared" si="4"/>
        <v>70479.17</v>
      </c>
      <c r="K29" s="31">
        <f t="shared" si="5"/>
        <v>84575</v>
      </c>
      <c r="L29" s="31">
        <f t="shared" si="6"/>
        <v>70479.17</v>
      </c>
      <c r="M29" s="31">
        <f t="shared" si="6"/>
        <v>84575</v>
      </c>
    </row>
    <row r="30" spans="1:13" x14ac:dyDescent="0.3">
      <c r="A30" s="28" t="s">
        <v>49</v>
      </c>
      <c r="B30" s="80" t="s">
        <v>50</v>
      </c>
      <c r="C30" s="29" t="s">
        <v>20</v>
      </c>
      <c r="D30" s="33">
        <v>796</v>
      </c>
      <c r="E30" s="24"/>
      <c r="F30" s="31">
        <v>0</v>
      </c>
      <c r="G30" s="31">
        <f t="shared" si="0"/>
        <v>0</v>
      </c>
      <c r="H30" s="31">
        <f t="shared" si="1"/>
        <v>0</v>
      </c>
      <c r="I30" s="31">
        <v>100</v>
      </c>
      <c r="J30" s="31">
        <f t="shared" si="4"/>
        <v>79600</v>
      </c>
      <c r="K30" s="31">
        <f t="shared" si="5"/>
        <v>95520</v>
      </c>
      <c r="L30" s="31">
        <f t="shared" si="6"/>
        <v>79600</v>
      </c>
      <c r="M30" s="31">
        <f t="shared" si="6"/>
        <v>95520</v>
      </c>
    </row>
    <row r="31" spans="1:13" x14ac:dyDescent="0.3">
      <c r="A31" s="28" t="s">
        <v>51</v>
      </c>
      <c r="B31" s="80" t="s">
        <v>52</v>
      </c>
      <c r="C31" s="29" t="s">
        <v>20</v>
      </c>
      <c r="D31" s="33">
        <v>210</v>
      </c>
      <c r="E31" s="24"/>
      <c r="F31" s="31">
        <v>0</v>
      </c>
      <c r="G31" s="31">
        <f t="shared" si="0"/>
        <v>0</v>
      </c>
      <c r="H31" s="31">
        <f t="shared" si="1"/>
        <v>0</v>
      </c>
      <c r="I31" s="31">
        <v>234.93055555555557</v>
      </c>
      <c r="J31" s="31">
        <f t="shared" si="4"/>
        <v>49335.42</v>
      </c>
      <c r="K31" s="31">
        <f t="shared" si="5"/>
        <v>59202.5</v>
      </c>
      <c r="L31" s="31">
        <f t="shared" si="6"/>
        <v>49335.42</v>
      </c>
      <c r="M31" s="31">
        <f t="shared" si="6"/>
        <v>59202.5</v>
      </c>
    </row>
    <row r="32" spans="1:13" ht="22.5" customHeight="1" x14ac:dyDescent="0.3">
      <c r="A32" s="18">
        <f>A24+1</f>
        <v>12</v>
      </c>
      <c r="B32" s="25" t="s">
        <v>53</v>
      </c>
      <c r="C32" s="20" t="s">
        <v>25</v>
      </c>
      <c r="D32" s="26">
        <v>432.62</v>
      </c>
      <c r="E32" s="24"/>
      <c r="F32" s="22">
        <v>2688</v>
      </c>
      <c r="G32" s="22">
        <f t="shared" si="0"/>
        <v>1162882.5600000001</v>
      </c>
      <c r="H32" s="22">
        <f t="shared" si="1"/>
        <v>1395459.07</v>
      </c>
      <c r="I32" s="22"/>
      <c r="J32" s="22"/>
      <c r="K32" s="22"/>
      <c r="L32" s="22">
        <f t="shared" si="6"/>
        <v>1162882.5600000001</v>
      </c>
      <c r="M32" s="22">
        <f t="shared" si="6"/>
        <v>1395459.07</v>
      </c>
    </row>
    <row r="33" spans="1:13" ht="18" customHeight="1" x14ac:dyDescent="0.3">
      <c r="A33" s="28" t="s">
        <v>54</v>
      </c>
      <c r="B33" s="79" t="s">
        <v>55</v>
      </c>
      <c r="C33" s="29" t="s">
        <v>20</v>
      </c>
      <c r="D33" s="32">
        <v>35</v>
      </c>
      <c r="E33" s="24"/>
      <c r="F33" s="31">
        <v>0</v>
      </c>
      <c r="G33" s="31">
        <f t="shared" si="0"/>
        <v>0</v>
      </c>
      <c r="H33" s="31">
        <f t="shared" si="1"/>
        <v>0</v>
      </c>
      <c r="I33" s="31">
        <v>151217.70833333334</v>
      </c>
      <c r="J33" s="31">
        <f>ROUND(I33*D33,2)</f>
        <v>5292619.79</v>
      </c>
      <c r="K33" s="31">
        <f>ROUND(J33*1.2,2)</f>
        <v>6351143.75</v>
      </c>
      <c r="L33" s="31">
        <f>G33+J33</f>
        <v>5292619.79</v>
      </c>
      <c r="M33" s="31">
        <f>H33+K33</f>
        <v>6351143.75</v>
      </c>
    </row>
    <row r="34" spans="1:13" ht="22.5" customHeight="1" x14ac:dyDescent="0.3">
      <c r="A34" s="18">
        <f>A32+1</f>
        <v>13</v>
      </c>
      <c r="B34" s="25" t="s">
        <v>56</v>
      </c>
      <c r="C34" s="20" t="s">
        <v>23</v>
      </c>
      <c r="D34" s="27">
        <v>40</v>
      </c>
      <c r="E34" s="24"/>
      <c r="F34" s="22">
        <v>2693.6</v>
      </c>
      <c r="G34" s="22">
        <f t="shared" si="0"/>
        <v>107744</v>
      </c>
      <c r="H34" s="22">
        <f t="shared" si="1"/>
        <v>129292.8</v>
      </c>
      <c r="I34" s="22"/>
      <c r="J34" s="22"/>
      <c r="K34" s="22"/>
      <c r="L34" s="22">
        <f t="shared" si="6"/>
        <v>107744</v>
      </c>
      <c r="M34" s="22">
        <f t="shared" si="6"/>
        <v>129292.8</v>
      </c>
    </row>
    <row r="35" spans="1:13" ht="18" customHeight="1" x14ac:dyDescent="0.3">
      <c r="A35" s="28" t="s">
        <v>57</v>
      </c>
      <c r="B35" s="80" t="s">
        <v>58</v>
      </c>
      <c r="C35" s="34" t="s">
        <v>59</v>
      </c>
      <c r="D35" s="33">
        <f>40</f>
        <v>40</v>
      </c>
      <c r="E35" s="24"/>
      <c r="F35" s="31">
        <v>0</v>
      </c>
      <c r="G35" s="31">
        <f t="shared" si="0"/>
        <v>0</v>
      </c>
      <c r="H35" s="31">
        <f t="shared" si="1"/>
        <v>0</v>
      </c>
      <c r="I35" s="31">
        <v>20650</v>
      </c>
      <c r="J35" s="31">
        <f>ROUND(I35*D35,2)</f>
        <v>826000</v>
      </c>
      <c r="K35" s="31">
        <f>ROUND(J35*1.2,2)</f>
        <v>991200</v>
      </c>
      <c r="L35" s="31">
        <f>G35+J35</f>
        <v>826000</v>
      </c>
      <c r="M35" s="31">
        <f>H35+K35</f>
        <v>991200</v>
      </c>
    </row>
    <row r="36" spans="1:13" ht="18" customHeight="1" x14ac:dyDescent="0.3">
      <c r="A36" s="28" t="s">
        <v>60</v>
      </c>
      <c r="B36" s="79" t="s">
        <v>61</v>
      </c>
      <c r="C36" s="29" t="s">
        <v>20</v>
      </c>
      <c r="D36" s="32">
        <f>6*40</f>
        <v>240</v>
      </c>
      <c r="E36" s="24"/>
      <c r="F36" s="31">
        <v>0</v>
      </c>
      <c r="G36" s="31">
        <f t="shared" si="0"/>
        <v>0</v>
      </c>
      <c r="H36" s="31">
        <f t="shared" si="1"/>
        <v>0</v>
      </c>
      <c r="I36" s="31">
        <v>234.93055555555557</v>
      </c>
      <c r="J36" s="31">
        <f>ROUND(I36*D36,2)</f>
        <v>56383.33</v>
      </c>
      <c r="K36" s="31">
        <f>ROUND(J36*1.2,2)</f>
        <v>67660</v>
      </c>
      <c r="L36" s="31">
        <f>G36+J36</f>
        <v>56383.33</v>
      </c>
      <c r="M36" s="31">
        <f>H36+K36</f>
        <v>67660</v>
      </c>
    </row>
    <row r="37" spans="1:13" ht="18" customHeight="1" x14ac:dyDescent="0.3">
      <c r="A37" s="18">
        <f>A34+1</f>
        <v>14</v>
      </c>
      <c r="B37" s="25" t="s">
        <v>62</v>
      </c>
      <c r="C37" s="20" t="s">
        <v>18</v>
      </c>
      <c r="D37" s="27">
        <v>93</v>
      </c>
      <c r="E37" s="24"/>
      <c r="F37" s="22">
        <v>2706.48</v>
      </c>
      <c r="G37" s="22">
        <f t="shared" si="0"/>
        <v>251702.64</v>
      </c>
      <c r="H37" s="22">
        <f t="shared" si="1"/>
        <v>302043.17</v>
      </c>
      <c r="I37" s="22"/>
      <c r="J37" s="22"/>
      <c r="K37" s="22"/>
      <c r="L37" s="22">
        <f t="shared" si="6"/>
        <v>251702.64</v>
      </c>
      <c r="M37" s="22">
        <f t="shared" si="6"/>
        <v>302043.17</v>
      </c>
    </row>
    <row r="38" spans="1:13" ht="18" customHeight="1" x14ac:dyDescent="0.3">
      <c r="A38" s="28" t="s">
        <v>63</v>
      </c>
      <c r="B38" s="79" t="s">
        <v>31</v>
      </c>
      <c r="C38" s="29" t="s">
        <v>18</v>
      </c>
      <c r="D38" s="30">
        <f>D37*1.26</f>
        <v>117.18</v>
      </c>
      <c r="E38" s="24"/>
      <c r="F38" s="31">
        <v>0</v>
      </c>
      <c r="G38" s="31">
        <f t="shared" si="0"/>
        <v>0</v>
      </c>
      <c r="H38" s="31">
        <f t="shared" si="1"/>
        <v>0</v>
      </c>
      <c r="I38" s="31">
        <v>4650</v>
      </c>
      <c r="J38" s="31">
        <f>ROUND(I38*D38,2)</f>
        <v>544887</v>
      </c>
      <c r="K38" s="31">
        <f>ROUND(J38*1.2,2)</f>
        <v>653864.4</v>
      </c>
      <c r="L38" s="31">
        <f>G38+J38</f>
        <v>544887</v>
      </c>
      <c r="M38" s="31">
        <f>H38+K38</f>
        <v>653864.4</v>
      </c>
    </row>
    <row r="39" spans="1:13" ht="18" customHeight="1" x14ac:dyDescent="0.3">
      <c r="A39" s="18">
        <f>A37+1</f>
        <v>15</v>
      </c>
      <c r="B39" s="25" t="s">
        <v>64</v>
      </c>
      <c r="C39" s="20" t="s">
        <v>18</v>
      </c>
      <c r="D39" s="21">
        <v>18.600000000000001</v>
      </c>
      <c r="E39" s="24"/>
      <c r="F39" s="22">
        <v>2029.86</v>
      </c>
      <c r="G39" s="22">
        <f t="shared" si="0"/>
        <v>37755.4</v>
      </c>
      <c r="H39" s="22">
        <f t="shared" si="1"/>
        <v>45306.48</v>
      </c>
      <c r="I39" s="22"/>
      <c r="J39" s="22"/>
      <c r="K39" s="22"/>
      <c r="L39" s="22">
        <f t="shared" si="6"/>
        <v>37755.4</v>
      </c>
      <c r="M39" s="22">
        <f t="shared" si="6"/>
        <v>45306.48</v>
      </c>
    </row>
    <row r="40" spans="1:13" ht="18" customHeight="1" x14ac:dyDescent="0.3">
      <c r="A40" s="28" t="s">
        <v>65</v>
      </c>
      <c r="B40" s="79" t="s">
        <v>31</v>
      </c>
      <c r="C40" s="29" t="s">
        <v>18</v>
      </c>
      <c r="D40" s="30">
        <f>D39*1.26</f>
        <v>23.436000000000003</v>
      </c>
      <c r="E40" s="24"/>
      <c r="F40" s="31">
        <v>0</v>
      </c>
      <c r="G40" s="31">
        <f t="shared" si="0"/>
        <v>0</v>
      </c>
      <c r="H40" s="31">
        <f t="shared" si="1"/>
        <v>0</v>
      </c>
      <c r="I40" s="31">
        <v>4650</v>
      </c>
      <c r="J40" s="31">
        <f>ROUND(I40*D40,2)</f>
        <v>108977.4</v>
      </c>
      <c r="K40" s="31">
        <f>ROUND(J40*1.2,2)</f>
        <v>130772.88</v>
      </c>
      <c r="L40" s="31">
        <f>G40+J40</f>
        <v>108977.4</v>
      </c>
      <c r="M40" s="31">
        <f>H40+K40</f>
        <v>130772.88</v>
      </c>
    </row>
    <row r="41" spans="1:13" ht="21" customHeight="1" x14ac:dyDescent="0.3">
      <c r="A41" s="18">
        <f>A39+1</f>
        <v>16</v>
      </c>
      <c r="B41" s="25" t="s">
        <v>66</v>
      </c>
      <c r="C41" s="20" t="s">
        <v>25</v>
      </c>
      <c r="D41" s="26">
        <v>216.31</v>
      </c>
      <c r="E41" s="24"/>
      <c r="F41" s="22">
        <v>1323.4199999999998</v>
      </c>
      <c r="G41" s="22">
        <f t="shared" si="0"/>
        <v>286268.98</v>
      </c>
      <c r="H41" s="22">
        <f t="shared" si="1"/>
        <v>343522.78</v>
      </c>
      <c r="I41" s="22"/>
      <c r="J41" s="22"/>
      <c r="K41" s="22"/>
      <c r="L41" s="22">
        <f t="shared" si="6"/>
        <v>286268.98</v>
      </c>
      <c r="M41" s="22">
        <f t="shared" si="6"/>
        <v>343522.78</v>
      </c>
    </row>
    <row r="42" spans="1:13" ht="32.25" customHeight="1" x14ac:dyDescent="0.3">
      <c r="A42" s="18">
        <f>A41+1</f>
        <v>17</v>
      </c>
      <c r="B42" s="25" t="s">
        <v>67</v>
      </c>
      <c r="C42" s="20" t="s">
        <v>68</v>
      </c>
      <c r="D42" s="26">
        <v>60</v>
      </c>
      <c r="E42" s="24"/>
      <c r="F42" s="22">
        <v>979.99999999999989</v>
      </c>
      <c r="G42" s="22">
        <f t="shared" si="0"/>
        <v>58800</v>
      </c>
      <c r="H42" s="22">
        <f t="shared" si="1"/>
        <v>70560</v>
      </c>
      <c r="I42" s="22"/>
      <c r="J42" s="22"/>
      <c r="K42" s="22"/>
      <c r="L42" s="22">
        <f t="shared" ref="L42:M83" si="7">G42+J42</f>
        <v>58800</v>
      </c>
      <c r="M42" s="22">
        <f t="shared" si="7"/>
        <v>70560</v>
      </c>
    </row>
    <row r="43" spans="1:13" s="41" customFormat="1" ht="32.25" customHeight="1" x14ac:dyDescent="0.3">
      <c r="A43" s="35"/>
      <c r="B43" s="36" t="s">
        <v>69</v>
      </c>
      <c r="C43" s="37"/>
      <c r="D43" s="38"/>
      <c r="E43" s="23"/>
      <c r="F43" s="23"/>
      <c r="G43" s="23">
        <f>SUM(G9:G42)</f>
        <v>6357523.9000000004</v>
      </c>
      <c r="H43" s="39">
        <f>SUM(H9:H42)</f>
        <v>7629028.6800000006</v>
      </c>
      <c r="I43" s="40"/>
      <c r="J43" s="23">
        <f>SUM(J9:J42)</f>
        <v>12562199.380000001</v>
      </c>
      <c r="K43" s="39">
        <f>SUM(K9:K42)</f>
        <v>15074639.260000002</v>
      </c>
      <c r="L43" s="23">
        <f>SUM(L9:L42)</f>
        <v>18919723.279999997</v>
      </c>
      <c r="M43" s="39">
        <f>SUM(M9:M42)</f>
        <v>22703667.940000001</v>
      </c>
    </row>
    <row r="44" spans="1:13" ht="20.25" customHeight="1" x14ac:dyDescent="0.3">
      <c r="A44" s="15"/>
      <c r="B44" s="69" t="s">
        <v>70</v>
      </c>
      <c r="C44" s="70"/>
      <c r="D44" s="70"/>
      <c r="E44" s="17"/>
      <c r="F44" s="16">
        <v>0</v>
      </c>
      <c r="G44" s="16">
        <f t="shared" ref="G44:G52" si="8">ROUND(F44*D44,2)</f>
        <v>0</v>
      </c>
      <c r="H44" s="16">
        <f t="shared" si="1"/>
        <v>0</v>
      </c>
      <c r="I44" s="16"/>
      <c r="J44" s="16"/>
      <c r="K44" s="16"/>
      <c r="L44" s="16">
        <f t="shared" si="7"/>
        <v>0</v>
      </c>
      <c r="M44" s="16">
        <f t="shared" si="7"/>
        <v>0</v>
      </c>
    </row>
    <row r="45" spans="1:13" ht="22.5" customHeight="1" x14ac:dyDescent="0.3">
      <c r="A45" s="18" t="s">
        <v>71</v>
      </c>
      <c r="B45" s="25" t="s">
        <v>72</v>
      </c>
      <c r="C45" s="20" t="s">
        <v>18</v>
      </c>
      <c r="D45" s="26">
        <v>17.079999999999998</v>
      </c>
      <c r="E45" s="24"/>
      <c r="F45" s="22">
        <v>5320</v>
      </c>
      <c r="G45" s="22">
        <f t="shared" si="8"/>
        <v>90865.600000000006</v>
      </c>
      <c r="H45" s="22">
        <f t="shared" si="1"/>
        <v>109038.72</v>
      </c>
      <c r="I45" s="22"/>
      <c r="J45" s="22"/>
      <c r="K45" s="22"/>
      <c r="L45" s="22">
        <f t="shared" si="7"/>
        <v>90865.600000000006</v>
      </c>
      <c r="M45" s="22">
        <f t="shared" si="7"/>
        <v>109038.72</v>
      </c>
    </row>
    <row r="46" spans="1:13" ht="18" customHeight="1" x14ac:dyDescent="0.3">
      <c r="A46" s="42">
        <f>A45+1</f>
        <v>20</v>
      </c>
      <c r="B46" s="25" t="s">
        <v>73</v>
      </c>
      <c r="C46" s="20" t="s">
        <v>20</v>
      </c>
      <c r="D46" s="27">
        <v>1</v>
      </c>
      <c r="E46" s="24"/>
      <c r="F46" s="22">
        <v>11648</v>
      </c>
      <c r="G46" s="22">
        <f t="shared" si="8"/>
        <v>11648</v>
      </c>
      <c r="H46" s="22">
        <f t="shared" si="1"/>
        <v>13977.6</v>
      </c>
      <c r="I46" s="22"/>
      <c r="J46" s="22"/>
      <c r="K46" s="22"/>
      <c r="L46" s="22">
        <f t="shared" si="7"/>
        <v>11648</v>
      </c>
      <c r="M46" s="22">
        <f t="shared" si="7"/>
        <v>13977.6</v>
      </c>
    </row>
    <row r="47" spans="1:13" ht="18" customHeight="1" x14ac:dyDescent="0.3">
      <c r="A47" s="42">
        <f t="shared" ref="A47:A49" si="9">A46+1</f>
        <v>21</v>
      </c>
      <c r="B47" s="25" t="s">
        <v>74</v>
      </c>
      <c r="C47" s="20" t="s">
        <v>20</v>
      </c>
      <c r="D47" s="27">
        <v>126</v>
      </c>
      <c r="E47" s="24"/>
      <c r="F47" s="22">
        <v>477.34399999999994</v>
      </c>
      <c r="G47" s="22">
        <f t="shared" si="8"/>
        <v>60145.34</v>
      </c>
      <c r="H47" s="22">
        <f t="shared" si="1"/>
        <v>72174.41</v>
      </c>
      <c r="I47" s="22"/>
      <c r="J47" s="22"/>
      <c r="K47" s="22"/>
      <c r="L47" s="22">
        <f t="shared" si="7"/>
        <v>60145.34</v>
      </c>
      <c r="M47" s="22">
        <f t="shared" si="7"/>
        <v>72174.41</v>
      </c>
    </row>
    <row r="48" spans="1:13" ht="18" customHeight="1" x14ac:dyDescent="0.3">
      <c r="A48" s="42">
        <f t="shared" si="9"/>
        <v>22</v>
      </c>
      <c r="B48" s="25" t="s">
        <v>75</v>
      </c>
      <c r="C48" s="20" t="s">
        <v>20</v>
      </c>
      <c r="D48" s="27">
        <v>63</v>
      </c>
      <c r="E48" s="24"/>
      <c r="F48" s="22">
        <v>2756.0960000000005</v>
      </c>
      <c r="G48" s="22">
        <f t="shared" si="8"/>
        <v>173634.05</v>
      </c>
      <c r="H48" s="22">
        <f t="shared" si="1"/>
        <v>208360.86</v>
      </c>
      <c r="I48" s="22"/>
      <c r="J48" s="22"/>
      <c r="K48" s="22"/>
      <c r="L48" s="22">
        <f t="shared" si="7"/>
        <v>173634.05</v>
      </c>
      <c r="M48" s="22">
        <f t="shared" si="7"/>
        <v>208360.86</v>
      </c>
    </row>
    <row r="49" spans="1:13" ht="18" customHeight="1" x14ac:dyDescent="0.3">
      <c r="A49" s="42">
        <f t="shared" si="9"/>
        <v>23</v>
      </c>
      <c r="B49" s="25" t="s">
        <v>76</v>
      </c>
      <c r="C49" s="20" t="s">
        <v>20</v>
      </c>
      <c r="D49" s="27">
        <v>63</v>
      </c>
      <c r="E49" s="24"/>
      <c r="F49" s="22">
        <v>4134.1440000000002</v>
      </c>
      <c r="G49" s="22">
        <f t="shared" si="8"/>
        <v>260451.07</v>
      </c>
      <c r="H49" s="22">
        <f t="shared" si="1"/>
        <v>312541.28000000003</v>
      </c>
      <c r="I49" s="22"/>
      <c r="J49" s="22"/>
      <c r="K49" s="22"/>
      <c r="L49" s="22">
        <f t="shared" si="7"/>
        <v>260451.07</v>
      </c>
      <c r="M49" s="22">
        <f t="shared" si="7"/>
        <v>312541.28000000003</v>
      </c>
    </row>
    <row r="50" spans="1:13" ht="18" customHeight="1" x14ac:dyDescent="0.3">
      <c r="A50" s="28" t="s">
        <v>77</v>
      </c>
      <c r="B50" s="79" t="s">
        <v>78</v>
      </c>
      <c r="C50" s="29" t="s">
        <v>20</v>
      </c>
      <c r="D50" s="32">
        <v>63</v>
      </c>
      <c r="E50" s="24"/>
      <c r="F50" s="31">
        <v>0</v>
      </c>
      <c r="G50" s="31">
        <f t="shared" si="8"/>
        <v>0</v>
      </c>
      <c r="H50" s="31">
        <f t="shared" si="1"/>
        <v>0</v>
      </c>
      <c r="I50" s="31">
        <v>7605.8201058201066</v>
      </c>
      <c r="J50" s="31">
        <f>ROUND(I50*D50,2)</f>
        <v>479166.67</v>
      </c>
      <c r="K50" s="31">
        <f>ROUND(J50*1.2,2)</f>
        <v>575000</v>
      </c>
      <c r="L50" s="31">
        <f>G50+J50</f>
        <v>479166.67</v>
      </c>
      <c r="M50" s="31">
        <f>H50+K50</f>
        <v>575000</v>
      </c>
    </row>
    <row r="51" spans="1:13" ht="18" customHeight="1" x14ac:dyDescent="0.3">
      <c r="A51" s="42">
        <f>A49+1</f>
        <v>24</v>
      </c>
      <c r="B51" s="25" t="s">
        <v>79</v>
      </c>
      <c r="C51" s="20" t="s">
        <v>20</v>
      </c>
      <c r="D51" s="27">
        <v>63</v>
      </c>
      <c r="E51" s="24"/>
      <c r="F51" s="22">
        <v>1166.55</v>
      </c>
      <c r="G51" s="22">
        <f t="shared" si="8"/>
        <v>73492.649999999994</v>
      </c>
      <c r="H51" s="22">
        <f t="shared" si="1"/>
        <v>88191.18</v>
      </c>
      <c r="I51" s="22"/>
      <c r="J51" s="22"/>
      <c r="K51" s="22"/>
      <c r="L51" s="22">
        <f t="shared" si="7"/>
        <v>73492.649999999994</v>
      </c>
      <c r="M51" s="22">
        <f t="shared" si="7"/>
        <v>88191.18</v>
      </c>
    </row>
    <row r="52" spans="1:13" ht="18" customHeight="1" x14ac:dyDescent="0.3">
      <c r="A52" s="28" t="s">
        <v>80</v>
      </c>
      <c r="B52" s="79" t="s">
        <v>81</v>
      </c>
      <c r="C52" s="29" t="s">
        <v>82</v>
      </c>
      <c r="D52" s="32">
        <v>104</v>
      </c>
      <c r="E52" s="24"/>
      <c r="F52" s="31">
        <v>0</v>
      </c>
      <c r="G52" s="31">
        <f t="shared" si="8"/>
        <v>0</v>
      </c>
      <c r="H52" s="31">
        <f t="shared" si="1"/>
        <v>0</v>
      </c>
      <c r="I52" s="31">
        <v>2688.541666666667</v>
      </c>
      <c r="J52" s="31">
        <f>ROUND(I52*D52,2)</f>
        <v>279608.33</v>
      </c>
      <c r="K52" s="31">
        <f t="shared" ref="K52:K55" si="10">ROUND(J52*1.2,2)</f>
        <v>335530</v>
      </c>
      <c r="L52" s="31">
        <f t="shared" si="7"/>
        <v>279608.33</v>
      </c>
      <c r="M52" s="31">
        <f t="shared" si="7"/>
        <v>335530</v>
      </c>
    </row>
    <row r="53" spans="1:13" ht="18" customHeight="1" x14ac:dyDescent="0.3">
      <c r="A53" s="28" t="s">
        <v>83</v>
      </c>
      <c r="B53" s="79" t="s">
        <v>84</v>
      </c>
      <c r="C53" s="29" t="s">
        <v>82</v>
      </c>
      <c r="D53" s="32">
        <v>104</v>
      </c>
      <c r="E53" s="24"/>
      <c r="F53" s="31"/>
      <c r="G53" s="31"/>
      <c r="H53" s="31"/>
      <c r="I53" s="31">
        <v>102.08333333333334</v>
      </c>
      <c r="J53" s="31">
        <f>ROUND(I53*D53,2)</f>
        <v>10616.67</v>
      </c>
      <c r="K53" s="31">
        <f t="shared" si="10"/>
        <v>12740</v>
      </c>
      <c r="L53" s="31">
        <f t="shared" si="7"/>
        <v>10616.67</v>
      </c>
      <c r="M53" s="31">
        <f t="shared" si="7"/>
        <v>12740</v>
      </c>
    </row>
    <row r="54" spans="1:13" ht="18" customHeight="1" x14ac:dyDescent="0.3">
      <c r="A54" s="28" t="s">
        <v>85</v>
      </c>
      <c r="B54" s="79" t="s">
        <v>86</v>
      </c>
      <c r="C54" s="29" t="s">
        <v>82</v>
      </c>
      <c r="D54" s="32">
        <v>520</v>
      </c>
      <c r="E54" s="24"/>
      <c r="F54" s="31">
        <v>0</v>
      </c>
      <c r="G54" s="31">
        <f t="shared" ref="G54:G72" si="11">ROUND(F54*D54,2)</f>
        <v>0</v>
      </c>
      <c r="H54" s="31">
        <f t="shared" si="1"/>
        <v>0</v>
      </c>
      <c r="I54" s="31">
        <v>62.351762820512832</v>
      </c>
      <c r="J54" s="31">
        <f>ROUND(I54*D54,2)</f>
        <v>32422.92</v>
      </c>
      <c r="K54" s="31">
        <f t="shared" si="10"/>
        <v>38907.5</v>
      </c>
      <c r="L54" s="31">
        <f t="shared" si="7"/>
        <v>32422.92</v>
      </c>
      <c r="M54" s="31">
        <f t="shared" si="7"/>
        <v>38907.5</v>
      </c>
    </row>
    <row r="55" spans="1:13" ht="18" customHeight="1" x14ac:dyDescent="0.3">
      <c r="A55" s="28" t="s">
        <v>87</v>
      </c>
      <c r="B55" s="79" t="s">
        <v>88</v>
      </c>
      <c r="C55" s="29" t="s">
        <v>82</v>
      </c>
      <c r="D55" s="32">
        <v>486</v>
      </c>
      <c r="E55" s="24"/>
      <c r="F55" s="31">
        <v>0</v>
      </c>
      <c r="G55" s="31">
        <f t="shared" si="11"/>
        <v>0</v>
      </c>
      <c r="H55" s="31">
        <f t="shared" si="1"/>
        <v>0</v>
      </c>
      <c r="I55" s="31">
        <v>92.695473251028801</v>
      </c>
      <c r="J55" s="31">
        <f>ROUND(I55*D55,2)</f>
        <v>45050</v>
      </c>
      <c r="K55" s="31">
        <f t="shared" si="10"/>
        <v>54060</v>
      </c>
      <c r="L55" s="31">
        <f t="shared" si="7"/>
        <v>45050</v>
      </c>
      <c r="M55" s="31">
        <f t="shared" si="7"/>
        <v>54060</v>
      </c>
    </row>
    <row r="56" spans="1:13" ht="18" customHeight="1" x14ac:dyDescent="0.3">
      <c r="A56" s="42">
        <f>A51+1</f>
        <v>25</v>
      </c>
      <c r="B56" s="25" t="s">
        <v>89</v>
      </c>
      <c r="C56" s="20" t="s">
        <v>20</v>
      </c>
      <c r="D56" s="27">
        <v>2</v>
      </c>
      <c r="E56" s="24"/>
      <c r="F56" s="22">
        <v>5167.6799999999994</v>
      </c>
      <c r="G56" s="22">
        <f t="shared" si="11"/>
        <v>10335.36</v>
      </c>
      <c r="H56" s="22">
        <f t="shared" si="1"/>
        <v>12402.43</v>
      </c>
      <c r="I56" s="22"/>
      <c r="J56" s="22"/>
      <c r="K56" s="22"/>
      <c r="L56" s="22">
        <f t="shared" si="7"/>
        <v>10335.36</v>
      </c>
      <c r="M56" s="22">
        <f t="shared" si="7"/>
        <v>12402.43</v>
      </c>
    </row>
    <row r="57" spans="1:13" ht="18" customHeight="1" x14ac:dyDescent="0.3">
      <c r="A57" s="28" t="s">
        <v>90</v>
      </c>
      <c r="B57" s="80" t="s">
        <v>91</v>
      </c>
      <c r="C57" s="29" t="s">
        <v>20</v>
      </c>
      <c r="D57" s="32">
        <v>2</v>
      </c>
      <c r="E57" s="24"/>
      <c r="F57" s="31">
        <v>0</v>
      </c>
      <c r="G57" s="31">
        <f t="shared" si="11"/>
        <v>0</v>
      </c>
      <c r="H57" s="31">
        <f t="shared" si="1"/>
        <v>0</v>
      </c>
      <c r="I57" s="31">
        <v>7291.6666666666679</v>
      </c>
      <c r="J57" s="31">
        <f>ROUND(I57*D57,2)</f>
        <v>14583.33</v>
      </c>
      <c r="K57" s="31">
        <f>ROUND(J57*1.2,2)</f>
        <v>17500</v>
      </c>
      <c r="L57" s="31">
        <f>G57+J57</f>
        <v>14583.33</v>
      </c>
      <c r="M57" s="31">
        <f>H57+K57</f>
        <v>17500</v>
      </c>
    </row>
    <row r="58" spans="1:13" ht="18" customHeight="1" x14ac:dyDescent="0.3">
      <c r="A58" s="42">
        <f>A56+1</f>
        <v>26</v>
      </c>
      <c r="B58" s="25" t="s">
        <v>92</v>
      </c>
      <c r="C58" s="20" t="s">
        <v>20</v>
      </c>
      <c r="D58" s="27">
        <v>1</v>
      </c>
      <c r="E58" s="24"/>
      <c r="F58" s="22">
        <v>17472</v>
      </c>
      <c r="G58" s="22">
        <f t="shared" si="11"/>
        <v>17472</v>
      </c>
      <c r="H58" s="22">
        <f t="shared" si="1"/>
        <v>20966.400000000001</v>
      </c>
      <c r="I58" s="22"/>
      <c r="J58" s="22"/>
      <c r="K58" s="22"/>
      <c r="L58" s="22">
        <f t="shared" si="7"/>
        <v>17472</v>
      </c>
      <c r="M58" s="22">
        <f t="shared" si="7"/>
        <v>20966.400000000001</v>
      </c>
    </row>
    <row r="59" spans="1:13" ht="18" customHeight="1" x14ac:dyDescent="0.3">
      <c r="A59" s="42">
        <f>A58+1</f>
        <v>27</v>
      </c>
      <c r="B59" s="25" t="s">
        <v>93</v>
      </c>
      <c r="C59" s="20" t="s">
        <v>18</v>
      </c>
      <c r="D59" s="26">
        <v>16.43</v>
      </c>
      <c r="E59" s="24"/>
      <c r="F59" s="22">
        <v>2706.48</v>
      </c>
      <c r="G59" s="22">
        <f t="shared" si="11"/>
        <v>44467.47</v>
      </c>
      <c r="H59" s="22">
        <f t="shared" si="1"/>
        <v>53360.959999999999</v>
      </c>
      <c r="I59" s="22"/>
      <c r="J59" s="22"/>
      <c r="K59" s="22"/>
      <c r="L59" s="22">
        <f t="shared" si="7"/>
        <v>44467.47</v>
      </c>
      <c r="M59" s="22">
        <f t="shared" si="7"/>
        <v>53360.959999999999</v>
      </c>
    </row>
    <row r="60" spans="1:13" ht="18" customHeight="1" x14ac:dyDescent="0.3">
      <c r="A60" s="28" t="s">
        <v>94</v>
      </c>
      <c r="B60" s="79" t="s">
        <v>31</v>
      </c>
      <c r="C60" s="29" t="s">
        <v>18</v>
      </c>
      <c r="D60" s="43">
        <f>ROUND(D59*1.26,2)</f>
        <v>20.7</v>
      </c>
      <c r="E60" s="24"/>
      <c r="F60" s="31">
        <v>0</v>
      </c>
      <c r="G60" s="31">
        <f t="shared" si="11"/>
        <v>0</v>
      </c>
      <c r="H60" s="31">
        <f t="shared" si="1"/>
        <v>0</v>
      </c>
      <c r="I60" s="31">
        <v>4650</v>
      </c>
      <c r="J60" s="31">
        <f>ROUND(I60*D60,2)</f>
        <v>96255</v>
      </c>
      <c r="K60" s="31">
        <f>ROUND(J60*1.2,2)</f>
        <v>115506</v>
      </c>
      <c r="L60" s="31">
        <f>G60+J60</f>
        <v>96255</v>
      </c>
      <c r="M60" s="31">
        <f>H60+K60</f>
        <v>115506</v>
      </c>
    </row>
    <row r="61" spans="1:13" ht="18" customHeight="1" x14ac:dyDescent="0.3">
      <c r="A61" s="42">
        <f>A59+1</f>
        <v>28</v>
      </c>
      <c r="B61" s="25" t="s">
        <v>95</v>
      </c>
      <c r="C61" s="20" t="s">
        <v>18</v>
      </c>
      <c r="D61" s="26">
        <v>3.3</v>
      </c>
      <c r="E61" s="24"/>
      <c r="F61" s="22">
        <v>3353.2799999999997</v>
      </c>
      <c r="G61" s="22">
        <f t="shared" si="11"/>
        <v>11065.82</v>
      </c>
      <c r="H61" s="22">
        <f t="shared" si="1"/>
        <v>13278.98</v>
      </c>
      <c r="I61" s="22"/>
      <c r="J61" s="22"/>
      <c r="K61" s="22"/>
      <c r="L61" s="22">
        <f t="shared" si="7"/>
        <v>11065.82</v>
      </c>
      <c r="M61" s="22">
        <f t="shared" si="7"/>
        <v>13278.98</v>
      </c>
    </row>
    <row r="62" spans="1:13" ht="18" customHeight="1" x14ac:dyDescent="0.3">
      <c r="A62" s="28" t="s">
        <v>96</v>
      </c>
      <c r="B62" s="79" t="s">
        <v>31</v>
      </c>
      <c r="C62" s="29" t="s">
        <v>18</v>
      </c>
      <c r="D62" s="43">
        <f>ROUND(D61*1.26,2)</f>
        <v>4.16</v>
      </c>
      <c r="E62" s="24"/>
      <c r="F62" s="31">
        <v>0</v>
      </c>
      <c r="G62" s="31">
        <f t="shared" si="11"/>
        <v>0</v>
      </c>
      <c r="H62" s="31">
        <f t="shared" si="1"/>
        <v>0</v>
      </c>
      <c r="I62" s="31">
        <v>4650</v>
      </c>
      <c r="J62" s="31">
        <f>ROUND(I62*D62,2)</f>
        <v>19344</v>
      </c>
      <c r="K62" s="31">
        <f>ROUND(J62*1.2,2)</f>
        <v>23212.799999999999</v>
      </c>
      <c r="L62" s="31">
        <f>G62+J62</f>
        <v>19344</v>
      </c>
      <c r="M62" s="31">
        <f>H62+K62</f>
        <v>23212.799999999999</v>
      </c>
    </row>
    <row r="63" spans="1:13" ht="18" customHeight="1" x14ac:dyDescent="0.3">
      <c r="A63" s="42">
        <f>A61+1</f>
        <v>29</v>
      </c>
      <c r="B63" s="25" t="s">
        <v>97</v>
      </c>
      <c r="C63" s="20" t="s">
        <v>68</v>
      </c>
      <c r="D63" s="44">
        <v>6.5860000000000003</v>
      </c>
      <c r="E63" s="24"/>
      <c r="F63" s="22">
        <v>630</v>
      </c>
      <c r="G63" s="22">
        <f t="shared" si="11"/>
        <v>4149.18</v>
      </c>
      <c r="H63" s="22">
        <f t="shared" si="1"/>
        <v>4979.0200000000004</v>
      </c>
      <c r="I63" s="22"/>
      <c r="J63" s="22"/>
      <c r="K63" s="22"/>
      <c r="L63" s="22">
        <f t="shared" si="7"/>
        <v>4149.18</v>
      </c>
      <c r="M63" s="22">
        <f t="shared" si="7"/>
        <v>4979.0200000000004</v>
      </c>
    </row>
    <row r="64" spans="1:13" ht="20.25" customHeight="1" x14ac:dyDescent="0.3">
      <c r="A64" s="15"/>
      <c r="B64" s="69" t="s">
        <v>98</v>
      </c>
      <c r="C64" s="70"/>
      <c r="D64" s="70"/>
      <c r="E64" s="17"/>
      <c r="F64" s="16">
        <v>0</v>
      </c>
      <c r="G64" s="16">
        <f t="shared" si="11"/>
        <v>0</v>
      </c>
      <c r="H64" s="16">
        <f t="shared" si="1"/>
        <v>0</v>
      </c>
      <c r="I64" s="16"/>
      <c r="J64" s="16"/>
      <c r="K64" s="16"/>
      <c r="L64" s="16">
        <f t="shared" si="7"/>
        <v>0</v>
      </c>
      <c r="M64" s="16">
        <f t="shared" si="7"/>
        <v>0</v>
      </c>
    </row>
    <row r="65" spans="1:13" ht="22.5" customHeight="1" x14ac:dyDescent="0.3">
      <c r="A65" s="42">
        <f>A63+1</f>
        <v>30</v>
      </c>
      <c r="B65" s="25" t="s">
        <v>72</v>
      </c>
      <c r="C65" s="20" t="s">
        <v>18</v>
      </c>
      <c r="D65" s="26">
        <v>16.62</v>
      </c>
      <c r="E65" s="24"/>
      <c r="F65" s="22">
        <v>5320</v>
      </c>
      <c r="G65" s="22">
        <f t="shared" si="11"/>
        <v>88418.4</v>
      </c>
      <c r="H65" s="22">
        <f t="shared" si="1"/>
        <v>106102.08</v>
      </c>
      <c r="I65" s="22"/>
      <c r="J65" s="22"/>
      <c r="K65" s="22"/>
      <c r="L65" s="22">
        <f t="shared" si="7"/>
        <v>88418.4</v>
      </c>
      <c r="M65" s="22">
        <f t="shared" si="7"/>
        <v>106102.08</v>
      </c>
    </row>
    <row r="66" spans="1:13" ht="18" customHeight="1" x14ac:dyDescent="0.3">
      <c r="A66" s="42">
        <f>A65+1</f>
        <v>31</v>
      </c>
      <c r="B66" s="25" t="s">
        <v>73</v>
      </c>
      <c r="C66" s="20" t="s">
        <v>20</v>
      </c>
      <c r="D66" s="27">
        <v>1</v>
      </c>
      <c r="E66" s="24"/>
      <c r="F66" s="22">
        <v>11648</v>
      </c>
      <c r="G66" s="22">
        <f t="shared" si="11"/>
        <v>11648</v>
      </c>
      <c r="H66" s="22">
        <f t="shared" si="1"/>
        <v>13977.6</v>
      </c>
      <c r="I66" s="22"/>
      <c r="J66" s="22"/>
      <c r="K66" s="22"/>
      <c r="L66" s="22">
        <f t="shared" si="7"/>
        <v>11648</v>
      </c>
      <c r="M66" s="22">
        <f t="shared" si="7"/>
        <v>13977.6</v>
      </c>
    </row>
    <row r="67" spans="1:13" ht="18" customHeight="1" x14ac:dyDescent="0.3">
      <c r="A67" s="42">
        <f t="shared" ref="A67:A68" si="12">A66+1</f>
        <v>32</v>
      </c>
      <c r="B67" s="25" t="s">
        <v>26</v>
      </c>
      <c r="C67" s="20" t="s">
        <v>20</v>
      </c>
      <c r="D67" s="27">
        <v>96</v>
      </c>
      <c r="E67" s="24"/>
      <c r="F67" s="22">
        <v>1050</v>
      </c>
      <c r="G67" s="22">
        <f t="shared" si="11"/>
        <v>100800</v>
      </c>
      <c r="H67" s="22">
        <f t="shared" si="1"/>
        <v>120960</v>
      </c>
      <c r="I67" s="22"/>
      <c r="J67" s="22"/>
      <c r="K67" s="22"/>
      <c r="L67" s="22">
        <f t="shared" si="7"/>
        <v>100800</v>
      </c>
      <c r="M67" s="22">
        <f t="shared" si="7"/>
        <v>120960</v>
      </c>
    </row>
    <row r="68" spans="1:13" ht="18" customHeight="1" x14ac:dyDescent="0.3">
      <c r="A68" s="42">
        <f t="shared" si="12"/>
        <v>33</v>
      </c>
      <c r="B68" s="25" t="s">
        <v>75</v>
      </c>
      <c r="C68" s="20" t="s">
        <v>20</v>
      </c>
      <c r="D68" s="27">
        <v>18</v>
      </c>
      <c r="E68" s="24"/>
      <c r="F68" s="22">
        <v>2756.0960000000005</v>
      </c>
      <c r="G68" s="22">
        <f t="shared" si="11"/>
        <v>49609.73</v>
      </c>
      <c r="H68" s="22">
        <f t="shared" si="1"/>
        <v>59531.68</v>
      </c>
      <c r="I68" s="22"/>
      <c r="J68" s="22"/>
      <c r="K68" s="22"/>
      <c r="L68" s="22">
        <f t="shared" si="7"/>
        <v>49609.73</v>
      </c>
      <c r="M68" s="22">
        <f t="shared" si="7"/>
        <v>59531.68</v>
      </c>
    </row>
    <row r="69" spans="1:13" ht="18" customHeight="1" x14ac:dyDescent="0.3">
      <c r="A69" s="42">
        <v>34</v>
      </c>
      <c r="B69" s="25" t="s">
        <v>76</v>
      </c>
      <c r="C69" s="20" t="s">
        <v>20</v>
      </c>
      <c r="D69" s="27">
        <v>63</v>
      </c>
      <c r="E69" s="24"/>
      <c r="F69" s="22">
        <v>4134.1440000000002</v>
      </c>
      <c r="G69" s="22">
        <f t="shared" si="11"/>
        <v>260451.07</v>
      </c>
      <c r="H69" s="22">
        <f t="shared" si="1"/>
        <v>312541.28000000003</v>
      </c>
      <c r="I69" s="22"/>
      <c r="J69" s="22"/>
      <c r="K69" s="22"/>
      <c r="L69" s="22">
        <f t="shared" si="7"/>
        <v>260451.07</v>
      </c>
      <c r="M69" s="22">
        <f t="shared" si="7"/>
        <v>312541.28000000003</v>
      </c>
    </row>
    <row r="70" spans="1:13" ht="18" customHeight="1" x14ac:dyDescent="0.3">
      <c r="A70" s="28" t="s">
        <v>99</v>
      </c>
      <c r="B70" s="79" t="s">
        <v>100</v>
      </c>
      <c r="C70" s="29" t="s">
        <v>20</v>
      </c>
      <c r="D70" s="32">
        <v>63</v>
      </c>
      <c r="E70" s="24"/>
      <c r="F70" s="31">
        <v>0</v>
      </c>
      <c r="G70" s="31">
        <f t="shared" si="11"/>
        <v>0</v>
      </c>
      <c r="H70" s="31">
        <f t="shared" si="1"/>
        <v>0</v>
      </c>
      <c r="I70" s="31">
        <v>7605.8201058201066</v>
      </c>
      <c r="J70" s="31">
        <f>ROUND(I70*D70,2)</f>
        <v>479166.67</v>
      </c>
      <c r="K70" s="31">
        <f>ROUND(J70*1.2,2)</f>
        <v>575000</v>
      </c>
      <c r="L70" s="31">
        <f>G70+J70</f>
        <v>479166.67</v>
      </c>
      <c r="M70" s="31">
        <f>H70+K70</f>
        <v>575000</v>
      </c>
    </row>
    <row r="71" spans="1:13" ht="18" customHeight="1" x14ac:dyDescent="0.3">
      <c r="A71" s="42">
        <f>A69+1</f>
        <v>35</v>
      </c>
      <c r="B71" s="25" t="s">
        <v>79</v>
      </c>
      <c r="C71" s="20" t="s">
        <v>20</v>
      </c>
      <c r="D71" s="27">
        <v>63</v>
      </c>
      <c r="E71" s="24"/>
      <c r="F71" s="22">
        <v>1166.55</v>
      </c>
      <c r="G71" s="22">
        <f t="shared" si="11"/>
        <v>73492.649999999994</v>
      </c>
      <c r="H71" s="22">
        <f t="shared" si="1"/>
        <v>88191.18</v>
      </c>
      <c r="I71" s="22"/>
      <c r="J71" s="22"/>
      <c r="K71" s="22"/>
      <c r="L71" s="22">
        <f t="shared" si="7"/>
        <v>73492.649999999994</v>
      </c>
      <c r="M71" s="22">
        <f t="shared" si="7"/>
        <v>88191.18</v>
      </c>
    </row>
    <row r="72" spans="1:13" ht="18" customHeight="1" x14ac:dyDescent="0.3">
      <c r="A72" s="28" t="s">
        <v>101</v>
      </c>
      <c r="B72" s="79" t="s">
        <v>102</v>
      </c>
      <c r="C72" s="29" t="s">
        <v>82</v>
      </c>
      <c r="D72" s="32">
        <v>116</v>
      </c>
      <c r="E72" s="24"/>
      <c r="F72" s="31">
        <v>0</v>
      </c>
      <c r="G72" s="31">
        <f t="shared" si="11"/>
        <v>0</v>
      </c>
      <c r="H72" s="31">
        <f t="shared" si="1"/>
        <v>0</v>
      </c>
      <c r="I72" s="31">
        <v>2064.5833333333335</v>
      </c>
      <c r="J72" s="31">
        <f>ROUND(I72*D72,2)</f>
        <v>239491.67</v>
      </c>
      <c r="K72" s="31">
        <f t="shared" ref="K72:K75" si="13">ROUND(J72*1.2,2)</f>
        <v>287390</v>
      </c>
      <c r="L72" s="31">
        <f t="shared" si="7"/>
        <v>239491.67</v>
      </c>
      <c r="M72" s="31">
        <f t="shared" si="7"/>
        <v>287390</v>
      </c>
    </row>
    <row r="73" spans="1:13" ht="18" customHeight="1" x14ac:dyDescent="0.3">
      <c r="A73" s="28"/>
      <c r="B73" s="79" t="s">
        <v>103</v>
      </c>
      <c r="C73" s="29" t="s">
        <v>82</v>
      </c>
      <c r="D73" s="32">
        <v>116</v>
      </c>
      <c r="E73" s="24"/>
      <c r="F73" s="31"/>
      <c r="G73" s="31"/>
      <c r="H73" s="31"/>
      <c r="I73" s="31">
        <v>114.58333333333334</v>
      </c>
      <c r="J73" s="31">
        <f>ROUND(I73*D73,2)</f>
        <v>13291.67</v>
      </c>
      <c r="K73" s="31">
        <f>ROUND(J73*1.2,2)</f>
        <v>15950</v>
      </c>
      <c r="L73" s="31">
        <f>G73+J73</f>
        <v>13291.67</v>
      </c>
      <c r="M73" s="31">
        <f>H73+K73</f>
        <v>15950</v>
      </c>
    </row>
    <row r="74" spans="1:13" ht="18" customHeight="1" x14ac:dyDescent="0.3">
      <c r="A74" s="28" t="s">
        <v>104</v>
      </c>
      <c r="B74" s="79" t="s">
        <v>86</v>
      </c>
      <c r="C74" s="29" t="s">
        <v>82</v>
      </c>
      <c r="D74" s="32">
        <v>728</v>
      </c>
      <c r="E74" s="24"/>
      <c r="F74" s="31">
        <v>0</v>
      </c>
      <c r="G74" s="31">
        <f t="shared" ref="G74:G83" si="14">ROUND(F74*D74,2)</f>
        <v>0</v>
      </c>
      <c r="H74" s="31">
        <f t="shared" ref="H74:H83" si="15">ROUND(G74*1.2,2)</f>
        <v>0</v>
      </c>
      <c r="I74" s="31">
        <v>62.351762820512832</v>
      </c>
      <c r="J74" s="31">
        <f>ROUND(I74*D74,2)</f>
        <v>45392.08</v>
      </c>
      <c r="K74" s="31">
        <f t="shared" si="13"/>
        <v>54470.5</v>
      </c>
      <c r="L74" s="31">
        <f t="shared" si="7"/>
        <v>45392.08</v>
      </c>
      <c r="M74" s="31">
        <f t="shared" si="7"/>
        <v>54470.5</v>
      </c>
    </row>
    <row r="75" spans="1:13" ht="18" customHeight="1" x14ac:dyDescent="0.3">
      <c r="A75" s="28" t="s">
        <v>105</v>
      </c>
      <c r="B75" s="79" t="s">
        <v>88</v>
      </c>
      <c r="C75" s="29" t="s">
        <v>82</v>
      </c>
      <c r="D75" s="32">
        <v>348</v>
      </c>
      <c r="E75" s="24"/>
      <c r="F75" s="31">
        <v>0</v>
      </c>
      <c r="G75" s="31">
        <f t="shared" si="14"/>
        <v>0</v>
      </c>
      <c r="H75" s="31">
        <f t="shared" si="15"/>
        <v>0</v>
      </c>
      <c r="I75" s="31">
        <v>92.695473251028801</v>
      </c>
      <c r="J75" s="31">
        <f>ROUND(I75*D75,2)</f>
        <v>32258.02</v>
      </c>
      <c r="K75" s="31">
        <f t="shared" si="13"/>
        <v>38709.620000000003</v>
      </c>
      <c r="L75" s="31">
        <f t="shared" si="7"/>
        <v>32258.02</v>
      </c>
      <c r="M75" s="31">
        <f t="shared" si="7"/>
        <v>38709.620000000003</v>
      </c>
    </row>
    <row r="76" spans="1:13" ht="18" customHeight="1" x14ac:dyDescent="0.3">
      <c r="A76" s="42">
        <f>A71+1</f>
        <v>36</v>
      </c>
      <c r="B76" s="25" t="s">
        <v>89</v>
      </c>
      <c r="C76" s="20" t="s">
        <v>20</v>
      </c>
      <c r="D76" s="27">
        <v>2</v>
      </c>
      <c r="E76" s="24"/>
      <c r="F76" s="22">
        <v>5167.6799999999994</v>
      </c>
      <c r="G76" s="22">
        <f t="shared" si="14"/>
        <v>10335.36</v>
      </c>
      <c r="H76" s="22">
        <f t="shared" si="15"/>
        <v>12402.43</v>
      </c>
      <c r="I76" s="22"/>
      <c r="J76" s="22"/>
      <c r="K76" s="22"/>
      <c r="L76" s="22">
        <f t="shared" si="7"/>
        <v>10335.36</v>
      </c>
      <c r="M76" s="22">
        <f t="shared" si="7"/>
        <v>12402.43</v>
      </c>
    </row>
    <row r="77" spans="1:13" ht="18" customHeight="1" x14ac:dyDescent="0.3">
      <c r="A77" s="28" t="s">
        <v>106</v>
      </c>
      <c r="B77" s="80" t="s">
        <v>91</v>
      </c>
      <c r="C77" s="29" t="s">
        <v>20</v>
      </c>
      <c r="D77" s="32">
        <v>2</v>
      </c>
      <c r="E77" s="24"/>
      <c r="F77" s="31">
        <v>0</v>
      </c>
      <c r="G77" s="31">
        <f t="shared" si="14"/>
        <v>0</v>
      </c>
      <c r="H77" s="31">
        <f t="shared" si="15"/>
        <v>0</v>
      </c>
      <c r="I77" s="31">
        <v>7291.6666666666679</v>
      </c>
      <c r="J77" s="31">
        <f>ROUND(I77*D77,2)</f>
        <v>14583.33</v>
      </c>
      <c r="K77" s="31">
        <f>ROUND(J77*1.2,2)</f>
        <v>17500</v>
      </c>
      <c r="L77" s="31">
        <f>G77+J77</f>
        <v>14583.33</v>
      </c>
      <c r="M77" s="31">
        <f>H77+K77</f>
        <v>17500</v>
      </c>
    </row>
    <row r="78" spans="1:13" ht="18" customHeight="1" x14ac:dyDescent="0.3">
      <c r="A78" s="42">
        <f>A76+1</f>
        <v>37</v>
      </c>
      <c r="B78" s="25" t="s">
        <v>92</v>
      </c>
      <c r="C78" s="20" t="s">
        <v>20</v>
      </c>
      <c r="D78" s="27">
        <v>1</v>
      </c>
      <c r="E78" s="24"/>
      <c r="F78" s="22">
        <v>17472</v>
      </c>
      <c r="G78" s="22">
        <f t="shared" si="14"/>
        <v>17472</v>
      </c>
      <c r="H78" s="22">
        <f t="shared" si="15"/>
        <v>20966.400000000001</v>
      </c>
      <c r="I78" s="22"/>
      <c r="J78" s="22"/>
      <c r="K78" s="22"/>
      <c r="L78" s="22">
        <f t="shared" si="7"/>
        <v>17472</v>
      </c>
      <c r="M78" s="22">
        <f t="shared" si="7"/>
        <v>20966.400000000001</v>
      </c>
    </row>
    <row r="79" spans="1:13" ht="18" customHeight="1" x14ac:dyDescent="0.3">
      <c r="A79" s="42">
        <f>A78+1</f>
        <v>38</v>
      </c>
      <c r="B79" s="25" t="s">
        <v>93</v>
      </c>
      <c r="C79" s="20" t="s">
        <v>18</v>
      </c>
      <c r="D79" s="26">
        <v>16.43</v>
      </c>
      <c r="E79" s="24"/>
      <c r="F79" s="22">
        <v>2706.48</v>
      </c>
      <c r="G79" s="22">
        <f t="shared" si="14"/>
        <v>44467.47</v>
      </c>
      <c r="H79" s="22">
        <f t="shared" si="15"/>
        <v>53360.959999999999</v>
      </c>
      <c r="I79" s="22"/>
      <c r="J79" s="22"/>
      <c r="K79" s="22"/>
      <c r="L79" s="22">
        <f t="shared" si="7"/>
        <v>44467.47</v>
      </c>
      <c r="M79" s="22">
        <f t="shared" si="7"/>
        <v>53360.959999999999</v>
      </c>
    </row>
    <row r="80" spans="1:13" ht="18" customHeight="1" x14ac:dyDescent="0.3">
      <c r="A80" s="28" t="s">
        <v>107</v>
      </c>
      <c r="B80" s="79" t="s">
        <v>31</v>
      </c>
      <c r="C80" s="29" t="s">
        <v>18</v>
      </c>
      <c r="D80" s="43">
        <f>ROUND(D79*1.26,2)</f>
        <v>20.7</v>
      </c>
      <c r="E80" s="24"/>
      <c r="F80" s="31">
        <v>0</v>
      </c>
      <c r="G80" s="31">
        <f t="shared" si="14"/>
        <v>0</v>
      </c>
      <c r="H80" s="31">
        <f t="shared" si="15"/>
        <v>0</v>
      </c>
      <c r="I80" s="31">
        <v>4650</v>
      </c>
      <c r="J80" s="31">
        <f>ROUND(I80*D80,2)</f>
        <v>96255</v>
      </c>
      <c r="K80" s="31">
        <f>ROUND(J80*1.2,2)</f>
        <v>115506</v>
      </c>
      <c r="L80" s="31">
        <f>G80+J80</f>
        <v>96255</v>
      </c>
      <c r="M80" s="31">
        <f>H80+K80</f>
        <v>115506</v>
      </c>
    </row>
    <row r="81" spans="1:13" ht="18" customHeight="1" x14ac:dyDescent="0.3">
      <c r="A81" s="42">
        <f>A79+1</f>
        <v>39</v>
      </c>
      <c r="B81" s="25" t="s">
        <v>95</v>
      </c>
      <c r="C81" s="20" t="s">
        <v>18</v>
      </c>
      <c r="D81" s="26">
        <v>3.3</v>
      </c>
      <c r="E81" s="24"/>
      <c r="F81" s="22">
        <v>3353.2799999999997</v>
      </c>
      <c r="G81" s="22">
        <f t="shared" si="14"/>
        <v>11065.82</v>
      </c>
      <c r="H81" s="22">
        <f t="shared" si="15"/>
        <v>13278.98</v>
      </c>
      <c r="I81" s="22"/>
      <c r="J81" s="22"/>
      <c r="K81" s="22"/>
      <c r="L81" s="22">
        <f t="shared" si="7"/>
        <v>11065.82</v>
      </c>
      <c r="M81" s="22">
        <f t="shared" si="7"/>
        <v>13278.98</v>
      </c>
    </row>
    <row r="82" spans="1:13" ht="18" customHeight="1" x14ac:dyDescent="0.3">
      <c r="A82" s="28" t="s">
        <v>108</v>
      </c>
      <c r="B82" s="79" t="s">
        <v>31</v>
      </c>
      <c r="C82" s="29" t="s">
        <v>18</v>
      </c>
      <c r="D82" s="43">
        <f>ROUND(D81*1.26,2)</f>
        <v>4.16</v>
      </c>
      <c r="E82" s="24"/>
      <c r="F82" s="31">
        <v>0</v>
      </c>
      <c r="G82" s="31">
        <f t="shared" si="14"/>
        <v>0</v>
      </c>
      <c r="H82" s="31">
        <f t="shared" si="15"/>
        <v>0</v>
      </c>
      <c r="I82" s="31">
        <v>4650</v>
      </c>
      <c r="J82" s="31">
        <f>ROUND(I82*D82,2)</f>
        <v>19344</v>
      </c>
      <c r="K82" s="31">
        <f>ROUND(J82*1.2,2)</f>
        <v>23212.799999999999</v>
      </c>
      <c r="L82" s="31">
        <f>G82+J82</f>
        <v>19344</v>
      </c>
      <c r="M82" s="31">
        <f>H82+K82</f>
        <v>23212.799999999999</v>
      </c>
    </row>
    <row r="83" spans="1:13" ht="18" customHeight="1" x14ac:dyDescent="0.3">
      <c r="A83" s="42">
        <f>A81+1</f>
        <v>40</v>
      </c>
      <c r="B83" s="25" t="s">
        <v>97</v>
      </c>
      <c r="C83" s="20" t="s">
        <v>68</v>
      </c>
      <c r="D83" s="44">
        <v>9.61</v>
      </c>
      <c r="E83" s="24"/>
      <c r="F83" s="22">
        <v>630</v>
      </c>
      <c r="G83" s="22">
        <f t="shared" si="14"/>
        <v>6054.3</v>
      </c>
      <c r="H83" s="22">
        <f t="shared" si="15"/>
        <v>7265.16</v>
      </c>
      <c r="I83" s="22"/>
      <c r="J83" s="22"/>
      <c r="K83" s="22"/>
      <c r="L83" s="22">
        <f t="shared" si="7"/>
        <v>6054.3</v>
      </c>
      <c r="M83" s="22">
        <f t="shared" si="7"/>
        <v>7265.16</v>
      </c>
    </row>
    <row r="84" spans="1:13" ht="18" customHeight="1" x14ac:dyDescent="0.3">
      <c r="A84" s="45"/>
      <c r="B84" s="46" t="s">
        <v>109</v>
      </c>
      <c r="C84" s="47"/>
      <c r="D84" s="48"/>
      <c r="E84" s="24"/>
      <c r="F84" s="22"/>
      <c r="G84" s="23">
        <f>SUM(G45:G83)</f>
        <v>1431541.34</v>
      </c>
      <c r="H84" s="39">
        <f>SUM(H45:H83)</f>
        <v>1717849.5899999996</v>
      </c>
      <c r="I84" s="22"/>
      <c r="J84" s="23">
        <f>SUM(J45:J83)</f>
        <v>1916829.36</v>
      </c>
      <c r="K84" s="39">
        <f>SUM(K45:K83)</f>
        <v>2300195.2199999997</v>
      </c>
      <c r="L84" s="23">
        <f>SUM(L45:L83)</f>
        <v>3348370.6999999993</v>
      </c>
      <c r="M84" s="39">
        <f>SUM(M45:M83)</f>
        <v>4018044.8100000005</v>
      </c>
    </row>
    <row r="85" spans="1:13" x14ac:dyDescent="0.3">
      <c r="A85" s="65" t="s">
        <v>110</v>
      </c>
      <c r="B85" s="66"/>
      <c r="C85" s="66"/>
      <c r="D85" s="66"/>
      <c r="E85" s="51"/>
      <c r="F85" s="52"/>
      <c r="G85" s="49">
        <f>G43+G84</f>
        <v>7789065.2400000002</v>
      </c>
      <c r="H85" s="50">
        <f>H43+H84</f>
        <v>9346878.2699999996</v>
      </c>
      <c r="I85" s="52"/>
      <c r="J85" s="49">
        <f>J43+J84</f>
        <v>14479028.74</v>
      </c>
      <c r="K85" s="50">
        <f>K43+K84</f>
        <v>17374834.48</v>
      </c>
      <c r="L85" s="49">
        <f>L43+L84</f>
        <v>22268093.979999997</v>
      </c>
      <c r="M85" s="50">
        <f>M43+M84</f>
        <v>26721712.75</v>
      </c>
    </row>
    <row r="87" spans="1:13" x14ac:dyDescent="0.3">
      <c r="F87" s="53"/>
      <c r="G87" s="53"/>
      <c r="H87" s="53"/>
      <c r="I87" s="54"/>
      <c r="J87" s="54"/>
      <c r="K87" s="2"/>
    </row>
    <row r="88" spans="1:13" x14ac:dyDescent="0.3">
      <c r="F88" s="53"/>
      <c r="G88" s="53"/>
      <c r="H88" s="55"/>
      <c r="I88" s="56"/>
      <c r="J88" s="53"/>
      <c r="K88" s="2"/>
    </row>
    <row r="102" spans="4:4" hidden="1" x14ac:dyDescent="0.3"/>
    <row r="103" spans="4:4" hidden="1" x14ac:dyDescent="0.3">
      <c r="D103" s="53" t="s">
        <v>112</v>
      </c>
    </row>
    <row r="104" spans="4:4" hidden="1" x14ac:dyDescent="0.3">
      <c r="D104" s="53">
        <v>105.87</v>
      </c>
    </row>
    <row r="105" spans="4:4" hidden="1" x14ac:dyDescent="0.3">
      <c r="D105" s="53">
        <v>110.44</v>
      </c>
    </row>
    <row r="106" spans="4:4" hidden="1" x14ac:dyDescent="0.3">
      <c r="D106" s="53"/>
    </row>
    <row r="107" spans="4:4" hidden="1" x14ac:dyDescent="0.3"/>
  </sheetData>
  <mergeCells count="13">
    <mergeCell ref="A85:D85"/>
    <mergeCell ref="I4:K4"/>
    <mergeCell ref="L4:M4"/>
    <mergeCell ref="B7:D7"/>
    <mergeCell ref="B8:D8"/>
    <mergeCell ref="B44:D44"/>
    <mergeCell ref="B64:D64"/>
    <mergeCell ref="A2:A5"/>
    <mergeCell ref="B2:B5"/>
    <mergeCell ref="C2:C5"/>
    <mergeCell ref="D2:D5"/>
    <mergeCell ref="F2:M3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4CB2-0FE7-4E87-9F36-64022CA39E97}">
  <dimension ref="A1:F5"/>
  <sheetViews>
    <sheetView workbookViewId="0">
      <selection activeCell="C11" sqref="C11"/>
    </sheetView>
  </sheetViews>
  <sheetFormatPr defaultRowHeight="14.4" x14ac:dyDescent="0.3"/>
  <cols>
    <col min="1" max="1" width="5.5546875" bestFit="1" customWidth="1"/>
    <col min="2" max="2" width="23.6640625" bestFit="1" customWidth="1"/>
    <col min="3" max="4" width="14.6640625" bestFit="1" customWidth="1"/>
    <col min="5" max="6" width="15.6640625" bestFit="1" customWidth="1"/>
  </cols>
  <sheetData>
    <row r="1" spans="1:6" x14ac:dyDescent="0.3">
      <c r="C1" s="78"/>
      <c r="D1" s="78"/>
      <c r="E1" s="78"/>
    </row>
    <row r="2" spans="1:6" s="58" customFormat="1" x14ac:dyDescent="0.3">
      <c r="A2" s="57" t="s">
        <v>113</v>
      </c>
      <c r="B2" s="57" t="s">
        <v>114</v>
      </c>
      <c r="C2" s="57" t="s">
        <v>111</v>
      </c>
      <c r="D2" s="57" t="s">
        <v>115</v>
      </c>
      <c r="E2" s="57" t="s">
        <v>116</v>
      </c>
      <c r="F2" s="57" t="s">
        <v>10</v>
      </c>
    </row>
    <row r="3" spans="1:6" x14ac:dyDescent="0.3">
      <c r="A3" s="59">
        <v>1</v>
      </c>
      <c r="B3" s="60" t="s">
        <v>117</v>
      </c>
      <c r="C3" s="61">
        <f>[1]сводная!C4</f>
        <v>2143223.2999999998</v>
      </c>
      <c r="D3" s="61">
        <f>[1]сводная!C5</f>
        <v>5485805.3800000008</v>
      </c>
      <c r="E3" s="61">
        <f>[1]сводная!C6</f>
        <v>15074639.260000002</v>
      </c>
      <c r="F3" s="61">
        <f>SUM(C3:E3)</f>
        <v>22703667.940000001</v>
      </c>
    </row>
    <row r="4" spans="1:6" x14ac:dyDescent="0.3">
      <c r="A4" s="59">
        <v>2</v>
      </c>
      <c r="B4" s="60" t="s">
        <v>118</v>
      </c>
      <c r="C4" s="61">
        <f>[1]сводная!C9</f>
        <v>403551.58999999997</v>
      </c>
      <c r="D4" s="61">
        <f>[1]сводная!C10</f>
        <v>1314297.9999999998</v>
      </c>
      <c r="E4" s="61">
        <f>[1]сводная!C11</f>
        <v>2300195.2199999997</v>
      </c>
      <c r="F4" s="61">
        <f>SUM(C4:E4)</f>
        <v>4018044.8099999996</v>
      </c>
    </row>
    <row r="5" spans="1:6" s="64" customFormat="1" x14ac:dyDescent="0.3">
      <c r="A5" s="62"/>
      <c r="B5" s="62" t="s">
        <v>119</v>
      </c>
      <c r="C5" s="63">
        <f>C3+C4</f>
        <v>2546774.8899999997</v>
      </c>
      <c r="D5" s="63">
        <f t="shared" ref="D5:F5" si="0">D3+D4</f>
        <v>6800103.3800000008</v>
      </c>
      <c r="E5" s="63">
        <f t="shared" si="0"/>
        <v>17374834.48</v>
      </c>
      <c r="F5" s="63">
        <f t="shared" si="0"/>
        <v>26721712.75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новый рельс для КЗ</vt:lpstr>
      <vt:lpstr>сводная для КЗ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2024-07-08T08:43:53Z</dcterms:created>
  <dcterms:modified xsi:type="dcterms:W3CDTF">2024-07-15T10:10:13Z</dcterms:modified>
</cp:coreProperties>
</file>