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Коломна\ЖД пути Коломна\Стрелки Коломна\14.05.2025\"/>
    </mc:Choice>
  </mc:AlternateContent>
  <xr:revisionPtr revIDLastSave="0" documentId="13_ncr:1_{D8DC97FB-E0B9-4660-9C68-2C485E270AB1}" xr6:coauthVersionLast="47" xr6:coauthVersionMax="47" xr10:uidLastSave="{00000000-0000-0000-0000-000000000000}"/>
  <bookViews>
    <workbookView xWindow="28680" yWindow="1755" windowWidth="29040" windowHeight="15840" firstSheet="2" activeTab="2" xr2:uid="{00000000-000D-0000-FFFF-FFFF00000000}"/>
  </bookViews>
  <sheets>
    <sheet name="Свод" sheetId="3" state="hidden" r:id="rId1"/>
    <sheet name="СМР+мат пред " sheetId="1" state="hidden" r:id="rId2"/>
    <sheet name="СМР+мат 11.04" sheetId="4" r:id="rId3"/>
    <sheet name="Лист1" sheetId="5" state="hidden" r:id="rId4"/>
  </sheets>
  <definedNames>
    <definedName name="_xlnm.Print_Area" localSheetId="0">Свод!$A$1:$H$5</definedName>
    <definedName name="_xlnm.Print_Area" localSheetId="2">'СМР+мат 11.04'!$A$1:$L$288</definedName>
    <definedName name="_xlnm.Print_Area" localSheetId="1">'СМР+мат пред '!$A$1:$L$123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9" i="4" l="1"/>
  <c r="F32" i="4"/>
  <c r="K32" i="4" s="1"/>
  <c r="G32" i="4" l="1"/>
  <c r="L32" i="4" s="1"/>
  <c r="D286" i="4" l="1"/>
  <c r="F286" i="4" s="1"/>
  <c r="K286" i="4" s="1"/>
  <c r="D285" i="4"/>
  <c r="D287" i="4"/>
  <c r="F287" i="4" s="1"/>
  <c r="K287" i="4" s="1"/>
  <c r="F285" i="4"/>
  <c r="F284" i="4"/>
  <c r="K284" i="4" s="1"/>
  <c r="D283" i="4"/>
  <c r="I283" i="4" s="1"/>
  <c r="F282" i="4"/>
  <c r="K282" i="4" s="1"/>
  <c r="D281" i="4"/>
  <c r="I281" i="4" s="1"/>
  <c r="K281" i="4" s="1"/>
  <c r="F280" i="4"/>
  <c r="K280" i="4" s="1"/>
  <c r="I279" i="4"/>
  <c r="K279" i="4" s="1"/>
  <c r="I278" i="4"/>
  <c r="K278" i="4" s="1"/>
  <c r="F277" i="4"/>
  <c r="K277" i="4" s="1"/>
  <c r="I276" i="4"/>
  <c r="K276" i="4" s="1"/>
  <c r="I275" i="4"/>
  <c r="K275" i="4" s="1"/>
  <c r="I274" i="4"/>
  <c r="K274" i="4" s="1"/>
  <c r="I273" i="4"/>
  <c r="K273" i="4" s="1"/>
  <c r="I272" i="4"/>
  <c r="K272" i="4" s="1"/>
  <c r="I271" i="4"/>
  <c r="K271" i="4" s="1"/>
  <c r="F270" i="4"/>
  <c r="K270" i="4" s="1"/>
  <c r="I269" i="4"/>
  <c r="K269" i="4" s="1"/>
  <c r="F268" i="4"/>
  <c r="K268" i="4" s="1"/>
  <c r="I267" i="4"/>
  <c r="K267" i="4" s="1"/>
  <c r="F266" i="4"/>
  <c r="K266" i="4" s="1"/>
  <c r="I265" i="4"/>
  <c r="K265" i="4" s="1"/>
  <c r="F264" i="4"/>
  <c r="K264" i="4" s="1"/>
  <c r="D263" i="4"/>
  <c r="I263" i="4" s="1"/>
  <c r="F262" i="4"/>
  <c r="K262" i="4" s="1"/>
  <c r="F261" i="4"/>
  <c r="G261" i="4" s="1"/>
  <c r="L261" i="4" s="1"/>
  <c r="F260" i="4"/>
  <c r="G260" i="4" s="1"/>
  <c r="L260" i="4" s="1"/>
  <c r="F259" i="4"/>
  <c r="G259" i="4" s="1"/>
  <c r="L259" i="4" s="1"/>
  <c r="D256" i="4"/>
  <c r="F256" i="4" s="1"/>
  <c r="D255" i="4"/>
  <c r="F255" i="4" s="1"/>
  <c r="D257" i="4"/>
  <c r="F257" i="4" s="1"/>
  <c r="K257" i="4" s="1"/>
  <c r="F254" i="4"/>
  <c r="G254" i="4" s="1"/>
  <c r="L254" i="4" s="1"/>
  <c r="D253" i="4"/>
  <c r="I253" i="4" s="1"/>
  <c r="F252" i="4"/>
  <c r="K252" i="4" s="1"/>
  <c r="D251" i="4"/>
  <c r="I251" i="4" s="1"/>
  <c r="K251" i="4" s="1"/>
  <c r="F250" i="4"/>
  <c r="K250" i="4" s="1"/>
  <c r="I249" i="4"/>
  <c r="K249" i="4" s="1"/>
  <c r="I248" i="4"/>
  <c r="K248" i="4" s="1"/>
  <c r="F247" i="4"/>
  <c r="K247" i="4" s="1"/>
  <c r="I246" i="4"/>
  <c r="K246" i="4" s="1"/>
  <c r="I245" i="4"/>
  <c r="K245" i="4" s="1"/>
  <c r="I244" i="4"/>
  <c r="K244" i="4" s="1"/>
  <c r="I243" i="4"/>
  <c r="K243" i="4" s="1"/>
  <c r="I242" i="4"/>
  <c r="K242" i="4" s="1"/>
  <c r="I241" i="4"/>
  <c r="K241" i="4" s="1"/>
  <c r="F240" i="4"/>
  <c r="K240" i="4" s="1"/>
  <c r="I239" i="4"/>
  <c r="K239" i="4" s="1"/>
  <c r="F238" i="4"/>
  <c r="K238" i="4" s="1"/>
  <c r="I237" i="4"/>
  <c r="K237" i="4" s="1"/>
  <c r="F236" i="4"/>
  <c r="K236" i="4" s="1"/>
  <c r="I235" i="4"/>
  <c r="K235" i="4" s="1"/>
  <c r="F234" i="4"/>
  <c r="K234" i="4" s="1"/>
  <c r="D233" i="4"/>
  <c r="I233" i="4" s="1"/>
  <c r="F232" i="4"/>
  <c r="K232" i="4" s="1"/>
  <c r="F231" i="4"/>
  <c r="K231" i="4" s="1"/>
  <c r="F230" i="4"/>
  <c r="G230" i="4" s="1"/>
  <c r="L230" i="4" s="1"/>
  <c r="F229" i="4"/>
  <c r="G229" i="4" s="1"/>
  <c r="L229" i="4" s="1"/>
  <c r="D225" i="4"/>
  <c r="F225" i="4" s="1"/>
  <c r="D227" i="4"/>
  <c r="F227" i="4" s="1"/>
  <c r="K227" i="4" s="1"/>
  <c r="D226" i="4"/>
  <c r="F226" i="4" s="1"/>
  <c r="K226" i="4" s="1"/>
  <c r="F224" i="4"/>
  <c r="K224" i="4" s="1"/>
  <c r="D223" i="4"/>
  <c r="I223" i="4" s="1"/>
  <c r="K223" i="4" s="1"/>
  <c r="F222" i="4"/>
  <c r="K222" i="4" s="1"/>
  <c r="D221" i="4"/>
  <c r="I221" i="4" s="1"/>
  <c r="K221" i="4" s="1"/>
  <c r="F220" i="4"/>
  <c r="K220" i="4" s="1"/>
  <c r="I219" i="4"/>
  <c r="J219" i="4" s="1"/>
  <c r="L219" i="4" s="1"/>
  <c r="I218" i="4"/>
  <c r="K218" i="4" s="1"/>
  <c r="F217" i="4"/>
  <c r="K217" i="4" s="1"/>
  <c r="I216" i="4"/>
  <c r="K216" i="4" s="1"/>
  <c r="I215" i="4"/>
  <c r="J215" i="4" s="1"/>
  <c r="L215" i="4" s="1"/>
  <c r="I214" i="4"/>
  <c r="K214" i="4" s="1"/>
  <c r="I213" i="4"/>
  <c r="K213" i="4" s="1"/>
  <c r="I212" i="4"/>
  <c r="K212" i="4" s="1"/>
  <c r="I211" i="4"/>
  <c r="J211" i="4" s="1"/>
  <c r="L211" i="4" s="1"/>
  <c r="F210" i="4"/>
  <c r="K210" i="4" s="1"/>
  <c r="I209" i="4"/>
  <c r="K209" i="4" s="1"/>
  <c r="F208" i="4"/>
  <c r="K208" i="4" s="1"/>
  <c r="I207" i="4"/>
  <c r="J207" i="4" s="1"/>
  <c r="L207" i="4" s="1"/>
  <c r="F206" i="4"/>
  <c r="K206" i="4" s="1"/>
  <c r="I205" i="4"/>
  <c r="K205" i="4" s="1"/>
  <c r="F204" i="4"/>
  <c r="K204" i="4" s="1"/>
  <c r="D203" i="4"/>
  <c r="I203" i="4" s="1"/>
  <c r="F202" i="4"/>
  <c r="G202" i="4" s="1"/>
  <c r="L202" i="4" s="1"/>
  <c r="F201" i="4"/>
  <c r="G201" i="4" s="1"/>
  <c r="L201" i="4" s="1"/>
  <c r="F200" i="4"/>
  <c r="K200" i="4" s="1"/>
  <c r="F199" i="4"/>
  <c r="K199" i="4" s="1"/>
  <c r="D195" i="4"/>
  <c r="D197" i="4"/>
  <c r="F197" i="4" s="1"/>
  <c r="K197" i="4" s="1"/>
  <c r="D196" i="4"/>
  <c r="F196" i="4" s="1"/>
  <c r="F195" i="4"/>
  <c r="F194" i="4"/>
  <c r="G194" i="4" s="1"/>
  <c r="L194" i="4" s="1"/>
  <c r="D193" i="4"/>
  <c r="I193" i="4" s="1"/>
  <c r="F192" i="4"/>
  <c r="K192" i="4" s="1"/>
  <c r="D191" i="4"/>
  <c r="I191" i="4" s="1"/>
  <c r="K191" i="4" s="1"/>
  <c r="F190" i="4"/>
  <c r="K190" i="4" s="1"/>
  <c r="I189" i="4"/>
  <c r="K189" i="4" s="1"/>
  <c r="I188" i="4"/>
  <c r="K188" i="4" s="1"/>
  <c r="F187" i="4"/>
  <c r="K187" i="4" s="1"/>
  <c r="I186" i="4"/>
  <c r="K186" i="4" s="1"/>
  <c r="I185" i="4"/>
  <c r="K185" i="4" s="1"/>
  <c r="I184" i="4"/>
  <c r="K184" i="4" s="1"/>
  <c r="I183" i="4"/>
  <c r="K183" i="4" s="1"/>
  <c r="I182" i="4"/>
  <c r="K182" i="4" s="1"/>
  <c r="I181" i="4"/>
  <c r="K181" i="4" s="1"/>
  <c r="F180" i="4"/>
  <c r="K180" i="4" s="1"/>
  <c r="I179" i="4"/>
  <c r="K179" i="4" s="1"/>
  <c r="F178" i="4"/>
  <c r="K178" i="4" s="1"/>
  <c r="I177" i="4"/>
  <c r="K177" i="4" s="1"/>
  <c r="F176" i="4"/>
  <c r="K176" i="4" s="1"/>
  <c r="I175" i="4"/>
  <c r="K175" i="4" s="1"/>
  <c r="F174" i="4"/>
  <c r="K174" i="4" s="1"/>
  <c r="D173" i="4"/>
  <c r="I173" i="4" s="1"/>
  <c r="F172" i="4"/>
  <c r="K172" i="4" s="1"/>
  <c r="F171" i="4"/>
  <c r="K171" i="4" s="1"/>
  <c r="F170" i="4"/>
  <c r="G170" i="4" s="1"/>
  <c r="L170" i="4" s="1"/>
  <c r="F169" i="4"/>
  <c r="G169" i="4" s="1"/>
  <c r="L169" i="4" s="1"/>
  <c r="D165" i="4"/>
  <c r="F165" i="4" s="1"/>
  <c r="D167" i="4"/>
  <c r="F167" i="4" s="1"/>
  <c r="K167" i="4" s="1"/>
  <c r="D166" i="4"/>
  <c r="F166" i="4" s="1"/>
  <c r="F164" i="4"/>
  <c r="G164" i="4" s="1"/>
  <c r="L164" i="4" s="1"/>
  <c r="D163" i="4"/>
  <c r="I163" i="4" s="1"/>
  <c r="F162" i="4"/>
  <c r="K162" i="4" s="1"/>
  <c r="D161" i="4"/>
  <c r="I161" i="4" s="1"/>
  <c r="K161" i="4" s="1"/>
  <c r="F160" i="4"/>
  <c r="K160" i="4" s="1"/>
  <c r="I159" i="4"/>
  <c r="K159" i="4" s="1"/>
  <c r="I158" i="4"/>
  <c r="K158" i="4" s="1"/>
  <c r="F157" i="4"/>
  <c r="K157" i="4" s="1"/>
  <c r="I156" i="4"/>
  <c r="K156" i="4" s="1"/>
  <c r="I155" i="4"/>
  <c r="K155" i="4" s="1"/>
  <c r="I154" i="4"/>
  <c r="K154" i="4" s="1"/>
  <c r="I153" i="4"/>
  <c r="K153" i="4" s="1"/>
  <c r="I152" i="4"/>
  <c r="K152" i="4" s="1"/>
  <c r="I151" i="4"/>
  <c r="K151" i="4" s="1"/>
  <c r="F150" i="4"/>
  <c r="K150" i="4" s="1"/>
  <c r="I149" i="4"/>
  <c r="K149" i="4" s="1"/>
  <c r="F148" i="4"/>
  <c r="K148" i="4" s="1"/>
  <c r="I147" i="4"/>
  <c r="K147" i="4" s="1"/>
  <c r="F146" i="4"/>
  <c r="K146" i="4" s="1"/>
  <c r="I145" i="4"/>
  <c r="K145" i="4" s="1"/>
  <c r="F144" i="4"/>
  <c r="K144" i="4" s="1"/>
  <c r="D143" i="4"/>
  <c r="I143" i="4" s="1"/>
  <c r="F142" i="4"/>
  <c r="K142" i="4" s="1"/>
  <c r="F141" i="4"/>
  <c r="G141" i="4" s="1"/>
  <c r="L141" i="4" s="1"/>
  <c r="F140" i="4"/>
  <c r="G140" i="4" s="1"/>
  <c r="L140" i="4" s="1"/>
  <c r="F139" i="4"/>
  <c r="G139" i="4" s="1"/>
  <c r="L139" i="4" s="1"/>
  <c r="D135" i="4"/>
  <c r="F135" i="4" s="1"/>
  <c r="D137" i="4"/>
  <c r="F137" i="4" s="1"/>
  <c r="D136" i="4"/>
  <c r="F136" i="4" s="1"/>
  <c r="K136" i="4" s="1"/>
  <c r="F134" i="4"/>
  <c r="G134" i="4" s="1"/>
  <c r="L134" i="4" s="1"/>
  <c r="D133" i="4"/>
  <c r="I133" i="4" s="1"/>
  <c r="F132" i="4"/>
  <c r="K132" i="4" s="1"/>
  <c r="D131" i="4"/>
  <c r="I131" i="4" s="1"/>
  <c r="F130" i="4"/>
  <c r="G130" i="4" s="1"/>
  <c r="L130" i="4" s="1"/>
  <c r="I129" i="4"/>
  <c r="K129" i="4" s="1"/>
  <c r="I128" i="4"/>
  <c r="J128" i="4" s="1"/>
  <c r="L128" i="4" s="1"/>
  <c r="F127" i="4"/>
  <c r="K127" i="4" s="1"/>
  <c r="I126" i="4"/>
  <c r="K126" i="4" s="1"/>
  <c r="I125" i="4"/>
  <c r="J125" i="4" s="1"/>
  <c r="L125" i="4" s="1"/>
  <c r="I124" i="4"/>
  <c r="K124" i="4" s="1"/>
  <c r="I123" i="4"/>
  <c r="J123" i="4" s="1"/>
  <c r="L123" i="4" s="1"/>
  <c r="I122" i="4"/>
  <c r="K122" i="4" s="1"/>
  <c r="I121" i="4"/>
  <c r="J121" i="4" s="1"/>
  <c r="L121" i="4" s="1"/>
  <c r="F120" i="4"/>
  <c r="K120" i="4" s="1"/>
  <c r="I119" i="4"/>
  <c r="J119" i="4" s="1"/>
  <c r="L119" i="4" s="1"/>
  <c r="F118" i="4"/>
  <c r="K118" i="4" s="1"/>
  <c r="I117" i="4"/>
  <c r="J117" i="4" s="1"/>
  <c r="L117" i="4" s="1"/>
  <c r="F116" i="4"/>
  <c r="K116" i="4" s="1"/>
  <c r="I115" i="4"/>
  <c r="J115" i="4" s="1"/>
  <c r="L115" i="4" s="1"/>
  <c r="F114" i="4"/>
  <c r="K114" i="4" s="1"/>
  <c r="D113" i="4"/>
  <c r="I113" i="4" s="1"/>
  <c r="J113" i="4" s="1"/>
  <c r="L113" i="4" s="1"/>
  <c r="F112" i="4"/>
  <c r="G112" i="4" s="1"/>
  <c r="L112" i="4" s="1"/>
  <c r="F111" i="4"/>
  <c r="K111" i="4" s="1"/>
  <c r="F110" i="4"/>
  <c r="G110" i="4" s="1"/>
  <c r="L110" i="4" s="1"/>
  <c r="F109" i="4"/>
  <c r="G109" i="4" s="1"/>
  <c r="L109" i="4" s="1"/>
  <c r="D105" i="4"/>
  <c r="F105" i="4" s="1"/>
  <c r="D107" i="4"/>
  <c r="F107" i="4" s="1"/>
  <c r="D106" i="4"/>
  <c r="F106" i="4" s="1"/>
  <c r="K106" i="4" s="1"/>
  <c r="F104" i="4"/>
  <c r="K104" i="4" s="1"/>
  <c r="D103" i="4"/>
  <c r="I103" i="4" s="1"/>
  <c r="F102" i="4"/>
  <c r="K102" i="4" s="1"/>
  <c r="D101" i="4"/>
  <c r="I101" i="4" s="1"/>
  <c r="F100" i="4"/>
  <c r="K100" i="4" s="1"/>
  <c r="I99" i="4"/>
  <c r="K99" i="4" s="1"/>
  <c r="I98" i="4"/>
  <c r="K98" i="4" s="1"/>
  <c r="F97" i="4"/>
  <c r="K97" i="4" s="1"/>
  <c r="I96" i="4"/>
  <c r="K96" i="4" s="1"/>
  <c r="I95" i="4"/>
  <c r="K95" i="4" s="1"/>
  <c r="I94" i="4"/>
  <c r="K94" i="4" s="1"/>
  <c r="I93" i="4"/>
  <c r="K93" i="4" s="1"/>
  <c r="I92" i="4"/>
  <c r="K92" i="4" s="1"/>
  <c r="I91" i="4"/>
  <c r="K91" i="4" s="1"/>
  <c r="F90" i="4"/>
  <c r="K90" i="4" s="1"/>
  <c r="I89" i="4"/>
  <c r="K89" i="4" s="1"/>
  <c r="F88" i="4"/>
  <c r="K88" i="4" s="1"/>
  <c r="I87" i="4"/>
  <c r="K87" i="4" s="1"/>
  <c r="F86" i="4"/>
  <c r="K86" i="4" s="1"/>
  <c r="I85" i="4"/>
  <c r="J85" i="4" s="1"/>
  <c r="L85" i="4" s="1"/>
  <c r="F84" i="4"/>
  <c r="K84" i="4" s="1"/>
  <c r="D83" i="4"/>
  <c r="I83" i="4" s="1"/>
  <c r="K83" i="4" s="1"/>
  <c r="F82" i="4"/>
  <c r="K82" i="4" s="1"/>
  <c r="F81" i="4"/>
  <c r="G81" i="4" s="1"/>
  <c r="L81" i="4" s="1"/>
  <c r="F80" i="4"/>
  <c r="K80" i="4" s="1"/>
  <c r="F79" i="4"/>
  <c r="K79" i="4" s="1"/>
  <c r="D76" i="4"/>
  <c r="D77" i="4"/>
  <c r="D75" i="4"/>
  <c r="F47" i="4"/>
  <c r="K47" i="4" s="1"/>
  <c r="F46" i="4"/>
  <c r="K46" i="4" s="1"/>
  <c r="F45" i="4"/>
  <c r="K45" i="4" s="1"/>
  <c r="F43" i="4"/>
  <c r="K43" i="4" s="1"/>
  <c r="F42" i="4"/>
  <c r="G42" i="4" s="1"/>
  <c r="L42" i="4" s="1"/>
  <c r="F41" i="4"/>
  <c r="K41" i="4" s="1"/>
  <c r="F39" i="4"/>
  <c r="K39" i="4" s="1"/>
  <c r="F38" i="4"/>
  <c r="G38" i="4" s="1"/>
  <c r="L38" i="4" s="1"/>
  <c r="F37" i="4"/>
  <c r="K37" i="4" s="1"/>
  <c r="D34" i="4"/>
  <c r="D35" i="4"/>
  <c r="D26" i="4"/>
  <c r="D17" i="4"/>
  <c r="D29" i="4"/>
  <c r="D30" i="4" s="1"/>
  <c r="D28" i="4"/>
  <c r="G264" i="4" l="1"/>
  <c r="L264" i="4" s="1"/>
  <c r="J278" i="4"/>
  <c r="L278" i="4" s="1"/>
  <c r="J272" i="4"/>
  <c r="L272" i="4" s="1"/>
  <c r="J276" i="4"/>
  <c r="L276" i="4" s="1"/>
  <c r="G268" i="4"/>
  <c r="L268" i="4" s="1"/>
  <c r="G280" i="4"/>
  <c r="L280" i="4" s="1"/>
  <c r="G266" i="4"/>
  <c r="L266" i="4" s="1"/>
  <c r="J274" i="4"/>
  <c r="L274" i="4" s="1"/>
  <c r="G262" i="4"/>
  <c r="L262" i="4" s="1"/>
  <c r="G270" i="4"/>
  <c r="L270" i="4" s="1"/>
  <c r="J265" i="4"/>
  <c r="L265" i="4" s="1"/>
  <c r="J267" i="4"/>
  <c r="L267" i="4" s="1"/>
  <c r="J269" i="4"/>
  <c r="L269" i="4" s="1"/>
  <c r="J271" i="4"/>
  <c r="L271" i="4" s="1"/>
  <c r="J273" i="4"/>
  <c r="L273" i="4" s="1"/>
  <c r="J275" i="4"/>
  <c r="L275" i="4" s="1"/>
  <c r="G277" i="4"/>
  <c r="L277" i="4" s="1"/>
  <c r="J279" i="4"/>
  <c r="L279" i="4" s="1"/>
  <c r="G286" i="4"/>
  <c r="L286" i="4" s="1"/>
  <c r="K260" i="4"/>
  <c r="K263" i="4"/>
  <c r="J263" i="4"/>
  <c r="L263" i="4" s="1"/>
  <c r="K261" i="4"/>
  <c r="K259" i="4"/>
  <c r="K283" i="4"/>
  <c r="J283" i="4"/>
  <c r="L283" i="4" s="1"/>
  <c r="G285" i="4"/>
  <c r="L285" i="4" s="1"/>
  <c r="K285" i="4"/>
  <c r="J281" i="4"/>
  <c r="L281" i="4" s="1"/>
  <c r="G282" i="4"/>
  <c r="L282" i="4" s="1"/>
  <c r="G287" i="4"/>
  <c r="L287" i="4" s="1"/>
  <c r="G284" i="4"/>
  <c r="L284" i="4" s="1"/>
  <c r="G236" i="4"/>
  <c r="L236" i="4" s="1"/>
  <c r="J244" i="4"/>
  <c r="L244" i="4" s="1"/>
  <c r="G234" i="4"/>
  <c r="L234" i="4" s="1"/>
  <c r="J242" i="4"/>
  <c r="L242" i="4" s="1"/>
  <c r="G250" i="4"/>
  <c r="L250" i="4" s="1"/>
  <c r="G240" i="4"/>
  <c r="L240" i="4" s="1"/>
  <c r="J248" i="4"/>
  <c r="L248" i="4" s="1"/>
  <c r="G222" i="4"/>
  <c r="L222" i="4" s="1"/>
  <c r="G238" i="4"/>
  <c r="L238" i="4" s="1"/>
  <c r="J246" i="4"/>
  <c r="L246" i="4" s="1"/>
  <c r="K229" i="4"/>
  <c r="J235" i="4"/>
  <c r="L235" i="4" s="1"/>
  <c r="J237" i="4"/>
  <c r="L237" i="4" s="1"/>
  <c r="J239" i="4"/>
  <c r="L239" i="4" s="1"/>
  <c r="J241" i="4"/>
  <c r="L241" i="4" s="1"/>
  <c r="J243" i="4"/>
  <c r="L243" i="4" s="1"/>
  <c r="J245" i="4"/>
  <c r="L245" i="4" s="1"/>
  <c r="G247" i="4"/>
  <c r="L247" i="4" s="1"/>
  <c r="J249" i="4"/>
  <c r="L249" i="4" s="1"/>
  <c r="K254" i="4"/>
  <c r="K256" i="4"/>
  <c r="G256" i="4"/>
  <c r="L256" i="4" s="1"/>
  <c r="K233" i="4"/>
  <c r="J233" i="4"/>
  <c r="L233" i="4" s="1"/>
  <c r="G232" i="4"/>
  <c r="L232" i="4" s="1"/>
  <c r="G231" i="4"/>
  <c r="L231" i="4" s="1"/>
  <c r="K230" i="4"/>
  <c r="G255" i="4"/>
  <c r="L255" i="4" s="1"/>
  <c r="K255" i="4"/>
  <c r="K253" i="4"/>
  <c r="J253" i="4"/>
  <c r="L253" i="4" s="1"/>
  <c r="J251" i="4"/>
  <c r="L251" i="4" s="1"/>
  <c r="G252" i="4"/>
  <c r="L252" i="4" s="1"/>
  <c r="G257" i="4"/>
  <c r="L257" i="4" s="1"/>
  <c r="G206" i="4"/>
  <c r="L206" i="4" s="1"/>
  <c r="J214" i="4"/>
  <c r="L214" i="4" s="1"/>
  <c r="G210" i="4"/>
  <c r="L210" i="4" s="1"/>
  <c r="J218" i="4"/>
  <c r="L218" i="4" s="1"/>
  <c r="J205" i="4"/>
  <c r="L205" i="4" s="1"/>
  <c r="J209" i="4"/>
  <c r="L209" i="4" s="1"/>
  <c r="J213" i="4"/>
  <c r="L213" i="4" s="1"/>
  <c r="G217" i="4"/>
  <c r="L217" i="4" s="1"/>
  <c r="K207" i="4"/>
  <c r="K211" i="4"/>
  <c r="K215" i="4"/>
  <c r="K219" i="4"/>
  <c r="K201" i="4"/>
  <c r="G204" i="4"/>
  <c r="L204" i="4" s="1"/>
  <c r="G208" i="4"/>
  <c r="L208" i="4" s="1"/>
  <c r="J212" i="4"/>
  <c r="L212" i="4" s="1"/>
  <c r="J216" i="4"/>
  <c r="L216" i="4" s="1"/>
  <c r="G220" i="4"/>
  <c r="L220" i="4" s="1"/>
  <c r="J221" i="4"/>
  <c r="L221" i="4" s="1"/>
  <c r="G226" i="4"/>
  <c r="L226" i="4" s="1"/>
  <c r="G227" i="4"/>
  <c r="L227" i="4" s="1"/>
  <c r="K202" i="4"/>
  <c r="J203" i="4"/>
  <c r="L203" i="4" s="1"/>
  <c r="K203" i="4"/>
  <c r="G225" i="4"/>
  <c r="L225" i="4" s="1"/>
  <c r="K225" i="4"/>
  <c r="G199" i="4"/>
  <c r="L199" i="4" s="1"/>
  <c r="G200" i="4"/>
  <c r="L200" i="4" s="1"/>
  <c r="J223" i="4"/>
  <c r="L223" i="4" s="1"/>
  <c r="G224" i="4"/>
  <c r="L224" i="4" s="1"/>
  <c r="G171" i="4"/>
  <c r="L171" i="4" s="1"/>
  <c r="K196" i="4"/>
  <c r="G196" i="4"/>
  <c r="L196" i="4" s="1"/>
  <c r="K169" i="4"/>
  <c r="G174" i="4"/>
  <c r="L174" i="4" s="1"/>
  <c r="G176" i="4"/>
  <c r="L176" i="4" s="1"/>
  <c r="G178" i="4"/>
  <c r="L178" i="4" s="1"/>
  <c r="G180" i="4"/>
  <c r="L180" i="4" s="1"/>
  <c r="J182" i="4"/>
  <c r="L182" i="4" s="1"/>
  <c r="J184" i="4"/>
  <c r="L184" i="4" s="1"/>
  <c r="J186" i="4"/>
  <c r="L186" i="4" s="1"/>
  <c r="J188" i="4"/>
  <c r="L188" i="4" s="1"/>
  <c r="G190" i="4"/>
  <c r="L190" i="4" s="1"/>
  <c r="J175" i="4"/>
  <c r="L175" i="4" s="1"/>
  <c r="J177" i="4"/>
  <c r="L177" i="4" s="1"/>
  <c r="J179" i="4"/>
  <c r="L179" i="4" s="1"/>
  <c r="J181" i="4"/>
  <c r="L181" i="4" s="1"/>
  <c r="J183" i="4"/>
  <c r="L183" i="4" s="1"/>
  <c r="J185" i="4"/>
  <c r="L185" i="4" s="1"/>
  <c r="G187" i="4"/>
  <c r="L187" i="4" s="1"/>
  <c r="J189" i="4"/>
  <c r="L189" i="4" s="1"/>
  <c r="K194" i="4"/>
  <c r="K173" i="4"/>
  <c r="J173" i="4"/>
  <c r="L173" i="4" s="1"/>
  <c r="G172" i="4"/>
  <c r="L172" i="4" s="1"/>
  <c r="K170" i="4"/>
  <c r="G195" i="4"/>
  <c r="L195" i="4" s="1"/>
  <c r="K195" i="4"/>
  <c r="K193" i="4"/>
  <c r="J193" i="4"/>
  <c r="L193" i="4" s="1"/>
  <c r="J191" i="4"/>
  <c r="L191" i="4" s="1"/>
  <c r="G192" i="4"/>
  <c r="L192" i="4" s="1"/>
  <c r="G197" i="4"/>
  <c r="L197" i="4" s="1"/>
  <c r="K166" i="4"/>
  <c r="G166" i="4"/>
  <c r="L166" i="4" s="1"/>
  <c r="K139" i="4"/>
  <c r="J145" i="4"/>
  <c r="L145" i="4" s="1"/>
  <c r="J147" i="4"/>
  <c r="L147" i="4" s="1"/>
  <c r="J149" i="4"/>
  <c r="L149" i="4" s="1"/>
  <c r="J151" i="4"/>
  <c r="L151" i="4" s="1"/>
  <c r="J153" i="4"/>
  <c r="L153" i="4" s="1"/>
  <c r="J155" i="4"/>
  <c r="L155" i="4" s="1"/>
  <c r="G157" i="4"/>
  <c r="L157" i="4" s="1"/>
  <c r="G160" i="4"/>
  <c r="L160" i="4" s="1"/>
  <c r="G144" i="4"/>
  <c r="L144" i="4" s="1"/>
  <c r="G146" i="4"/>
  <c r="L146" i="4" s="1"/>
  <c r="G148" i="4"/>
  <c r="L148" i="4" s="1"/>
  <c r="G150" i="4"/>
  <c r="L150" i="4" s="1"/>
  <c r="J152" i="4"/>
  <c r="L152" i="4" s="1"/>
  <c r="J154" i="4"/>
  <c r="L154" i="4" s="1"/>
  <c r="J156" i="4"/>
  <c r="L156" i="4" s="1"/>
  <c r="J158" i="4"/>
  <c r="L158" i="4" s="1"/>
  <c r="J159" i="4"/>
  <c r="L159" i="4" s="1"/>
  <c r="K164" i="4"/>
  <c r="K143" i="4"/>
  <c r="J143" i="4"/>
  <c r="L143" i="4" s="1"/>
  <c r="G142" i="4"/>
  <c r="L142" i="4" s="1"/>
  <c r="K141" i="4"/>
  <c r="K140" i="4"/>
  <c r="G165" i="4"/>
  <c r="L165" i="4" s="1"/>
  <c r="K165" i="4"/>
  <c r="K163" i="4"/>
  <c r="J163" i="4"/>
  <c r="L163" i="4" s="1"/>
  <c r="J161" i="4"/>
  <c r="L161" i="4" s="1"/>
  <c r="G162" i="4"/>
  <c r="L162" i="4" s="1"/>
  <c r="G167" i="4"/>
  <c r="L167" i="4" s="1"/>
  <c r="G104" i="4"/>
  <c r="L104" i="4" s="1"/>
  <c r="K109" i="4"/>
  <c r="K112" i="4"/>
  <c r="G79" i="4"/>
  <c r="L79" i="4" s="1"/>
  <c r="K81" i="4"/>
  <c r="K134" i="4"/>
  <c r="G111" i="4"/>
  <c r="L111" i="4" s="1"/>
  <c r="K110" i="4"/>
  <c r="K135" i="4"/>
  <c r="G135" i="4"/>
  <c r="L135" i="4" s="1"/>
  <c r="J133" i="4"/>
  <c r="L133" i="4" s="1"/>
  <c r="K133" i="4"/>
  <c r="K131" i="4"/>
  <c r="J131" i="4"/>
  <c r="L131" i="4" s="1"/>
  <c r="K137" i="4"/>
  <c r="G137" i="4"/>
  <c r="L137" i="4" s="1"/>
  <c r="G114" i="4"/>
  <c r="L114" i="4" s="1"/>
  <c r="G116" i="4"/>
  <c r="L116" i="4" s="1"/>
  <c r="G118" i="4"/>
  <c r="L118" i="4" s="1"/>
  <c r="G120" i="4"/>
  <c r="L120" i="4" s="1"/>
  <c r="J122" i="4"/>
  <c r="L122" i="4" s="1"/>
  <c r="J124" i="4"/>
  <c r="L124" i="4" s="1"/>
  <c r="J126" i="4"/>
  <c r="L126" i="4" s="1"/>
  <c r="G127" i="4"/>
  <c r="L127" i="4" s="1"/>
  <c r="J129" i="4"/>
  <c r="L129" i="4" s="1"/>
  <c r="G136" i="4"/>
  <c r="L136" i="4" s="1"/>
  <c r="K113" i="4"/>
  <c r="K115" i="4"/>
  <c r="K117" i="4"/>
  <c r="K119" i="4"/>
  <c r="K121" i="4"/>
  <c r="K123" i="4"/>
  <c r="K125" i="4"/>
  <c r="K128" i="4"/>
  <c r="K130" i="4"/>
  <c r="G132" i="4"/>
  <c r="L132" i="4" s="1"/>
  <c r="K105" i="4"/>
  <c r="G105" i="4"/>
  <c r="L105" i="4" s="1"/>
  <c r="G82" i="4"/>
  <c r="L82" i="4" s="1"/>
  <c r="G80" i="4"/>
  <c r="L80" i="4" s="1"/>
  <c r="J103" i="4"/>
  <c r="L103" i="4" s="1"/>
  <c r="K103" i="4"/>
  <c r="K101" i="4"/>
  <c r="J101" i="4"/>
  <c r="L101" i="4" s="1"/>
  <c r="K107" i="4"/>
  <c r="G107" i="4"/>
  <c r="L107" i="4" s="1"/>
  <c r="G106" i="4"/>
  <c r="L106" i="4" s="1"/>
  <c r="J83" i="4"/>
  <c r="L83" i="4" s="1"/>
  <c r="G84" i="4"/>
  <c r="L84" i="4" s="1"/>
  <c r="G86" i="4"/>
  <c r="L86" i="4" s="1"/>
  <c r="J87" i="4"/>
  <c r="L87" i="4" s="1"/>
  <c r="G88" i="4"/>
  <c r="L88" i="4" s="1"/>
  <c r="J89" i="4"/>
  <c r="L89" i="4" s="1"/>
  <c r="G90" i="4"/>
  <c r="L90" i="4" s="1"/>
  <c r="J91" i="4"/>
  <c r="L91" i="4" s="1"/>
  <c r="J92" i="4"/>
  <c r="L92" i="4" s="1"/>
  <c r="J93" i="4"/>
  <c r="L93" i="4" s="1"/>
  <c r="J94" i="4"/>
  <c r="L94" i="4" s="1"/>
  <c r="J95" i="4"/>
  <c r="L95" i="4" s="1"/>
  <c r="J96" i="4"/>
  <c r="L96" i="4" s="1"/>
  <c r="G97" i="4"/>
  <c r="L97" i="4" s="1"/>
  <c r="J98" i="4"/>
  <c r="L98" i="4" s="1"/>
  <c r="J99" i="4"/>
  <c r="L99" i="4" s="1"/>
  <c r="G100" i="4"/>
  <c r="L100" i="4" s="1"/>
  <c r="K85" i="4"/>
  <c r="G102" i="4"/>
  <c r="L102" i="4" s="1"/>
  <c r="G45" i="4"/>
  <c r="L45" i="4" s="1"/>
  <c r="G46" i="4"/>
  <c r="L46" i="4" s="1"/>
  <c r="G47" i="4"/>
  <c r="L47" i="4" s="1"/>
  <c r="G43" i="4"/>
  <c r="L43" i="4" s="1"/>
  <c r="G41" i="4"/>
  <c r="L41" i="4" s="1"/>
  <c r="K42" i="4"/>
  <c r="G39" i="4"/>
  <c r="L39" i="4" s="1"/>
  <c r="K38" i="4"/>
  <c r="G37" i="4"/>
  <c r="L37" i="4" s="1"/>
  <c r="F22" i="4" l="1"/>
  <c r="K22" i="4" s="1"/>
  <c r="I25" i="4"/>
  <c r="J25" i="4" s="1"/>
  <c r="L25" i="4" s="1"/>
  <c r="G22" i="4" l="1"/>
  <c r="L22" i="4" s="1"/>
  <c r="K25" i="4"/>
  <c r="I57" i="4" l="1"/>
  <c r="K57" i="4" s="1"/>
  <c r="J57" i="4" l="1"/>
  <c r="L57" i="4" s="1"/>
  <c r="I69" i="4" l="1"/>
  <c r="K69" i="4" s="1"/>
  <c r="F72" i="4"/>
  <c r="K72" i="4" s="1"/>
  <c r="F77" i="4"/>
  <c r="G77" i="4" s="1"/>
  <c r="L77" i="4" s="1"/>
  <c r="F76" i="4"/>
  <c r="G76" i="4" s="1"/>
  <c r="L76" i="4" s="1"/>
  <c r="F75" i="4"/>
  <c r="G75" i="4" s="1"/>
  <c r="L75" i="4" s="1"/>
  <c r="F74" i="4"/>
  <c r="G74" i="4" s="1"/>
  <c r="L74" i="4" s="1"/>
  <c r="F67" i="4"/>
  <c r="G67" i="4" s="1"/>
  <c r="L67" i="4" s="1"/>
  <c r="F60" i="4"/>
  <c r="G60" i="4" s="1"/>
  <c r="L60" i="4" s="1"/>
  <c r="F58" i="4"/>
  <c r="G58" i="4" s="1"/>
  <c r="L58" i="4" s="1"/>
  <c r="F54" i="4"/>
  <c r="K54" i="4" s="1"/>
  <c r="F52" i="4"/>
  <c r="K52" i="4" s="1"/>
  <c r="F51" i="4"/>
  <c r="K51" i="4" s="1"/>
  <c r="F50" i="4"/>
  <c r="K50" i="4" s="1"/>
  <c r="F49" i="4"/>
  <c r="K49" i="4" s="1"/>
  <c r="F35" i="4"/>
  <c r="G35" i="4" s="1"/>
  <c r="L35" i="4" s="1"/>
  <c r="F34" i="4"/>
  <c r="G34" i="4" s="1"/>
  <c r="L34" i="4" s="1"/>
  <c r="F33" i="4"/>
  <c r="G33" i="4" s="1"/>
  <c r="L33" i="4" s="1"/>
  <c r="F31" i="4"/>
  <c r="G31" i="4" s="1"/>
  <c r="L31" i="4" s="1"/>
  <c r="F29" i="4"/>
  <c r="G29" i="4" s="1"/>
  <c r="L29" i="4" s="1"/>
  <c r="F27" i="4"/>
  <c r="G27" i="4" s="1"/>
  <c r="L27" i="4" s="1"/>
  <c r="F23" i="4"/>
  <c r="G23" i="4" s="1"/>
  <c r="L23" i="4" s="1"/>
  <c r="F20" i="4"/>
  <c r="K20" i="4" s="1"/>
  <c r="F18" i="4"/>
  <c r="K18" i="4" s="1"/>
  <c r="F16" i="4"/>
  <c r="G16" i="4" s="1"/>
  <c r="L16" i="4" s="1"/>
  <c r="F15" i="4"/>
  <c r="G15" i="4" s="1"/>
  <c r="L15" i="4" s="1"/>
  <c r="F14" i="4"/>
  <c r="G14" i="4" s="1"/>
  <c r="L14" i="4" s="1"/>
  <c r="F13" i="4"/>
  <c r="G13" i="4" s="1"/>
  <c r="L13" i="4" s="1"/>
  <c r="I59" i="4"/>
  <c r="K59" i="4" s="1"/>
  <c r="K67" i="4" l="1"/>
  <c r="K58" i="4"/>
  <c r="K76" i="4"/>
  <c r="K60" i="4"/>
  <c r="K75" i="4"/>
  <c r="K77" i="4"/>
  <c r="K13" i="4"/>
  <c r="K15" i="4"/>
  <c r="K27" i="4"/>
  <c r="K31" i="4"/>
  <c r="K34" i="4"/>
  <c r="K14" i="4"/>
  <c r="K16" i="4"/>
  <c r="K23" i="4"/>
  <c r="K29" i="4"/>
  <c r="K33" i="4"/>
  <c r="K35" i="4"/>
  <c r="J69" i="4"/>
  <c r="L69" i="4" s="1"/>
  <c r="K74" i="4"/>
  <c r="G72" i="4"/>
  <c r="L72" i="4" s="1"/>
  <c r="G54" i="4"/>
  <c r="L54" i="4" s="1"/>
  <c r="G49" i="4"/>
  <c r="L49" i="4" s="1"/>
  <c r="G50" i="4"/>
  <c r="L50" i="4" s="1"/>
  <c r="G51" i="4"/>
  <c r="L51" i="4" s="1"/>
  <c r="G52" i="4"/>
  <c r="L52" i="4" s="1"/>
  <c r="G20" i="4"/>
  <c r="L20" i="4" s="1"/>
  <c r="G18" i="4"/>
  <c r="L18" i="4" s="1"/>
  <c r="J59" i="4"/>
  <c r="L59" i="4" s="1"/>
  <c r="D73" i="4" l="1"/>
  <c r="D71" i="4"/>
  <c r="D53" i="4"/>
  <c r="F56" i="4"/>
  <c r="G56" i="4" l="1"/>
  <c r="L56" i="4" s="1"/>
  <c r="K56" i="4"/>
  <c r="I73" i="4"/>
  <c r="K73" i="4" s="1"/>
  <c r="I68" i="4"/>
  <c r="J68" i="4" s="1"/>
  <c r="L68" i="4" s="1"/>
  <c r="I65" i="4"/>
  <c r="J65" i="4" s="1"/>
  <c r="L65" i="4" s="1"/>
  <c r="I64" i="4"/>
  <c r="K64" i="4" s="1"/>
  <c r="I63" i="4"/>
  <c r="K63" i="4" s="1"/>
  <c r="I62" i="4"/>
  <c r="K62" i="4" s="1"/>
  <c r="I61" i="4"/>
  <c r="K61" i="4" s="1"/>
  <c r="I55" i="4"/>
  <c r="J55" i="4" s="1"/>
  <c r="L55" i="4" s="1"/>
  <c r="I53" i="4"/>
  <c r="J53" i="4" s="1"/>
  <c r="L53" i="4" s="1"/>
  <c r="I24" i="4"/>
  <c r="J24" i="4" s="1"/>
  <c r="L24" i="4" s="1"/>
  <c r="K55" i="4" l="1"/>
  <c r="K24" i="4"/>
  <c r="K53" i="4"/>
  <c r="K68" i="4"/>
  <c r="J73" i="4"/>
  <c r="L73" i="4" s="1"/>
  <c r="K65" i="4"/>
  <c r="J61" i="4"/>
  <c r="L61" i="4" s="1"/>
  <c r="J62" i="4"/>
  <c r="L62" i="4" s="1"/>
  <c r="J63" i="4"/>
  <c r="L63" i="4" s="1"/>
  <c r="J64" i="4"/>
  <c r="L64" i="4" s="1"/>
  <c r="I66" i="4" l="1"/>
  <c r="K66" i="4" s="1"/>
  <c r="J66" i="4" l="1"/>
  <c r="L66" i="4" s="1"/>
  <c r="I71" i="4" l="1"/>
  <c r="K71" i="4" s="1"/>
  <c r="F70" i="4"/>
  <c r="I30" i="4"/>
  <c r="I28" i="4"/>
  <c r="I26" i="4"/>
  <c r="K26" i="4" s="1"/>
  <c r="I21" i="4"/>
  <c r="I19" i="4"/>
  <c r="K19" i="4" s="1"/>
  <c r="I17" i="4"/>
  <c r="F12" i="4"/>
  <c r="I288" i="4" l="1"/>
  <c r="F288" i="4"/>
  <c r="G288" i="4" s="1"/>
  <c r="K21" i="4"/>
  <c r="K12" i="4"/>
  <c r="J21" i="4"/>
  <c r="L21" i="4" s="1"/>
  <c r="K70" i="4"/>
  <c r="G70" i="4"/>
  <c r="L70" i="4" s="1"/>
  <c r="K17" i="4"/>
  <c r="J17" i="4"/>
  <c r="J19" i="4"/>
  <c r="L19" i="4" s="1"/>
  <c r="J26" i="4"/>
  <c r="L26" i="4" s="1"/>
  <c r="K28" i="4"/>
  <c r="J28" i="4"/>
  <c r="L28" i="4" s="1"/>
  <c r="K30" i="4"/>
  <c r="J30" i="4"/>
  <c r="L30" i="4" s="1"/>
  <c r="G12" i="4"/>
  <c r="L12" i="4" s="1"/>
  <c r="J71" i="4"/>
  <c r="L71" i="4" s="1"/>
  <c r="J288" i="4" l="1"/>
  <c r="K288" i="4"/>
  <c r="L288" i="4" s="1"/>
  <c r="L17" i="4"/>
  <c r="F8" i="1"/>
  <c r="K8" i="1" s="1"/>
  <c r="G8" i="1" l="1"/>
  <c r="L8" i="1" s="1"/>
  <c r="H80" i="1"/>
  <c r="H69" i="1"/>
  <c r="I69" i="1" s="1"/>
  <c r="K69" i="1" s="1"/>
  <c r="H68" i="1"/>
  <c r="I68" i="1" s="1"/>
  <c r="J68" i="1" s="1"/>
  <c r="I117" i="1"/>
  <c r="K117" i="1" s="1"/>
  <c r="I74" i="1"/>
  <c r="J74" i="1" s="1"/>
  <c r="L74" i="1" s="1"/>
  <c r="H67" i="1"/>
  <c r="I67" i="1" s="1"/>
  <c r="K67" i="1" s="1"/>
  <c r="H66" i="1"/>
  <c r="K68" i="1" l="1"/>
  <c r="J117" i="1"/>
  <c r="L117" i="1" s="1"/>
  <c r="K74" i="1"/>
  <c r="J67" i="1"/>
  <c r="L67" i="1" s="1"/>
  <c r="J69" i="1"/>
  <c r="L69" i="1" s="1"/>
  <c r="L68" i="1"/>
  <c r="F116" i="1"/>
  <c r="G116" i="1" s="1"/>
  <c r="L116" i="1" s="1"/>
  <c r="F115" i="1"/>
  <c r="K115" i="1" s="1"/>
  <c r="F111" i="1"/>
  <c r="K111" i="1" s="1"/>
  <c r="F105" i="1"/>
  <c r="K105" i="1" s="1"/>
  <c r="F98" i="1"/>
  <c r="K98" i="1" s="1"/>
  <c r="F88" i="1"/>
  <c r="K88" i="1" s="1"/>
  <c r="F78" i="1"/>
  <c r="G78" i="1" s="1"/>
  <c r="L78" i="1" s="1"/>
  <c r="F72" i="1"/>
  <c r="K72" i="1" s="1"/>
  <c r="F63" i="1"/>
  <c r="G63" i="1" s="1"/>
  <c r="L63" i="1" s="1"/>
  <c r="F62" i="1"/>
  <c r="K62" i="1" s="1"/>
  <c r="F48" i="1"/>
  <c r="G48" i="1" s="1"/>
  <c r="L48" i="1" s="1"/>
  <c r="F44" i="1"/>
  <c r="K44" i="1" s="1"/>
  <c r="F39" i="1"/>
  <c r="K39" i="1" s="1"/>
  <c r="F37" i="1"/>
  <c r="K37" i="1" s="1"/>
  <c r="F32" i="1"/>
  <c r="K32" i="1" s="1"/>
  <c r="F25" i="1"/>
  <c r="K25" i="1" s="1"/>
  <c r="F20" i="1"/>
  <c r="G20" i="1" s="1"/>
  <c r="L20" i="1" s="1"/>
  <c r="F15" i="1"/>
  <c r="G15" i="1" s="1"/>
  <c r="L15" i="1" s="1"/>
  <c r="F9" i="1"/>
  <c r="K9" i="1" s="1"/>
  <c r="H107" i="1"/>
  <c r="K116" i="1" l="1"/>
  <c r="G115" i="1"/>
  <c r="L115" i="1" s="1"/>
  <c r="G111" i="1"/>
  <c r="L111" i="1" s="1"/>
  <c r="G105" i="1"/>
  <c r="L105" i="1" s="1"/>
  <c r="G98" i="1"/>
  <c r="L98" i="1" s="1"/>
  <c r="G88" i="1"/>
  <c r="L88" i="1" s="1"/>
  <c r="K78" i="1"/>
  <c r="G72" i="1"/>
  <c r="L72" i="1" s="1"/>
  <c r="K63" i="1"/>
  <c r="G62" i="1"/>
  <c r="L62" i="1" s="1"/>
  <c r="K48" i="1"/>
  <c r="G44" i="1"/>
  <c r="L44" i="1" s="1"/>
  <c r="G39" i="1"/>
  <c r="L39" i="1" s="1"/>
  <c r="G37" i="1"/>
  <c r="L37" i="1" s="1"/>
  <c r="G32" i="1"/>
  <c r="L32" i="1" s="1"/>
  <c r="G25" i="1"/>
  <c r="L25" i="1" s="1"/>
  <c r="K20" i="1"/>
  <c r="K15" i="1"/>
  <c r="G9" i="1"/>
  <c r="L9" i="1" s="1"/>
  <c r="H65" i="1"/>
  <c r="H113" i="1"/>
  <c r="I95" i="1" l="1"/>
  <c r="J95" i="1" s="1"/>
  <c r="L95" i="1" s="1"/>
  <c r="I85" i="1"/>
  <c r="K85" i="1" s="1"/>
  <c r="I54" i="1"/>
  <c r="K54" i="1" s="1"/>
  <c r="K95" i="1" l="1"/>
  <c r="J85" i="1"/>
  <c r="L85" i="1" s="1"/>
  <c r="J54" i="1"/>
  <c r="L54" i="1" s="1"/>
  <c r="F51" i="1"/>
  <c r="K51" i="1" s="1"/>
  <c r="F92" i="1"/>
  <c r="K92" i="1" s="1"/>
  <c r="G51" i="1" l="1"/>
  <c r="L51" i="1" s="1"/>
  <c r="G92" i="1"/>
  <c r="L92" i="1" s="1"/>
  <c r="I93" i="1" l="1"/>
  <c r="K93" i="1" s="1"/>
  <c r="I83" i="1"/>
  <c r="K83" i="1" s="1"/>
  <c r="I49" i="1"/>
  <c r="K49" i="1" s="1"/>
  <c r="F64" i="1"/>
  <c r="G64" i="1" s="1"/>
  <c r="L64" i="1" s="1"/>
  <c r="F61" i="1"/>
  <c r="K61" i="1" s="1"/>
  <c r="F53" i="1"/>
  <c r="K53" i="1" s="1"/>
  <c r="J93" i="1" l="1"/>
  <c r="L93" i="1" s="1"/>
  <c r="J83" i="1"/>
  <c r="L83" i="1" s="1"/>
  <c r="J49" i="1"/>
  <c r="L49" i="1" s="1"/>
  <c r="G61" i="1"/>
  <c r="L61" i="1" s="1"/>
  <c r="K64" i="1"/>
  <c r="G53" i="1"/>
  <c r="L53" i="1" s="1"/>
  <c r="F82" i="1" l="1"/>
  <c r="G82" i="1" s="1"/>
  <c r="L82" i="1" s="1"/>
  <c r="K82" i="1" l="1"/>
  <c r="F50" i="1" l="1"/>
  <c r="G50" i="1" s="1"/>
  <c r="L50" i="1" s="1"/>
  <c r="F46" i="1"/>
  <c r="G46" i="1" s="1"/>
  <c r="L46" i="1" s="1"/>
  <c r="F43" i="1"/>
  <c r="K43" i="1" s="1"/>
  <c r="F41" i="1"/>
  <c r="G41" i="1" s="1"/>
  <c r="L41" i="1" s="1"/>
  <c r="F40" i="1"/>
  <c r="K40" i="1" s="1"/>
  <c r="F38" i="1"/>
  <c r="F36" i="1"/>
  <c r="K36" i="1" s="1"/>
  <c r="G38" i="1" l="1"/>
  <c r="L38" i="1" s="1"/>
  <c r="K46" i="1"/>
  <c r="K41" i="1"/>
  <c r="K50" i="1"/>
  <c r="K38" i="1"/>
  <c r="G36" i="1"/>
  <c r="L36" i="1" s="1"/>
  <c r="G40" i="1"/>
  <c r="L40" i="1" s="1"/>
  <c r="G43" i="1"/>
  <c r="L43" i="1" s="1"/>
  <c r="I121" i="1" l="1"/>
  <c r="K121" i="1" s="1"/>
  <c r="F120" i="1"/>
  <c r="G120" i="1" s="1"/>
  <c r="L120" i="1" s="1"/>
  <c r="F119" i="1"/>
  <c r="K119" i="1" s="1"/>
  <c r="I113" i="1"/>
  <c r="K113" i="1" s="1"/>
  <c r="F112" i="1"/>
  <c r="K112" i="1" s="1"/>
  <c r="F110" i="1"/>
  <c r="K110" i="1" s="1"/>
  <c r="A103" i="1"/>
  <c r="A109" i="1" s="1"/>
  <c r="I107" i="1"/>
  <c r="J107" i="1" s="1"/>
  <c r="L107" i="1" s="1"/>
  <c r="F106" i="1"/>
  <c r="K106" i="1" s="1"/>
  <c r="F104" i="1"/>
  <c r="G104" i="1" s="1"/>
  <c r="L104" i="1" s="1"/>
  <c r="I102" i="1"/>
  <c r="K102" i="1" s="1"/>
  <c r="I100" i="1"/>
  <c r="J100" i="1" s="1"/>
  <c r="L100" i="1" s="1"/>
  <c r="A96" i="1"/>
  <c r="F99" i="1"/>
  <c r="K99" i="1" s="1"/>
  <c r="F97" i="1"/>
  <c r="K97" i="1" s="1"/>
  <c r="F94" i="1"/>
  <c r="K94" i="1" s="1"/>
  <c r="I91" i="1"/>
  <c r="J91" i="1" s="1"/>
  <c r="L91" i="1" s="1"/>
  <c r="I90" i="1"/>
  <c r="K90" i="1" s="1"/>
  <c r="F89" i="1"/>
  <c r="G89" i="1" s="1"/>
  <c r="L89" i="1" s="1"/>
  <c r="F87" i="1"/>
  <c r="K87" i="1" s="1"/>
  <c r="A86" i="1"/>
  <c r="I81" i="1"/>
  <c r="K81" i="1" s="1"/>
  <c r="I80" i="1"/>
  <c r="J80" i="1" s="1"/>
  <c r="L80" i="1" s="1"/>
  <c r="F84" i="1"/>
  <c r="K84" i="1" s="1"/>
  <c r="F79" i="1"/>
  <c r="K79" i="1" s="1"/>
  <c r="A76" i="1"/>
  <c r="F73" i="1"/>
  <c r="K73" i="1" s="1"/>
  <c r="F56" i="1"/>
  <c r="K56" i="1" s="1"/>
  <c r="F30" i="1"/>
  <c r="K30" i="1" s="1"/>
  <c r="F29" i="1"/>
  <c r="G29" i="1" s="1"/>
  <c r="L29" i="1" s="1"/>
  <c r="F31" i="1"/>
  <c r="K31" i="1" s="1"/>
  <c r="F24" i="1"/>
  <c r="K24" i="1" s="1"/>
  <c r="F19" i="1"/>
  <c r="K19" i="1" s="1"/>
  <c r="F14" i="1"/>
  <c r="K14" i="1" s="1"/>
  <c r="A18" i="1"/>
  <c r="A23" i="1" s="1"/>
  <c r="A28" i="1" s="1"/>
  <c r="A35" i="1" s="1"/>
  <c r="A55" i="1" s="1"/>
  <c r="A60" i="1" s="1"/>
  <c r="A70" i="1" s="1"/>
  <c r="F10" i="1"/>
  <c r="K10" i="1" s="1"/>
  <c r="I66" i="1"/>
  <c r="K66" i="1" s="1"/>
  <c r="I65" i="1"/>
  <c r="J65" i="1" s="1"/>
  <c r="L65" i="1" s="1"/>
  <c r="I58" i="1"/>
  <c r="K58" i="1" s="1"/>
  <c r="I59" i="1"/>
  <c r="K59" i="1" s="1"/>
  <c r="I52" i="1"/>
  <c r="J52" i="1" s="1"/>
  <c r="L52" i="1" s="1"/>
  <c r="I47" i="1"/>
  <c r="K47" i="1" s="1"/>
  <c r="I34" i="1"/>
  <c r="K34" i="1" s="1"/>
  <c r="I27" i="1"/>
  <c r="K27" i="1" s="1"/>
  <c r="I22" i="1"/>
  <c r="K22" i="1" s="1"/>
  <c r="I17" i="1"/>
  <c r="J17" i="1" s="1"/>
  <c r="L17" i="1" s="1"/>
  <c r="I12" i="1"/>
  <c r="K12" i="1" s="1"/>
  <c r="I11" i="1"/>
  <c r="F77" i="1"/>
  <c r="K77" i="1" s="1"/>
  <c r="I123" i="1" l="1"/>
  <c r="J123" i="1" s="1"/>
  <c r="K120" i="1"/>
  <c r="G119" i="1"/>
  <c r="L119" i="1" s="1"/>
  <c r="J121" i="1"/>
  <c r="L121" i="1" s="1"/>
  <c r="G112" i="1"/>
  <c r="L112" i="1" s="1"/>
  <c r="G110" i="1"/>
  <c r="L110" i="1" s="1"/>
  <c r="J113" i="1"/>
  <c r="L113" i="1" s="1"/>
  <c r="K65" i="1"/>
  <c r="G106" i="1"/>
  <c r="L106" i="1" s="1"/>
  <c r="K104" i="1"/>
  <c r="K107" i="1"/>
  <c r="K100" i="1"/>
  <c r="J102" i="1"/>
  <c r="L102" i="1" s="1"/>
  <c r="G97" i="1"/>
  <c r="L97" i="1" s="1"/>
  <c r="K91" i="1"/>
  <c r="G99" i="1"/>
  <c r="L99" i="1" s="1"/>
  <c r="K89" i="1"/>
  <c r="G87" i="1"/>
  <c r="L87" i="1" s="1"/>
  <c r="J90" i="1"/>
  <c r="L90" i="1" s="1"/>
  <c r="G94" i="1"/>
  <c r="L94" i="1" s="1"/>
  <c r="K80" i="1"/>
  <c r="J81" i="1"/>
  <c r="L81" i="1" s="1"/>
  <c r="G84" i="1"/>
  <c r="L84" i="1" s="1"/>
  <c r="G79" i="1"/>
  <c r="L79" i="1" s="1"/>
  <c r="G73" i="1"/>
  <c r="L73" i="1" s="1"/>
  <c r="G56" i="1"/>
  <c r="L56" i="1" s="1"/>
  <c r="K29" i="1"/>
  <c r="G30" i="1"/>
  <c r="L30" i="1" s="1"/>
  <c r="G31" i="1"/>
  <c r="L31" i="1" s="1"/>
  <c r="G24" i="1"/>
  <c r="L24" i="1" s="1"/>
  <c r="G19" i="1"/>
  <c r="L19" i="1" s="1"/>
  <c r="G14" i="1"/>
  <c r="L14" i="1" s="1"/>
  <c r="G10" i="1"/>
  <c r="L10" i="1" s="1"/>
  <c r="J66" i="1"/>
  <c r="L66" i="1" s="1"/>
  <c r="J58" i="1"/>
  <c r="L58" i="1" s="1"/>
  <c r="J59" i="1"/>
  <c r="L59" i="1" s="1"/>
  <c r="K52" i="1"/>
  <c r="J47" i="1"/>
  <c r="L47" i="1" s="1"/>
  <c r="J34" i="1"/>
  <c r="L34" i="1" s="1"/>
  <c r="J27" i="1"/>
  <c r="L27" i="1" s="1"/>
  <c r="J22" i="1"/>
  <c r="L22" i="1" s="1"/>
  <c r="K17" i="1"/>
  <c r="J12" i="1"/>
  <c r="L12" i="1" s="1"/>
  <c r="K11" i="1"/>
  <c r="J11" i="1"/>
  <c r="L11" i="1" s="1"/>
  <c r="G77" i="1"/>
  <c r="L77" i="1" s="1"/>
  <c r="F26" i="1" l="1"/>
  <c r="F71" i="1"/>
  <c r="F33" i="1"/>
  <c r="F21" i="1"/>
  <c r="F57" i="1"/>
  <c r="F16" i="1"/>
  <c r="F123" i="1" l="1"/>
  <c r="G123" i="1" s="1"/>
  <c r="G57" i="1"/>
  <c r="L57" i="1" s="1"/>
  <c r="K57" i="1"/>
  <c r="G71" i="1"/>
  <c r="L71" i="1" s="1"/>
  <c r="K71" i="1"/>
  <c r="G21" i="1"/>
  <c r="L21" i="1" s="1"/>
  <c r="K21" i="1"/>
  <c r="G33" i="1"/>
  <c r="L33" i="1" s="1"/>
  <c r="K33" i="1"/>
  <c r="G16" i="1"/>
  <c r="L16" i="1" s="1"/>
  <c r="K16" i="1"/>
  <c r="G26" i="1"/>
  <c r="L26" i="1" s="1"/>
  <c r="K26" i="1"/>
  <c r="K123" i="1" l="1"/>
  <c r="L123" i="1" s="1"/>
  <c r="D3" i="3"/>
  <c r="D5" i="3" s="1"/>
  <c r="F3" i="3" l="1"/>
  <c r="F5" i="3" s="1"/>
  <c r="G3" i="3"/>
  <c r="G5" i="3" s="1"/>
  <c r="C3" i="3"/>
  <c r="C5" i="3" s="1"/>
  <c r="H4" i="3" l="1"/>
  <c r="H3" i="3"/>
  <c r="E3" i="3"/>
  <c r="E5" i="3" s="1"/>
  <c r="E4" i="3"/>
  <c r="H5" i="3" l="1"/>
</calcChain>
</file>

<file path=xl/sharedStrings.xml><?xml version="1.0" encoding="utf-8"?>
<sst xmlns="http://schemas.openxmlformats.org/spreadsheetml/2006/main" count="926" uniqueCount="290">
  <si>
    <t>№ п/п</t>
  </si>
  <si>
    <t>Наименование материалов</t>
  </si>
  <si>
    <t>Ед.изм</t>
  </si>
  <si>
    <t>Кол-во</t>
  </si>
  <si>
    <t>Цена за единицу без НДС</t>
  </si>
  <si>
    <t>ИТОГО без НДС</t>
  </si>
  <si>
    <t>ИТОГО с НДС</t>
  </si>
  <si>
    <t>м3</t>
  </si>
  <si>
    <t>м2</t>
  </si>
  <si>
    <t>м</t>
  </si>
  <si>
    <t>шт.</t>
  </si>
  <si>
    <t>Итого</t>
  </si>
  <si>
    <t>Щебень балластный кат.2</t>
  </si>
  <si>
    <t>Разработка РД</t>
  </si>
  <si>
    <t>ООО "ЭлектроЭнергетика"</t>
  </si>
  <si>
    <t>т</t>
  </si>
  <si>
    <t>Наименование работ (затрат)</t>
  </si>
  <si>
    <t>Без НДС</t>
  </si>
  <si>
    <t>с НДС</t>
  </si>
  <si>
    <t>Стоимость 
СМР</t>
  </si>
  <si>
    <t>Стоимость 
МТР</t>
  </si>
  <si>
    <t>Стоимость 
ИТОГО</t>
  </si>
  <si>
    <t>ВСЕГО</t>
  </si>
  <si>
    <t>Строительно-монтажные работы</t>
  </si>
  <si>
    <t>к-т</t>
  </si>
  <si>
    <t>Стоимость работ</t>
  </si>
  <si>
    <t>Стоимость материалов</t>
  </si>
  <si>
    <t>без НДС</t>
  </si>
  <si>
    <t>6.1</t>
  </si>
  <si>
    <t>7.1</t>
  </si>
  <si>
    <t>7.2</t>
  </si>
  <si>
    <t>8.1</t>
  </si>
  <si>
    <t>9.1</t>
  </si>
  <si>
    <t>10.1</t>
  </si>
  <si>
    <t>11.1</t>
  </si>
  <si>
    <t>12.1</t>
  </si>
  <si>
    <t>Всего</t>
  </si>
  <si>
    <t>5.1</t>
  </si>
  <si>
    <t>8.2</t>
  </si>
  <si>
    <t>14.1</t>
  </si>
  <si>
    <t>13.1</t>
  </si>
  <si>
    <t>1.1</t>
  </si>
  <si>
    <t>4.1</t>
  </si>
  <si>
    <t>3.1</t>
  </si>
  <si>
    <t>2.1</t>
  </si>
  <si>
    <t>2.2</t>
  </si>
  <si>
    <t>10.2</t>
  </si>
  <si>
    <t>10.3</t>
  </si>
  <si>
    <t>10.4</t>
  </si>
  <si>
    <t>14.2</t>
  </si>
  <si>
    <t>15.1</t>
  </si>
  <si>
    <t>Замена стыковых болтов</t>
  </si>
  <si>
    <t xml:space="preserve">Замена рельс 12,5м </t>
  </si>
  <si>
    <t>Восстановления проектного значения эпюры (1600 на 1 км пути)</t>
  </si>
  <si>
    <t>Замена бруса на стрелочном переводе СП 2</t>
  </si>
  <si>
    <t xml:space="preserve"> Замена путевого костыля на путевой шуруп СП 2</t>
  </si>
  <si>
    <t>Стрелочные переводы (СП 1;2;4;5;9)</t>
  </si>
  <si>
    <t>Замена бруса под переводные механизмы на СП 1;2;4;5;9</t>
  </si>
  <si>
    <t>Шпала старогодняя</t>
  </si>
  <si>
    <t>1.2</t>
  </si>
  <si>
    <t>Болт стыковой</t>
  </si>
  <si>
    <t>Рельс старогодний 12,5 м</t>
  </si>
  <si>
    <t>6.2</t>
  </si>
  <si>
    <t>Геотекстиль</t>
  </si>
  <si>
    <t xml:space="preserve">Восстановление балластной призмы </t>
  </si>
  <si>
    <t>Демонтаж РШР элементами по 12,5 м</t>
  </si>
  <si>
    <t>Устройство выемки</t>
  </si>
  <si>
    <t xml:space="preserve">Уплотнение грунта катками </t>
  </si>
  <si>
    <t xml:space="preserve">Устройство разделяющей прослойки из геотекстиля </t>
  </si>
  <si>
    <t>Устройство щебёночного основания</t>
  </si>
  <si>
    <t>Монтаж РШР элементами по 12,5 м</t>
  </si>
  <si>
    <t xml:space="preserve">Баластировка </t>
  </si>
  <si>
    <t xml:space="preserve">Рихтовка и выправка РШР и СП </t>
  </si>
  <si>
    <t>6.3</t>
  </si>
  <si>
    <t>6.4</t>
  </si>
  <si>
    <t>6.5</t>
  </si>
  <si>
    <t>6.6</t>
  </si>
  <si>
    <t>6.7</t>
  </si>
  <si>
    <t>6.8</t>
  </si>
  <si>
    <t>6.9</t>
  </si>
  <si>
    <t>6.10</t>
  </si>
  <si>
    <t>6.9.1</t>
  </si>
  <si>
    <t>Брус деревянный для стрелочных переводов</t>
  </si>
  <si>
    <t xml:space="preserve">Демонтаж железобетонных шпал Ш1 в сборе со скреплением КБ-65 </t>
  </si>
  <si>
    <t xml:space="preserve">Монтаж железобетонных шпал Ш1 в сборе со скреплением КБ-65 </t>
  </si>
  <si>
    <t>Замена железобетонных шпал Ш1 в сборе со скреплением КБ-65</t>
  </si>
  <si>
    <t>Демонтаж скреплений КБ-65 в сборе (клеммные болты, закладные болты, резиновые подкладки ЦП.143 и ЦП.328)</t>
  </si>
  <si>
    <t>Монтаж скреплений КБ-65 в сборе (клеммные болты, закладные болты, резиновые подкладки ЦП.143 и ЦП.328)</t>
  </si>
  <si>
    <t xml:space="preserve">Замена скреплений КБ-65 в сборе </t>
  </si>
  <si>
    <t>3.2</t>
  </si>
  <si>
    <t>Демонтаж стыковых болтов</t>
  </si>
  <si>
    <t>Монтаж стыковых болтов</t>
  </si>
  <si>
    <t>4.2</t>
  </si>
  <si>
    <t xml:space="preserve">Замена рельс 6м </t>
  </si>
  <si>
    <t xml:space="preserve">Демонтаж рельс 6м </t>
  </si>
  <si>
    <t>5.2</t>
  </si>
  <si>
    <t>Монтаж рельс 12,5м на сущ.шпалу</t>
  </si>
  <si>
    <t>Демонтаж рельс 12,5м от сущ.шпалы</t>
  </si>
  <si>
    <t>5.3</t>
  </si>
  <si>
    <t>5.4</t>
  </si>
  <si>
    <t>Резка рельса</t>
  </si>
  <si>
    <t>рез</t>
  </si>
  <si>
    <t>Сверление отверстий</t>
  </si>
  <si>
    <t>Монтаж рельс 6м</t>
  </si>
  <si>
    <t>Раскрепление существующих шпал, их сдвижка и скрепление</t>
  </si>
  <si>
    <t>7.2.1</t>
  </si>
  <si>
    <t>7.2.2</t>
  </si>
  <si>
    <t>Демонтаж бруса на стрелочном переводе СП 2</t>
  </si>
  <si>
    <t>Монтаж бруса на стрелочном переводе СП 2</t>
  </si>
  <si>
    <t>9.2</t>
  </si>
  <si>
    <t xml:space="preserve">Монтаж крестовины стр.перевода </t>
  </si>
  <si>
    <t>Балластировка стр.перевода</t>
  </si>
  <si>
    <t xml:space="preserve">Комплект скрепления </t>
  </si>
  <si>
    <t>11.2</t>
  </si>
  <si>
    <t>Монтаж рамного рельса и остряков</t>
  </si>
  <si>
    <t xml:space="preserve">Балластировка </t>
  </si>
  <si>
    <t xml:space="preserve">Выправка </t>
  </si>
  <si>
    <t>11.3</t>
  </si>
  <si>
    <t>11.4</t>
  </si>
  <si>
    <t>Демонтаж тяг</t>
  </si>
  <si>
    <t>Монтаж тяг</t>
  </si>
  <si>
    <t>Замена тяг  СП №9, № 1, № 2, № 4, № 5</t>
  </si>
  <si>
    <t>12.2</t>
  </si>
  <si>
    <t>Замена переводного механизма (флюгарки) на  СП №9, № 1, № 2, № 4, № 5</t>
  </si>
  <si>
    <t>Демонтаж переводного механизма (флюгарки)</t>
  </si>
  <si>
    <t>Монтаж переводного механизма (флюгарки)</t>
  </si>
  <si>
    <t>Переводной механизм ручной (флюгарка)</t>
  </si>
  <si>
    <t>13.2</t>
  </si>
  <si>
    <t>Контрельс</t>
  </si>
  <si>
    <t>15.2</t>
  </si>
  <si>
    <t>10.3.1</t>
  </si>
  <si>
    <t>11.3.1</t>
  </si>
  <si>
    <t>15.2.1</t>
  </si>
  <si>
    <t>8-й цех</t>
  </si>
  <si>
    <t>8-й цех Контррельсовый уголок в комплекте с башмаками и креплением</t>
  </si>
  <si>
    <t>СДКП. В 417 пути 82507,5руб</t>
  </si>
  <si>
    <r>
      <rPr>
        <sz val="11"/>
        <rFont val="Calibri"/>
        <family val="2"/>
        <charset val="204"/>
        <scheme val="minor"/>
      </rPr>
      <t>8-й цех.</t>
    </r>
    <r>
      <rPr>
        <sz val="11"/>
        <color rgb="FFFF0000"/>
        <rFont val="Calibri"/>
        <family val="2"/>
        <charset val="204"/>
        <scheme val="minor"/>
      </rPr>
      <t xml:space="preserve"> В СДКП-3792,4 с материалом</t>
    </r>
  </si>
  <si>
    <r>
      <t xml:space="preserve">417 путь. </t>
    </r>
    <r>
      <rPr>
        <sz val="11"/>
        <color rgb="FFFF0000"/>
        <rFont val="Calibri"/>
        <family val="2"/>
        <charset val="204"/>
        <scheme val="minor"/>
      </rPr>
      <t>В СДКП- Демонтаж ж.д. пути -1440руб</t>
    </r>
  </si>
  <si>
    <r>
      <rPr>
        <sz val="11"/>
        <rFont val="Calibri"/>
        <family val="2"/>
        <charset val="204"/>
        <scheme val="minor"/>
      </rPr>
      <t>8-й цех.</t>
    </r>
    <r>
      <rPr>
        <sz val="11"/>
        <color rgb="FFFF0000"/>
        <rFont val="Calibri"/>
        <family val="2"/>
        <charset val="204"/>
        <scheme val="minor"/>
      </rPr>
      <t xml:space="preserve"> В СДКП -35 060руб с материалом</t>
    </r>
  </si>
  <si>
    <t>тупики</t>
  </si>
  <si>
    <t>Вывоз и утилизация</t>
  </si>
  <si>
    <t xml:space="preserve">Погрузка грунта в самосвалы </t>
  </si>
  <si>
    <t>Погрузка и перевозка балансодержателю демонтированных элементов</t>
  </si>
  <si>
    <t>Разборка стрелочных переводов (СП 1, 2, 5)</t>
  </si>
  <si>
    <t>Демонтаж элементов стрелочных переводов (СП 1, 2, 5)</t>
  </si>
  <si>
    <t>Устройство выравнивающего слоя из ПГС с уплотнения катками</t>
  </si>
  <si>
    <t>Песчано-гравийная смесь</t>
  </si>
  <si>
    <t>Погрузка бруса в автомобили</t>
  </si>
  <si>
    <t>Шуруп путевой М24*170</t>
  </si>
  <si>
    <t>шт</t>
  </si>
  <si>
    <t>Прокладка ЦП-363</t>
  </si>
  <si>
    <t>Прокладка ЦП-361</t>
  </si>
  <si>
    <t xml:space="preserve">Прокладка КД-65   </t>
  </si>
  <si>
    <t xml:space="preserve">Демонтаж путевого костыля </t>
  </si>
  <si>
    <t xml:space="preserve">Монтаж путевого шурупа </t>
  </si>
  <si>
    <t>шт./т</t>
  </si>
  <si>
    <t xml:space="preserve">Выправка и рихтовка стр.перевода </t>
  </si>
  <si>
    <r>
      <t xml:space="preserve">Демонтаж крестовины стр.перевода </t>
    </r>
    <r>
      <rPr>
        <sz val="11"/>
        <color rgb="FFFF0000"/>
        <rFont val="Times New Roman"/>
        <family val="1"/>
        <charset val="204"/>
      </rPr>
      <t>(учтено разделом выше)</t>
    </r>
  </si>
  <si>
    <r>
      <t xml:space="preserve">Демонтаж рамного рельса с остряком </t>
    </r>
    <r>
      <rPr>
        <sz val="11"/>
        <color rgb="FFFF0000"/>
        <rFont val="Times New Roman"/>
        <family val="1"/>
        <charset val="204"/>
      </rPr>
      <t>(учтено разделом выше)</t>
    </r>
  </si>
  <si>
    <t>Замена рамного рельса с остряком  СП  № 5</t>
  </si>
  <si>
    <t>Замена крестовины СП  № 1</t>
  </si>
  <si>
    <t xml:space="preserve">Комплект крепления </t>
  </si>
  <si>
    <t xml:space="preserve">Демонтаж бруса железобетонного </t>
  </si>
  <si>
    <t>Монтаж бруса деревянного под переводные механизмы</t>
  </si>
  <si>
    <t xml:space="preserve">Брус деревянный L-5.25м. </t>
  </si>
  <si>
    <t>Замена контррельса СП-1;9</t>
  </si>
  <si>
    <t>Демонтаж контрельса (8 шт по 12,5 м)</t>
  </si>
  <si>
    <t>Монтаж контрельса (8 шт по 12,5 м)</t>
  </si>
  <si>
    <t>Запорная закладка с проушинами (СП 1, 4, 9)</t>
  </si>
  <si>
    <t>Монтаж недостающих шпал (2 шпалы на звено, путь 1б, 1 в)</t>
  </si>
  <si>
    <t>15</t>
  </si>
  <si>
    <t>Замена бруса переводного на СП 1 ,4, 5</t>
  </si>
  <si>
    <t>Монтаж буруса железобетонного</t>
  </si>
  <si>
    <t>Брус железобетонный стрелочного перевода 1/9 (проект 2769) №8;9;10;22;58;59; - для СП №5, №6;16;30;31;32;49;55;56;69 для СП№4, № 40;65 для СП№1</t>
  </si>
  <si>
    <t>Комплект скрепления на шпалу (старогодние)</t>
  </si>
  <si>
    <t>Крестовина СП (старогодняя)</t>
  </si>
  <si>
    <t>Рамный рельс с остряком (старогодняя)</t>
  </si>
  <si>
    <t>Tягa пepвaя CП54-05 (старогодняя)</t>
  </si>
  <si>
    <t>Tягa втopaя CП131 peгулиpуeмaя (старогодняя)</t>
  </si>
  <si>
    <t>цена по счету</t>
  </si>
  <si>
    <t>цена по счету "Брус деревянный переводной А-4 типа Р-65 марки 1/9" -комплект</t>
  </si>
  <si>
    <t>1.3</t>
  </si>
  <si>
    <t>1.3.1</t>
  </si>
  <si>
    <t>1.3.2</t>
  </si>
  <si>
    <t>2.3</t>
  </si>
  <si>
    <t>2.3.1</t>
  </si>
  <si>
    <t>3.3</t>
  </si>
  <si>
    <t>3.3.1</t>
  </si>
  <si>
    <t>4.3</t>
  </si>
  <si>
    <t>4.3.1</t>
  </si>
  <si>
    <t>5.5</t>
  </si>
  <si>
    <t>5.5.1</t>
  </si>
  <si>
    <t>6.10.1</t>
  </si>
  <si>
    <t>6.11</t>
  </si>
  <si>
    <t>6.11.1</t>
  </si>
  <si>
    <t>6.12</t>
  </si>
  <si>
    <t>6.13</t>
  </si>
  <si>
    <t>6.13.1</t>
  </si>
  <si>
    <t>6.14</t>
  </si>
  <si>
    <t>6.14.1</t>
  </si>
  <si>
    <t>8.3</t>
  </si>
  <si>
    <t>8.4</t>
  </si>
  <si>
    <t>8.4.1</t>
  </si>
  <si>
    <t>8.4.2</t>
  </si>
  <si>
    <t>8.4.3</t>
  </si>
  <si>
    <t>8.4.4</t>
  </si>
  <si>
    <t>8.4.5</t>
  </si>
  <si>
    <t>9.3</t>
  </si>
  <si>
    <t>9.3.1</t>
  </si>
  <si>
    <t>10.3.2</t>
  </si>
  <si>
    <t>10.4.1</t>
  </si>
  <si>
    <t>10.5</t>
  </si>
  <si>
    <t>10.5.1</t>
  </si>
  <si>
    <t>11.3.2</t>
  </si>
  <si>
    <t>11.4.1</t>
  </si>
  <si>
    <t>11.5</t>
  </si>
  <si>
    <t>11.5.1</t>
  </si>
  <si>
    <t>12.3</t>
  </si>
  <si>
    <t>12.3.1</t>
  </si>
  <si>
    <t>12.3.2</t>
  </si>
  <si>
    <t>12.3.3</t>
  </si>
  <si>
    <t>13.3</t>
  </si>
  <si>
    <t>13.3.1</t>
  </si>
  <si>
    <t>13.3.2</t>
  </si>
  <si>
    <t>14.3</t>
  </si>
  <si>
    <t>14.3.1</t>
  </si>
  <si>
    <t>16.1</t>
  </si>
  <si>
    <t>16.2</t>
  </si>
  <si>
    <t>16.2.1</t>
  </si>
  <si>
    <t>16.2.2</t>
  </si>
  <si>
    <t>Путевое развитие, переустройство водоотвода. Участок ВИЛС</t>
  </si>
  <si>
    <t>Выправка пути</t>
  </si>
  <si>
    <t>Рихтовка пути</t>
  </si>
  <si>
    <t xml:space="preserve">Запорная закладка с проушинами </t>
  </si>
  <si>
    <t>кг</t>
  </si>
  <si>
    <t>Закладка стрелочная</t>
  </si>
  <si>
    <t>Болт стыковой в сборе</t>
  </si>
  <si>
    <t>Монтаж стыковочных накладок Р-65 (6-ти отверстных)</t>
  </si>
  <si>
    <t>л</t>
  </si>
  <si>
    <t>Эмаль ПФ-115 белая</t>
  </si>
  <si>
    <t>Эмаль ПФ-115 черная</t>
  </si>
  <si>
    <t>Лак битумный БТ-577 (Кузбасслак)</t>
  </si>
  <si>
    <t>Балластировка путей</t>
  </si>
  <si>
    <t>Приложение к письму от _____ №____</t>
  </si>
  <si>
    <t>Очистка поверхностей шпалы путей и межпутья от мусора, грунта и пр. до подошвы шпалы</t>
  </si>
  <si>
    <t>Уплотнение основания выемки вибротрамбовками</t>
  </si>
  <si>
    <t>Выемка грунта (загрезнённого балласта) под основание пути (hслоя=0.1м)</t>
  </si>
  <si>
    <t>Щебень гранитный фр. 20/40</t>
  </si>
  <si>
    <t>Рельс Р65</t>
  </si>
  <si>
    <t xml:space="preserve">Устройство балластного основания из щебня h=0,1 м </t>
  </si>
  <si>
    <t>Разборка и демонтаж стр.перевода</t>
  </si>
  <si>
    <t>Погрузка  и перевозка до 2 х км. загрезнённого щебня,  грунта и мусора в самосвалы механизированным способом</t>
  </si>
  <si>
    <t>Погрузка и перевозка до 2 х км.  демонтированного рельса и элементов скрепления, включая накладки в грузовые автомобили механизированным способом</t>
  </si>
  <si>
    <t>Погрузка и перевозка до 2 х км. демонтированной шпалы в грузовые автомобили механизированным способом</t>
  </si>
  <si>
    <t>Погрузка и перевозка до 2 х км. загрезнённого щебня,  грунта и мусора в самосвалы механизированным способом</t>
  </si>
  <si>
    <t>Погрузка и перевозка до 2 х км. демонтированных  элементов стрелочного перевода, скрепления, включая накладки в грузовые автомобили механизированным способом</t>
  </si>
  <si>
    <t>Погрузка и перевозка до 2 х км. Демонтированных брусьев и шпалы в грузовые автомобили механизированным способом</t>
  </si>
  <si>
    <t>Накладка Р-65</t>
  </si>
  <si>
    <t>Выемка грунта (загрезнённого балласта) под основание стр.перевода (hслоя=0.1м)</t>
  </si>
  <si>
    <t xml:space="preserve">Шпала ж.б в сборе со скреплением КБ65 </t>
  </si>
  <si>
    <t>Демонтаж рельсошпальной решётки с эпюрой шпал 1600 шт/км</t>
  </si>
  <si>
    <t xml:space="preserve">Укладка и скрепление рельс по 12,5м </t>
  </si>
  <si>
    <t xml:space="preserve">Укладка шпал железобетонных </t>
  </si>
  <si>
    <t>Щебень гранитный фр. 20-40</t>
  </si>
  <si>
    <t>Сборка и монтаж стрелочного перевода</t>
  </si>
  <si>
    <t>Балластировка стрелочного перевода</t>
  </si>
  <si>
    <t>Выправка стрелочного перевода</t>
  </si>
  <si>
    <t>Рихтовка стрелочного перевода</t>
  </si>
  <si>
    <t>компл.</t>
  </si>
  <si>
    <t>Накладка Р-65/50 (переходная)</t>
  </si>
  <si>
    <t>Резка рельс при стыковке с сущ. путями</t>
  </si>
  <si>
    <t xml:space="preserve">Устройство путей </t>
  </si>
  <si>
    <t>км</t>
  </si>
  <si>
    <t>Послеосадочный ремонт пути</t>
  </si>
  <si>
    <t>Демонтаж СП б/н 1/6,  правая</t>
  </si>
  <si>
    <t>Демонтаж СП3 1/6,  правая</t>
  </si>
  <si>
    <t>Демонтаж СП15 1/9,  правая</t>
  </si>
  <si>
    <t>Замена СП6 1/7,  левая</t>
  </si>
  <si>
    <t>Монтаж брусьев полимерных композитных</t>
  </si>
  <si>
    <t>Брусья полимерные композитные</t>
  </si>
  <si>
    <t>Стрелочный перевод тип Р65 марка 1/7 проект ЛПTП.665121.103M, левый</t>
  </si>
  <si>
    <t>Монтаж брусьев полимерных композитных под переводные механизмы</t>
  </si>
  <si>
    <t xml:space="preserve">Брусья полимерные композитные L-4.50м. </t>
  </si>
  <si>
    <t>Замена СП7 1/7,  левая</t>
  </si>
  <si>
    <t>Замена СП8 1/7,  левая</t>
  </si>
  <si>
    <t>Замена СП9 1/7,  левая</t>
  </si>
  <si>
    <t>Замена СП10 1/7,  левая</t>
  </si>
  <si>
    <t>Замена СП11 1/7,  левая</t>
  </si>
  <si>
    <t>Замена СП13 1/7,  левая</t>
  </si>
  <si>
    <t>Замена СП14 1/7,  правая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</si>
</sst>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,##0\ _₽_-;\-* #,##0\ _₽_-;_-* &quot;-&quot;??\ _₽_-;_-@_-"/>
    <numFmt numFmtId="167" formatCode="_-* #,##0.0_-;\-* #,##0.0_-;_-* &quot;-&quot;??_-;_-@_-"/>
    <numFmt numFmtId="168" formatCode="_-* #,##0.0\ _₽_-;\-* #,##0.0\ _₽_-;_-* &quot;-&quot;?\ _₽_-;_-@_-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i/>
      <sz val="10"/>
      <color theme="1"/>
      <name val="Times New Roman"/>
      <family val="1"/>
      <charset val="204"/>
    </font>
    <font>
      <i/>
      <sz val="10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4" fillId="0" borderId="0">
      <alignment vertical="top"/>
    </xf>
    <xf numFmtId="0" fontId="4" fillId="0" borderId="0"/>
    <xf numFmtId="0" fontId="4" fillId="0" borderId="0"/>
    <xf numFmtId="43" fontId="1" fillId="0" borderId="0" applyFont="0" applyFill="0" applyBorder="0" applyAlignment="0" applyProtection="0"/>
  </cellStyleXfs>
  <cellXfs count="179">
    <xf numFmtId="0" fontId="0" fillId="0" borderId="0" xfId="0"/>
    <xf numFmtId="165" fontId="0" fillId="0" borderId="0" xfId="1" applyNumberFormat="1" applyFont="1"/>
    <xf numFmtId="4" fontId="2" fillId="0" borderId="3" xfId="0" applyNumberFormat="1" applyFont="1" applyBorder="1" applyAlignment="1">
      <alignment horizontal="center" vertical="center" wrapText="1"/>
    </xf>
    <xf numFmtId="165" fontId="3" fillId="0" borderId="3" xfId="1" applyNumberFormat="1" applyFont="1" applyBorder="1" applyAlignment="1">
      <alignment vertical="center"/>
    </xf>
    <xf numFmtId="1" fontId="2" fillId="0" borderId="3" xfId="2" applyNumberFormat="1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left" vertical="center" wrapText="1"/>
    </xf>
    <xf numFmtId="166" fontId="2" fillId="2" borderId="3" xfId="0" applyNumberFormat="1" applyFont="1" applyFill="1" applyBorder="1" applyAlignment="1">
      <alignment horizontal="left" vertical="center" wrapText="1"/>
    </xf>
    <xf numFmtId="165" fontId="2" fillId="2" borderId="3" xfId="1" applyNumberFormat="1" applyFont="1" applyFill="1" applyBorder="1" applyAlignment="1">
      <alignment horizontal="left" vertical="center" wrapText="1"/>
    </xf>
    <xf numFmtId="0" fontId="6" fillId="0" borderId="3" xfId="3" applyFont="1" applyBorder="1" applyAlignment="1">
      <alignment horizontal="left" vertical="center" wrapText="1"/>
    </xf>
    <xf numFmtId="43" fontId="7" fillId="0" borderId="3" xfId="1" applyFont="1" applyFill="1" applyBorder="1" applyAlignment="1">
      <alignment horizontal="center" vertical="center" wrapText="1"/>
    </xf>
    <xf numFmtId="43" fontId="5" fillId="0" borderId="3" xfId="1" applyFont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43" fontId="8" fillId="0" borderId="3" xfId="1" applyFont="1" applyBorder="1" applyAlignment="1">
      <alignment horizontal="center" vertical="center"/>
    </xf>
    <xf numFmtId="43" fontId="7" fillId="3" borderId="3" xfId="1" applyFont="1" applyFill="1" applyBorder="1" applyAlignment="1">
      <alignment horizontal="center" vertical="center" wrapText="1"/>
    </xf>
    <xf numFmtId="43" fontId="5" fillId="3" borderId="3" xfId="1" applyFont="1" applyFill="1" applyBorder="1" applyAlignment="1">
      <alignment vertical="center"/>
    </xf>
    <xf numFmtId="43" fontId="3" fillId="0" borderId="3" xfId="1" applyFont="1" applyBorder="1"/>
    <xf numFmtId="0" fontId="5" fillId="0" borderId="3" xfId="0" applyFont="1" applyBorder="1" applyAlignment="1">
      <alignment horizontal="center" vertical="center"/>
    </xf>
    <xf numFmtId="43" fontId="5" fillId="3" borderId="3" xfId="1" applyFont="1" applyFill="1" applyBorder="1" applyAlignment="1">
      <alignment horizontal="center" vertical="center" wrapText="1"/>
    </xf>
    <xf numFmtId="43" fontId="7" fillId="0" borderId="3" xfId="1" applyFont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43" fontId="5" fillId="4" borderId="3" xfId="1" applyFont="1" applyFill="1" applyBorder="1" applyAlignment="1">
      <alignment vertical="center"/>
    </xf>
    <xf numFmtId="43" fontId="5" fillId="4" borderId="3" xfId="1" applyFont="1" applyFill="1" applyBorder="1" applyAlignment="1">
      <alignment horizontal="right" vertical="center"/>
    </xf>
    <xf numFmtId="43" fontId="3" fillId="4" borderId="3" xfId="1" applyFont="1" applyFill="1" applyBorder="1" applyAlignment="1">
      <alignment horizontal="center" vertical="center"/>
    </xf>
    <xf numFmtId="43" fontId="5" fillId="5" borderId="3" xfId="1" applyFont="1" applyFill="1" applyBorder="1" applyAlignment="1">
      <alignment vertical="center"/>
    </xf>
    <xf numFmtId="43" fontId="5" fillId="5" borderId="3" xfId="1" applyFont="1" applyFill="1" applyBorder="1" applyAlignment="1">
      <alignment horizontal="right" vertical="center"/>
    </xf>
    <xf numFmtId="43" fontId="3" fillId="5" borderId="3" xfId="1" applyFont="1" applyFill="1" applyBorder="1" applyAlignment="1">
      <alignment horizontal="center" vertical="center"/>
    </xf>
    <xf numFmtId="164" fontId="0" fillId="0" borderId="0" xfId="0" applyNumberFormat="1"/>
    <xf numFmtId="0" fontId="5" fillId="0" borderId="3" xfId="0" applyFont="1" applyBorder="1"/>
    <xf numFmtId="0" fontId="3" fillId="0" borderId="3" xfId="0" applyFont="1" applyBorder="1"/>
    <xf numFmtId="43" fontId="3" fillId="4" borderId="3" xfId="1" applyFont="1" applyFill="1" applyBorder="1"/>
    <xf numFmtId="43" fontId="3" fillId="5" borderId="3" xfId="1" applyFont="1" applyFill="1" applyBorder="1"/>
    <xf numFmtId="0" fontId="5" fillId="0" borderId="0" xfId="0" applyFont="1"/>
    <xf numFmtId="0" fontId="2" fillId="0" borderId="3" xfId="3" applyFont="1" applyBorder="1" applyAlignment="1">
      <alignment horizontal="left" vertical="center" wrapText="1"/>
    </xf>
    <xf numFmtId="43" fontId="10" fillId="0" borderId="3" xfId="1" applyFont="1" applyBorder="1" applyAlignment="1">
      <alignment vertical="center"/>
    </xf>
    <xf numFmtId="43" fontId="9" fillId="3" borderId="3" xfId="1" applyFont="1" applyFill="1" applyBorder="1" applyAlignment="1">
      <alignment horizontal="center" vertical="center" wrapText="1"/>
    </xf>
    <xf numFmtId="49" fontId="9" fillId="5" borderId="3" xfId="0" applyNumberFormat="1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vertical="center" wrapText="1"/>
    </xf>
    <xf numFmtId="0" fontId="10" fillId="5" borderId="3" xfId="0" applyFont="1" applyFill="1" applyBorder="1" applyAlignment="1">
      <alignment horizontal="center" vertical="center"/>
    </xf>
    <xf numFmtId="43" fontId="7" fillId="5" borderId="3" xfId="1" applyFont="1" applyFill="1" applyBorder="1" applyAlignment="1">
      <alignment horizontal="center" vertical="center" wrapText="1"/>
    </xf>
    <xf numFmtId="43" fontId="10" fillId="5" borderId="3" xfId="1" applyFont="1" applyFill="1" applyBorder="1" applyAlignment="1">
      <alignment vertical="center"/>
    </xf>
    <xf numFmtId="43" fontId="5" fillId="5" borderId="3" xfId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3" fontId="12" fillId="0" borderId="3" xfId="1" applyFont="1" applyBorder="1" applyAlignment="1">
      <alignment horizontal="center" vertical="center"/>
    </xf>
    <xf numFmtId="43" fontId="3" fillId="0" borderId="3" xfId="1" applyFont="1" applyBorder="1" applyAlignment="1">
      <alignment vertical="center"/>
    </xf>
    <xf numFmtId="43" fontId="12" fillId="3" borderId="3" xfId="1" applyFont="1" applyFill="1" applyBorder="1" applyAlignment="1">
      <alignment horizontal="center" vertical="center" wrapText="1"/>
    </xf>
    <xf numFmtId="43" fontId="3" fillId="3" borderId="3" xfId="1" applyFont="1" applyFill="1" applyBorder="1" applyAlignment="1">
      <alignment vertical="center"/>
    </xf>
    <xf numFmtId="43" fontId="3" fillId="3" borderId="3" xfId="1" applyFont="1" applyFill="1" applyBorder="1" applyAlignment="1">
      <alignment horizontal="center" vertical="center" wrapText="1"/>
    </xf>
    <xf numFmtId="0" fontId="11" fillId="0" borderId="0" xfId="0" applyFont="1"/>
    <xf numFmtId="49" fontId="6" fillId="3" borderId="3" xfId="0" applyNumberFormat="1" applyFont="1" applyFill="1" applyBorder="1" applyAlignment="1">
      <alignment horizontal="center" vertical="center" wrapText="1"/>
    </xf>
    <xf numFmtId="0" fontId="13" fillId="0" borderId="3" xfId="3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0" fontId="2" fillId="0" borderId="3" xfId="2" applyFont="1" applyBorder="1" applyAlignment="1">
      <alignment horizontal="right" vertical="center"/>
    </xf>
    <xf numFmtId="1" fontId="13" fillId="0" borderId="3" xfId="0" applyNumberFormat="1" applyFont="1" applyBorder="1" applyAlignment="1">
      <alignment horizontal="right" vertical="center" wrapText="1"/>
    </xf>
    <xf numFmtId="1" fontId="6" fillId="0" borderId="3" xfId="0" applyNumberFormat="1" applyFont="1" applyBorder="1" applyAlignment="1">
      <alignment horizontal="right" vertical="center" wrapText="1"/>
    </xf>
    <xf numFmtId="165" fontId="9" fillId="5" borderId="3" xfId="1" applyNumberFormat="1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1" fontId="2" fillId="0" borderId="3" xfId="0" applyNumberFormat="1" applyFont="1" applyBorder="1" applyAlignment="1">
      <alignment horizontal="right" vertical="center" wrapText="1"/>
    </xf>
    <xf numFmtId="43" fontId="15" fillId="0" borderId="3" xfId="1" applyFont="1" applyBorder="1" applyAlignment="1">
      <alignment horizontal="center" vertical="center"/>
    </xf>
    <xf numFmtId="0" fontId="14" fillId="0" borderId="0" xfId="0" applyFont="1"/>
    <xf numFmtId="1" fontId="16" fillId="0" borderId="3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center" vertical="center" wrapText="1"/>
    </xf>
    <xf numFmtId="0" fontId="9" fillId="5" borderId="3" xfId="3" applyFont="1" applyFill="1" applyBorder="1" applyAlignment="1">
      <alignment horizontal="left" vertical="center" wrapText="1"/>
    </xf>
    <xf numFmtId="0" fontId="9" fillId="5" borderId="3" xfId="0" applyFont="1" applyFill="1" applyBorder="1" applyAlignment="1">
      <alignment horizontal="center" vertical="center" wrapText="1"/>
    </xf>
    <xf numFmtId="1" fontId="9" fillId="5" borderId="3" xfId="0" applyNumberFormat="1" applyFont="1" applyFill="1" applyBorder="1" applyAlignment="1">
      <alignment horizontal="right" vertical="center" wrapText="1"/>
    </xf>
    <xf numFmtId="43" fontId="18" fillId="5" borderId="3" xfId="1" applyFont="1" applyFill="1" applyBorder="1" applyAlignment="1">
      <alignment horizontal="center" vertical="center"/>
    </xf>
    <xf numFmtId="43" fontId="18" fillId="5" borderId="3" xfId="1" applyFont="1" applyFill="1" applyBorder="1" applyAlignment="1">
      <alignment horizontal="center" vertical="center" wrapText="1"/>
    </xf>
    <xf numFmtId="43" fontId="10" fillId="5" borderId="3" xfId="1" applyFont="1" applyFill="1" applyBorder="1" applyAlignment="1">
      <alignment horizontal="center" vertical="center" wrapText="1"/>
    </xf>
    <xf numFmtId="0" fontId="19" fillId="0" borderId="0" xfId="0" applyFont="1"/>
    <xf numFmtId="43" fontId="10" fillId="0" borderId="0" xfId="1" applyFont="1" applyBorder="1" applyAlignment="1">
      <alignment vertical="center"/>
    </xf>
    <xf numFmtId="49" fontId="6" fillId="5" borderId="7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165" fontId="6" fillId="0" borderId="3" xfId="1" applyNumberFormat="1" applyFont="1" applyFill="1" applyBorder="1" applyAlignment="1">
      <alignment horizontal="right" vertical="center"/>
    </xf>
    <xf numFmtId="43" fontId="5" fillId="0" borderId="3" xfId="1" applyFont="1" applyFill="1" applyBorder="1" applyAlignment="1">
      <alignment vertical="center"/>
    </xf>
    <xf numFmtId="43" fontId="5" fillId="0" borderId="3" xfId="1" applyFont="1" applyFill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165" fontId="6" fillId="0" borderId="3" xfId="1" applyNumberFormat="1" applyFont="1" applyBorder="1" applyAlignment="1">
      <alignment horizontal="right" vertical="center" wrapText="1"/>
    </xf>
    <xf numFmtId="165" fontId="9" fillId="5" borderId="3" xfId="1" applyNumberFormat="1" applyFont="1" applyFill="1" applyBorder="1" applyAlignment="1">
      <alignment horizontal="right" vertical="center" wrapText="1"/>
    </xf>
    <xf numFmtId="0" fontId="10" fillId="5" borderId="0" xfId="0" applyFont="1" applyFill="1"/>
    <xf numFmtId="0" fontId="6" fillId="6" borderId="3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vertical="center" wrapText="1"/>
    </xf>
    <xf numFmtId="0" fontId="5" fillId="6" borderId="3" xfId="0" applyFont="1" applyFill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167" fontId="0" fillId="0" borderId="0" xfId="0" applyNumberFormat="1" applyAlignment="1">
      <alignment horizontal="right" vertical="center" wrapText="1"/>
    </xf>
    <xf numFmtId="165" fontId="0" fillId="0" borderId="0" xfId="1" applyNumberFormat="1" applyFont="1" applyAlignment="1">
      <alignment wrapText="1"/>
    </xf>
    <xf numFmtId="165" fontId="3" fillId="0" borderId="3" xfId="1" applyNumberFormat="1" applyFont="1" applyBorder="1" applyAlignment="1">
      <alignment vertical="center" wrapText="1"/>
    </xf>
    <xf numFmtId="1" fontId="2" fillId="0" borderId="3" xfId="2" applyNumberFormat="1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167" fontId="2" fillId="0" borderId="3" xfId="2" applyNumberFormat="1" applyFont="1" applyBorder="1" applyAlignment="1">
      <alignment horizontal="right" vertical="center" wrapText="1"/>
    </xf>
    <xf numFmtId="0" fontId="2" fillId="0" borderId="5" xfId="2" applyFont="1" applyBorder="1" applyAlignment="1">
      <alignment horizontal="center" vertical="center" wrapText="1"/>
    </xf>
    <xf numFmtId="43" fontId="5" fillId="0" borderId="3" xfId="1" applyFont="1" applyBorder="1" applyAlignment="1">
      <alignment vertical="center" wrapText="1"/>
    </xf>
    <xf numFmtId="43" fontId="5" fillId="3" borderId="3" xfId="1" applyFont="1" applyFill="1" applyBorder="1" applyAlignment="1">
      <alignment vertical="center" wrapText="1"/>
    </xf>
    <xf numFmtId="0" fontId="5" fillId="6" borderId="3" xfId="0" applyFont="1" applyFill="1" applyBorder="1" applyAlignment="1">
      <alignment horizontal="center" vertical="center" wrapText="1"/>
    </xf>
    <xf numFmtId="43" fontId="5" fillId="6" borderId="3" xfId="1" applyFont="1" applyFill="1" applyBorder="1" applyAlignment="1">
      <alignment vertical="center" wrapText="1"/>
    </xf>
    <xf numFmtId="43" fontId="6" fillId="6" borderId="3" xfId="1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43" fontId="5" fillId="0" borderId="1" xfId="1" applyFont="1" applyBorder="1" applyAlignment="1">
      <alignment vertical="center" wrapText="1"/>
    </xf>
    <xf numFmtId="43" fontId="6" fillId="6" borderId="3" xfId="5" applyFont="1" applyFill="1" applyBorder="1" applyAlignment="1">
      <alignment vertical="center" wrapText="1"/>
    </xf>
    <xf numFmtId="43" fontId="6" fillId="6" borderId="9" xfId="5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43" fontId="3" fillId="0" borderId="3" xfId="1" applyFont="1" applyBorder="1" applyAlignment="1">
      <alignment vertical="center" wrapText="1"/>
    </xf>
    <xf numFmtId="165" fontId="0" fillId="0" borderId="0" xfId="1" applyNumberFormat="1" applyFont="1" applyAlignment="1">
      <alignment vertical="center" wrapText="1"/>
    </xf>
    <xf numFmtId="49" fontId="6" fillId="3" borderId="3" xfId="0" applyNumberFormat="1" applyFont="1" applyFill="1" applyBorder="1" applyAlignment="1">
      <alignment vertical="center" wrapText="1"/>
    </xf>
    <xf numFmtId="0" fontId="6" fillId="0" borderId="3" xfId="3" applyFont="1" applyBorder="1" applyAlignment="1">
      <alignment vertical="center" wrapText="1"/>
    </xf>
    <xf numFmtId="167" fontId="6" fillId="0" borderId="3" xfId="0" applyNumberFormat="1" applyFont="1" applyBorder="1" applyAlignment="1">
      <alignment vertical="center" wrapText="1"/>
    </xf>
    <xf numFmtId="43" fontId="6" fillId="0" borderId="3" xfId="1" applyFont="1" applyFill="1" applyBorder="1" applyAlignment="1">
      <alignment vertical="center" wrapText="1"/>
    </xf>
    <xf numFmtId="43" fontId="7" fillId="0" borderId="3" xfId="1" applyFont="1" applyFill="1" applyBorder="1" applyAlignment="1">
      <alignment vertical="center" wrapText="1"/>
    </xf>
    <xf numFmtId="49" fontId="6" fillId="6" borderId="3" xfId="0" applyNumberFormat="1" applyFont="1" applyFill="1" applyBorder="1" applyAlignment="1">
      <alignment vertical="center" wrapText="1"/>
    </xf>
    <xf numFmtId="167" fontId="6" fillId="6" borderId="3" xfId="1" applyNumberFormat="1" applyFont="1" applyFill="1" applyBorder="1" applyAlignment="1">
      <alignment vertical="center" wrapText="1"/>
    </xf>
    <xf numFmtId="0" fontId="6" fillId="6" borderId="3" xfId="3" applyFont="1" applyFill="1" applyBorder="1" applyAlignment="1">
      <alignment vertical="center" wrapText="1"/>
    </xf>
    <xf numFmtId="167" fontId="6" fillId="6" borderId="3" xfId="0" applyNumberFormat="1" applyFont="1" applyFill="1" applyBorder="1" applyAlignment="1">
      <alignment vertical="center" wrapText="1"/>
    </xf>
    <xf numFmtId="4" fontId="6" fillId="0" borderId="3" xfId="0" applyNumberFormat="1" applyFont="1" applyBorder="1" applyAlignment="1">
      <alignment vertical="center" wrapText="1"/>
    </xf>
    <xf numFmtId="49" fontId="6" fillId="0" borderId="3" xfId="0" applyNumberFormat="1" applyFont="1" applyBorder="1" applyAlignment="1">
      <alignment vertical="center" wrapText="1"/>
    </xf>
    <xf numFmtId="167" fontId="6" fillId="0" borderId="3" xfId="1" applyNumberFormat="1" applyFont="1" applyFill="1" applyBorder="1" applyAlignment="1">
      <alignment vertical="center" wrapText="1"/>
    </xf>
    <xf numFmtId="49" fontId="6" fillId="0" borderId="1" xfId="0" applyNumberFormat="1" applyFont="1" applyBorder="1" applyAlignment="1">
      <alignment vertical="center" wrapText="1"/>
    </xf>
    <xf numFmtId="167" fontId="6" fillId="0" borderId="1" xfId="1" applyNumberFormat="1" applyFont="1" applyFill="1" applyBorder="1" applyAlignment="1">
      <alignment vertical="center" wrapText="1"/>
    </xf>
    <xf numFmtId="43" fontId="6" fillId="0" borderId="1" xfId="1" applyFont="1" applyFill="1" applyBorder="1" applyAlignment="1">
      <alignment vertical="center" wrapText="1"/>
    </xf>
    <xf numFmtId="0" fontId="6" fillId="0" borderId="3" xfId="4" applyFont="1" applyBorder="1" applyAlignment="1">
      <alignment vertical="center" wrapText="1"/>
    </xf>
    <xf numFmtId="2" fontId="6" fillId="0" borderId="3" xfId="0" applyNumberFormat="1" applyFont="1" applyBorder="1" applyAlignment="1">
      <alignment vertical="center" wrapText="1"/>
    </xf>
    <xf numFmtId="43" fontId="6" fillId="0" borderId="3" xfId="5" applyFont="1" applyFill="1" applyBorder="1" applyAlignment="1">
      <alignment vertical="center" wrapText="1"/>
    </xf>
    <xf numFmtId="0" fontId="6" fillId="6" borderId="3" xfId="4" applyFont="1" applyFill="1" applyBorder="1" applyAlignment="1">
      <alignment vertical="center" wrapText="1"/>
    </xf>
    <xf numFmtId="2" fontId="6" fillId="6" borderId="3" xfId="5" applyNumberFormat="1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168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0" fontId="0" fillId="0" borderId="3" xfId="0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2" fontId="0" fillId="6" borderId="3" xfId="0" applyNumberFormat="1" applyFill="1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 wrapText="1"/>
    </xf>
    <xf numFmtId="43" fontId="6" fillId="0" borderId="3" xfId="0" applyNumberFormat="1" applyFont="1" applyBorder="1" applyAlignment="1">
      <alignment horizontal="center" vertical="center" wrapText="1"/>
    </xf>
    <xf numFmtId="43" fontId="6" fillId="0" borderId="3" xfId="0" applyNumberFormat="1" applyFont="1" applyBorder="1" applyAlignment="1">
      <alignment vertical="center" wrapText="1"/>
    </xf>
    <xf numFmtId="0" fontId="20" fillId="0" borderId="0" xfId="0" applyFont="1"/>
    <xf numFmtId="0" fontId="14" fillId="7" borderId="0" xfId="0" applyFont="1" applyFill="1" applyAlignment="1">
      <alignment wrapText="1"/>
    </xf>
    <xf numFmtId="0" fontId="21" fillId="0" borderId="0" xfId="0" applyFont="1"/>
    <xf numFmtId="0" fontId="6" fillId="0" borderId="3" xfId="3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4" borderId="3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4" fontId="2" fillId="0" borderId="13" xfId="0" applyNumberFormat="1" applyFont="1" applyBorder="1" applyAlignment="1">
      <alignment horizontal="center" vertical="center" wrapText="1"/>
    </xf>
    <xf numFmtId="0" fontId="2" fillId="0" borderId="9" xfId="3" applyFont="1" applyBorder="1" applyAlignment="1">
      <alignment horizontal="right" vertical="center" wrapText="1"/>
    </xf>
    <xf numFmtId="0" fontId="2" fillId="0" borderId="10" xfId="3" applyFont="1" applyBorder="1" applyAlignment="1">
      <alignment horizontal="right" vertical="center" wrapText="1"/>
    </xf>
    <xf numFmtId="0" fontId="2" fillId="0" borderId="11" xfId="3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9" xfId="3" applyFont="1" applyBorder="1" applyAlignment="1">
      <alignment vertical="center" wrapText="1"/>
    </xf>
    <xf numFmtId="0" fontId="2" fillId="0" borderId="10" xfId="3" applyFont="1" applyBorder="1" applyAlignment="1">
      <alignment vertical="center" wrapText="1"/>
    </xf>
    <xf numFmtId="0" fontId="2" fillId="0" borderId="11" xfId="3" applyFont="1" applyBorder="1" applyAlignment="1">
      <alignment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0" fillId="0" borderId="0" xfId="0" applyAlignment="1">
      <alignment horizontal="center" wrapText="1"/>
    </xf>
    <xf numFmtId="167" fontId="2" fillId="0" borderId="3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</cellXfs>
  <cellStyles count="6">
    <cellStyle name="ЛокСмМТСН" xfId="2" xr:uid="{00000000-0005-0000-0000-000000000000}"/>
    <cellStyle name="Обычный" xfId="0" builtinId="0"/>
    <cellStyle name="Обычный 2" xfId="3" xr:uid="{00000000-0005-0000-0000-000002000000}"/>
    <cellStyle name="Обычный 2 2" xfId="4" xr:uid="{63B22A4B-6FC3-4E4C-BE74-95AB3F2F4EBE}"/>
    <cellStyle name="Финансовый" xfId="1" builtinId="3"/>
    <cellStyle name="Финансовый 5" xfId="5" xr:uid="{88E2AEB9-6685-4CE9-9549-6EE563CC30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view="pageBreakPreview" zoomScaleNormal="100" zoomScaleSheetLayoutView="100" workbookViewId="0">
      <selection activeCell="E5" sqref="E5"/>
    </sheetView>
  </sheetViews>
  <sheetFormatPr defaultRowHeight="14.4" x14ac:dyDescent="0.3"/>
  <cols>
    <col min="1" max="1" width="6.5546875" customWidth="1"/>
    <col min="2" max="2" width="30.6640625" customWidth="1"/>
    <col min="3" max="3" width="17.5546875" customWidth="1"/>
    <col min="4" max="4" width="18.6640625" customWidth="1"/>
    <col min="5" max="5" width="20.109375" customWidth="1"/>
    <col min="6" max="7" width="16.5546875" customWidth="1"/>
    <col min="8" max="8" width="17.109375" customWidth="1"/>
    <col min="9" max="9" width="16.5546875" bestFit="1" customWidth="1"/>
    <col min="10" max="11" width="14.5546875" bestFit="1" customWidth="1"/>
  </cols>
  <sheetData>
    <row r="1" spans="1:9" x14ac:dyDescent="0.3">
      <c r="A1" s="147" t="s">
        <v>0</v>
      </c>
      <c r="B1" s="147" t="s">
        <v>16</v>
      </c>
      <c r="C1" s="148" t="s">
        <v>17</v>
      </c>
      <c r="D1" s="148"/>
      <c r="E1" s="148"/>
      <c r="F1" s="149" t="s">
        <v>18</v>
      </c>
      <c r="G1" s="149"/>
      <c r="H1" s="149"/>
    </row>
    <row r="2" spans="1:9" ht="27.6" x14ac:dyDescent="0.3">
      <c r="A2" s="147"/>
      <c r="B2" s="147"/>
      <c r="C2" s="21" t="s">
        <v>19</v>
      </c>
      <c r="D2" s="22" t="s">
        <v>20</v>
      </c>
      <c r="E2" s="22" t="s">
        <v>21</v>
      </c>
      <c r="F2" s="23" t="s">
        <v>19</v>
      </c>
      <c r="G2" s="24" t="s">
        <v>20</v>
      </c>
      <c r="H2" s="24" t="s">
        <v>21</v>
      </c>
    </row>
    <row r="3" spans="1:9" x14ac:dyDescent="0.3">
      <c r="A3" s="18">
        <v>1</v>
      </c>
      <c r="B3" s="25" t="s">
        <v>23</v>
      </c>
      <c r="C3" s="26" t="e">
        <f>'СМР+мат пред '!#REF!</f>
        <v>#REF!</v>
      </c>
      <c r="D3" s="27" t="e">
        <f>'СМР+мат пред '!#REF!</f>
        <v>#REF!</v>
      </c>
      <c r="E3" s="28" t="e">
        <f t="shared" ref="E3" si="0">C3+D3</f>
        <v>#REF!</v>
      </c>
      <c r="F3" s="29" t="e">
        <f>'СМР+мат пред '!#REF!</f>
        <v>#REF!</v>
      </c>
      <c r="G3" s="30" t="e">
        <f>'СМР+мат пред '!#REF!</f>
        <v>#REF!</v>
      </c>
      <c r="H3" s="31" t="e">
        <f t="shared" ref="H3" si="1">F3+G3</f>
        <v>#REF!</v>
      </c>
      <c r="I3" s="32"/>
    </row>
    <row r="4" spans="1:9" x14ac:dyDescent="0.3">
      <c r="A4" s="18">
        <v>2</v>
      </c>
      <c r="B4" s="25" t="s">
        <v>13</v>
      </c>
      <c r="C4" s="26"/>
      <c r="D4" s="27"/>
      <c r="E4" s="28" t="e">
        <f>(C3+D3)*0.06</f>
        <v>#REF!</v>
      </c>
      <c r="F4" s="29"/>
      <c r="G4" s="30"/>
      <c r="H4" s="31" t="e">
        <f>(F3+G3)*0.06</f>
        <v>#REF!</v>
      </c>
      <c r="I4" s="32"/>
    </row>
    <row r="5" spans="1:9" x14ac:dyDescent="0.3">
      <c r="A5" s="33"/>
      <c r="B5" s="34" t="s">
        <v>22</v>
      </c>
      <c r="C5" s="35" t="e">
        <f>SUM(C3:C3)</f>
        <v>#REF!</v>
      </c>
      <c r="D5" s="35" t="e">
        <f>SUM(D3:D3)</f>
        <v>#REF!</v>
      </c>
      <c r="E5" s="35" t="e">
        <f>SUM(E3:E4)</f>
        <v>#REF!</v>
      </c>
      <c r="F5" s="36" t="e">
        <f>SUM(F3:F3)</f>
        <v>#REF!</v>
      </c>
      <c r="G5" s="36" t="e">
        <f>SUM(G3:G3)</f>
        <v>#REF!</v>
      </c>
      <c r="H5" s="36" t="e">
        <f>SUM(H3:H4)</f>
        <v>#REF!</v>
      </c>
      <c r="I5" s="32"/>
    </row>
    <row r="6" spans="1:9" x14ac:dyDescent="0.3">
      <c r="A6" s="37"/>
      <c r="B6" s="37"/>
      <c r="C6" s="37"/>
      <c r="D6" s="37"/>
      <c r="E6" s="37"/>
      <c r="H6">
        <v>0</v>
      </c>
      <c r="I6" s="32"/>
    </row>
    <row r="7" spans="1:9" x14ac:dyDescent="0.3">
      <c r="A7" s="37"/>
      <c r="B7" s="37"/>
      <c r="C7" s="37"/>
      <c r="D7" s="37"/>
      <c r="E7" s="37"/>
    </row>
    <row r="8" spans="1:9" x14ac:dyDescent="0.3">
      <c r="A8" s="37"/>
      <c r="B8" s="37"/>
      <c r="C8" s="37"/>
      <c r="D8" s="37"/>
      <c r="E8" s="37"/>
    </row>
    <row r="9" spans="1:9" x14ac:dyDescent="0.3">
      <c r="A9" s="37"/>
      <c r="B9" s="37"/>
      <c r="C9" s="37"/>
      <c r="D9" s="37"/>
      <c r="E9" s="37"/>
    </row>
    <row r="10" spans="1:9" x14ac:dyDescent="0.3">
      <c r="A10" s="37"/>
      <c r="B10" s="37"/>
      <c r="C10" s="37"/>
      <c r="D10" s="37"/>
      <c r="E10" s="37"/>
    </row>
    <row r="11" spans="1:9" x14ac:dyDescent="0.3">
      <c r="A11" s="37"/>
      <c r="B11" s="37"/>
      <c r="C11" s="37"/>
      <c r="D11" s="37"/>
      <c r="E11" s="37"/>
    </row>
    <row r="12" spans="1:9" x14ac:dyDescent="0.3">
      <c r="A12" s="37"/>
      <c r="B12" s="37"/>
      <c r="C12" s="37"/>
      <c r="D12" s="37"/>
      <c r="E12" s="37"/>
    </row>
    <row r="13" spans="1:9" x14ac:dyDescent="0.3">
      <c r="A13" s="37"/>
      <c r="B13" s="37"/>
      <c r="C13" s="37"/>
      <c r="D13" s="37"/>
      <c r="E13" s="37"/>
    </row>
  </sheetData>
  <mergeCells count="4">
    <mergeCell ref="A1:A2"/>
    <mergeCell ref="B1:B2"/>
    <mergeCell ref="C1:E1"/>
    <mergeCell ref="F1:H1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23"/>
  <sheetViews>
    <sheetView view="pageBreakPreview" topLeftCell="A10" zoomScale="80" zoomScaleNormal="100" zoomScaleSheetLayoutView="80" workbookViewId="0">
      <selection activeCell="B30" sqref="B30"/>
    </sheetView>
  </sheetViews>
  <sheetFormatPr defaultColWidth="8.88671875" defaultRowHeight="14.4" x14ac:dyDescent="0.3"/>
  <cols>
    <col min="2" max="2" width="65.109375" customWidth="1"/>
    <col min="3" max="3" width="9.33203125" style="63" customWidth="1"/>
    <col min="4" max="4" width="10.109375" style="62" bestFit="1" customWidth="1"/>
    <col min="5" max="5" width="15.109375" customWidth="1"/>
    <col min="6" max="6" width="16" customWidth="1"/>
    <col min="7" max="7" width="17.109375" style="1" customWidth="1"/>
    <col min="8" max="8" width="16.109375" style="1" customWidth="1"/>
    <col min="9" max="12" width="16.109375" customWidth="1"/>
    <col min="13" max="13" width="12.33203125" customWidth="1"/>
  </cols>
  <sheetData>
    <row r="1" spans="1:12" ht="14.4" customHeight="1" x14ac:dyDescent="0.3">
      <c r="A1" s="158" t="s">
        <v>0</v>
      </c>
      <c r="B1" s="161" t="s">
        <v>1</v>
      </c>
      <c r="C1" s="150" t="s">
        <v>2</v>
      </c>
      <c r="D1" s="164" t="s">
        <v>3</v>
      </c>
      <c r="E1" s="151" t="s">
        <v>14</v>
      </c>
      <c r="F1" s="152"/>
      <c r="G1" s="152"/>
      <c r="H1" s="152"/>
      <c r="I1" s="152"/>
      <c r="J1" s="152"/>
      <c r="K1" s="152"/>
      <c r="L1" s="152"/>
    </row>
    <row r="2" spans="1:12" ht="14.4" customHeight="1" x14ac:dyDescent="0.3">
      <c r="A2" s="159"/>
      <c r="B2" s="162"/>
      <c r="C2" s="150"/>
      <c r="D2" s="164"/>
      <c r="E2" s="153"/>
      <c r="F2" s="154"/>
      <c r="G2" s="154"/>
      <c r="H2" s="154"/>
      <c r="I2" s="154"/>
      <c r="J2" s="154"/>
      <c r="K2" s="154"/>
      <c r="L2" s="154"/>
    </row>
    <row r="3" spans="1:12" ht="27.75" customHeight="1" x14ac:dyDescent="0.3">
      <c r="A3" s="159"/>
      <c r="B3" s="162"/>
      <c r="C3" s="150"/>
      <c r="D3" s="164"/>
      <c r="E3" s="150" t="s">
        <v>25</v>
      </c>
      <c r="F3" s="150"/>
      <c r="G3" s="150"/>
      <c r="H3" s="150" t="s">
        <v>26</v>
      </c>
      <c r="I3" s="150"/>
      <c r="J3" s="150"/>
      <c r="K3" s="147" t="s">
        <v>36</v>
      </c>
      <c r="L3" s="147"/>
    </row>
    <row r="4" spans="1:12" ht="56.1" customHeight="1" x14ac:dyDescent="0.3">
      <c r="A4" s="160"/>
      <c r="B4" s="163"/>
      <c r="C4" s="150"/>
      <c r="D4" s="164"/>
      <c r="E4" s="2" t="s">
        <v>4</v>
      </c>
      <c r="F4" s="2" t="s">
        <v>5</v>
      </c>
      <c r="G4" s="3" t="s">
        <v>6</v>
      </c>
      <c r="H4" s="2" t="s">
        <v>4</v>
      </c>
      <c r="I4" s="2" t="s">
        <v>5</v>
      </c>
      <c r="J4" s="3" t="s">
        <v>6</v>
      </c>
      <c r="K4" s="2" t="s">
        <v>27</v>
      </c>
      <c r="L4" s="2" t="s">
        <v>18</v>
      </c>
    </row>
    <row r="5" spans="1:12" x14ac:dyDescent="0.3">
      <c r="A5" s="4">
        <v>1</v>
      </c>
      <c r="B5" s="5">
        <v>2</v>
      </c>
      <c r="C5" s="5">
        <v>3</v>
      </c>
      <c r="D5" s="58">
        <v>4</v>
      </c>
      <c r="E5" s="5">
        <v>5</v>
      </c>
      <c r="F5" s="5">
        <v>6</v>
      </c>
      <c r="G5" s="5">
        <v>7</v>
      </c>
      <c r="H5"/>
    </row>
    <row r="6" spans="1:12" x14ac:dyDescent="0.3">
      <c r="A6" s="6"/>
      <c r="B6" s="165" t="s">
        <v>230</v>
      </c>
      <c r="C6" s="166"/>
      <c r="D6" s="166"/>
      <c r="E6" s="7"/>
      <c r="F6" s="8"/>
      <c r="G6" s="9"/>
      <c r="H6" s="9"/>
      <c r="I6" s="9"/>
      <c r="J6" s="9"/>
      <c r="K6" s="9"/>
      <c r="L6" s="9"/>
    </row>
    <row r="7" spans="1:12" ht="18" customHeight="1" x14ac:dyDescent="0.3">
      <c r="A7" s="47">
        <v>1</v>
      </c>
      <c r="B7" s="56" t="s">
        <v>85</v>
      </c>
      <c r="C7" s="57"/>
      <c r="D7" s="59"/>
      <c r="E7" s="49"/>
      <c r="F7" s="50"/>
      <c r="G7" s="50"/>
      <c r="H7" s="51"/>
      <c r="I7" s="52"/>
      <c r="J7" s="52"/>
      <c r="K7" s="53"/>
      <c r="L7" s="50"/>
    </row>
    <row r="8" spans="1:12" ht="18" customHeight="1" x14ac:dyDescent="0.3">
      <c r="A8" s="55" t="s">
        <v>41</v>
      </c>
      <c r="B8" s="10" t="s">
        <v>83</v>
      </c>
      <c r="C8" s="13" t="s">
        <v>10</v>
      </c>
      <c r="D8" s="60">
        <v>13</v>
      </c>
      <c r="E8" s="14"/>
      <c r="F8" s="12">
        <f t="shared" ref="F8" si="0">ROUND(E8*D8,2)</f>
        <v>0</v>
      </c>
      <c r="G8" s="12">
        <f t="shared" ref="G8" si="1">ROUND(F8*1.2,2)</f>
        <v>0</v>
      </c>
      <c r="H8" s="15"/>
      <c r="I8" s="16"/>
      <c r="J8" s="16"/>
      <c r="K8" s="19">
        <f t="shared" ref="K8" si="2">F8+I8</f>
        <v>0</v>
      </c>
      <c r="L8" s="12">
        <f t="shared" ref="L8" si="3">G8+J8</f>
        <v>0</v>
      </c>
    </row>
    <row r="9" spans="1:12" ht="18" customHeight="1" x14ac:dyDescent="0.3">
      <c r="A9" s="55" t="s">
        <v>59</v>
      </c>
      <c r="B9" s="10" t="s">
        <v>142</v>
      </c>
      <c r="C9" s="13"/>
      <c r="D9" s="60"/>
      <c r="E9" s="14"/>
      <c r="F9" s="12">
        <f t="shared" ref="F9" si="4">ROUND(E9*D9,2)</f>
        <v>0</v>
      </c>
      <c r="G9" s="12">
        <f t="shared" ref="G9" si="5">ROUND(F9*1.2,2)</f>
        <v>0</v>
      </c>
      <c r="H9" s="15"/>
      <c r="I9" s="16"/>
      <c r="J9" s="16"/>
      <c r="K9" s="19">
        <f t="shared" ref="K9" si="6">F9+I9</f>
        <v>0</v>
      </c>
      <c r="L9" s="12">
        <f t="shared" ref="L9" si="7">G9+J9</f>
        <v>0</v>
      </c>
    </row>
    <row r="10" spans="1:12" ht="18" customHeight="1" x14ac:dyDescent="0.3">
      <c r="A10" s="55" t="s">
        <v>181</v>
      </c>
      <c r="B10" s="10" t="s">
        <v>84</v>
      </c>
      <c r="C10" s="13" t="s">
        <v>10</v>
      </c>
      <c r="D10" s="83">
        <v>13</v>
      </c>
      <c r="E10" s="14"/>
      <c r="F10" s="12">
        <f t="shared" ref="F10" si="8">ROUND(E10*D10,2)</f>
        <v>0</v>
      </c>
      <c r="G10" s="12">
        <f t="shared" ref="G10" si="9">ROUND(F10*1.2,2)</f>
        <v>0</v>
      </c>
      <c r="H10" s="15"/>
      <c r="I10" s="16"/>
      <c r="J10" s="16"/>
      <c r="K10" s="19">
        <f t="shared" ref="K10" si="10">F10+I10</f>
        <v>0</v>
      </c>
      <c r="L10" s="12">
        <f t="shared" ref="L10" si="11">G10+J10</f>
        <v>0</v>
      </c>
    </row>
    <row r="11" spans="1:12" ht="18" customHeight="1" x14ac:dyDescent="0.3">
      <c r="A11" s="41" t="s">
        <v>182</v>
      </c>
      <c r="B11" s="42" t="s">
        <v>58</v>
      </c>
      <c r="C11" s="43" t="s">
        <v>10</v>
      </c>
      <c r="D11" s="84">
        <v>13</v>
      </c>
      <c r="E11" s="44"/>
      <c r="F11" s="29"/>
      <c r="G11" s="29"/>
      <c r="H11" s="45"/>
      <c r="I11" s="45">
        <f t="shared" ref="I11" si="12">ROUND(H11*D11,2)</f>
        <v>0</v>
      </c>
      <c r="J11" s="45">
        <f t="shared" ref="J11" si="13">ROUND(I11*1.2,2)</f>
        <v>0</v>
      </c>
      <c r="K11" s="46">
        <f t="shared" ref="K11" si="14">F11+I11</f>
        <v>0</v>
      </c>
      <c r="L11" s="29">
        <f t="shared" ref="L11" si="15">G11+J11</f>
        <v>0</v>
      </c>
    </row>
    <row r="12" spans="1:12" ht="18" customHeight="1" x14ac:dyDescent="0.3">
      <c r="A12" s="41" t="s">
        <v>183</v>
      </c>
      <c r="B12" s="42" t="s">
        <v>174</v>
      </c>
      <c r="C12" s="43" t="s">
        <v>10</v>
      </c>
      <c r="D12" s="84">
        <v>13</v>
      </c>
      <c r="E12" s="44"/>
      <c r="F12" s="29"/>
      <c r="G12" s="29"/>
      <c r="H12" s="45"/>
      <c r="I12" s="45">
        <f t="shared" ref="I12" si="16">ROUND(H12*D12,2)</f>
        <v>0</v>
      </c>
      <c r="J12" s="45">
        <f t="shared" ref="J12" si="17">ROUND(I12*1.2,2)</f>
        <v>0</v>
      </c>
      <c r="K12" s="46">
        <f t="shared" ref="K12:K15" si="18">F12+I12</f>
        <v>0</v>
      </c>
      <c r="L12" s="29">
        <f t="shared" ref="L12:L15" si="19">G12+J12</f>
        <v>0</v>
      </c>
    </row>
    <row r="13" spans="1:12" s="54" customFormat="1" ht="18" customHeight="1" x14ac:dyDescent="0.3">
      <c r="A13" s="47">
        <v>2</v>
      </c>
      <c r="B13" s="56" t="s">
        <v>88</v>
      </c>
      <c r="C13" s="57"/>
      <c r="D13" s="59"/>
      <c r="E13" s="49"/>
      <c r="F13" s="50"/>
      <c r="G13" s="50"/>
      <c r="H13" s="51"/>
      <c r="I13" s="52"/>
      <c r="J13" s="52"/>
      <c r="K13" s="53"/>
      <c r="L13" s="50"/>
    </row>
    <row r="14" spans="1:12" ht="31.5" customHeight="1" x14ac:dyDescent="0.3">
      <c r="A14" s="55" t="s">
        <v>44</v>
      </c>
      <c r="B14" s="10" t="s">
        <v>86</v>
      </c>
      <c r="C14" s="13" t="s">
        <v>24</v>
      </c>
      <c r="D14" s="60">
        <v>692</v>
      </c>
      <c r="E14" s="11"/>
      <c r="F14" s="12">
        <f t="shared" ref="F14:F15" si="20">ROUND(E14*D14,2)</f>
        <v>0</v>
      </c>
      <c r="G14" s="12">
        <f t="shared" ref="G14:G15" si="21">ROUND(F14*1.2,2)</f>
        <v>0</v>
      </c>
      <c r="H14" s="15"/>
      <c r="I14" s="16"/>
      <c r="J14" s="16"/>
      <c r="K14" s="19">
        <f t="shared" si="18"/>
        <v>0</v>
      </c>
      <c r="L14" s="12">
        <f t="shared" si="19"/>
        <v>0</v>
      </c>
    </row>
    <row r="15" spans="1:12" ht="16.5" customHeight="1" x14ac:dyDescent="0.3">
      <c r="A15" s="55" t="s">
        <v>45</v>
      </c>
      <c r="B15" s="10" t="s">
        <v>142</v>
      </c>
      <c r="C15" s="13"/>
      <c r="D15" s="60"/>
      <c r="E15" s="11"/>
      <c r="F15" s="12">
        <f t="shared" si="20"/>
        <v>0</v>
      </c>
      <c r="G15" s="12">
        <f t="shared" si="21"/>
        <v>0</v>
      </c>
      <c r="H15" s="15"/>
      <c r="I15" s="16"/>
      <c r="J15" s="16"/>
      <c r="K15" s="19">
        <f t="shared" si="18"/>
        <v>0</v>
      </c>
      <c r="L15" s="12">
        <f t="shared" si="19"/>
        <v>0</v>
      </c>
    </row>
    <row r="16" spans="1:12" ht="31.5" customHeight="1" x14ac:dyDescent="0.3">
      <c r="A16" s="55" t="s">
        <v>184</v>
      </c>
      <c r="B16" s="10" t="s">
        <v>87</v>
      </c>
      <c r="C16" s="13" t="s">
        <v>24</v>
      </c>
      <c r="D16" s="60">
        <v>692</v>
      </c>
      <c r="E16" s="11"/>
      <c r="F16" s="12">
        <f t="shared" ref="F16:F57" si="22">ROUND(E16*D16,2)</f>
        <v>0</v>
      </c>
      <c r="G16" s="12">
        <f t="shared" ref="G16:G57" si="23">ROUND(F16*1.2,2)</f>
        <v>0</v>
      </c>
      <c r="H16" s="15"/>
      <c r="I16" s="16"/>
      <c r="J16" s="16"/>
      <c r="K16" s="19">
        <f t="shared" ref="K16:K71" si="24">F16+I16</f>
        <v>0</v>
      </c>
      <c r="L16" s="12">
        <f t="shared" ref="L16:L71" si="25">G16+J16</f>
        <v>0</v>
      </c>
    </row>
    <row r="17" spans="1:13" ht="18" customHeight="1" x14ac:dyDescent="0.3">
      <c r="A17" s="41" t="s">
        <v>185</v>
      </c>
      <c r="B17" s="42" t="s">
        <v>174</v>
      </c>
      <c r="C17" s="43" t="s">
        <v>10</v>
      </c>
      <c r="D17" s="84">
        <v>692</v>
      </c>
      <c r="E17" s="44"/>
      <c r="F17" s="29"/>
      <c r="G17" s="29"/>
      <c r="H17" s="45"/>
      <c r="I17" s="45">
        <f t="shared" ref="I17" si="26">ROUND(H17*D17,2)</f>
        <v>0</v>
      </c>
      <c r="J17" s="45">
        <f t="shared" ref="J17" si="27">ROUND(I17*1.2,2)</f>
        <v>0</v>
      </c>
      <c r="K17" s="46">
        <f t="shared" si="24"/>
        <v>0</v>
      </c>
      <c r="L17" s="29">
        <f t="shared" si="25"/>
        <v>0</v>
      </c>
    </row>
    <row r="18" spans="1:13" s="54" customFormat="1" ht="18" customHeight="1" x14ac:dyDescent="0.3">
      <c r="A18" s="47">
        <f>A13+1</f>
        <v>3</v>
      </c>
      <c r="B18" s="56" t="s">
        <v>51</v>
      </c>
      <c r="C18" s="57"/>
      <c r="D18" s="59"/>
      <c r="E18" s="49"/>
      <c r="F18" s="50"/>
      <c r="G18" s="50"/>
      <c r="H18" s="51"/>
      <c r="I18" s="52"/>
      <c r="J18" s="52"/>
      <c r="K18" s="53"/>
      <c r="L18" s="50"/>
    </row>
    <row r="19" spans="1:13" ht="15.6" x14ac:dyDescent="0.3">
      <c r="A19" s="55" t="s">
        <v>43</v>
      </c>
      <c r="B19" s="10" t="s">
        <v>90</v>
      </c>
      <c r="C19" s="13" t="s">
        <v>10</v>
      </c>
      <c r="D19" s="60">
        <v>157</v>
      </c>
      <c r="E19" s="11"/>
      <c r="F19" s="12">
        <f t="shared" ref="F19:F20" si="28">ROUND(E19*D19,2)</f>
        <v>0</v>
      </c>
      <c r="G19" s="12">
        <f t="shared" ref="G19:G20" si="29">ROUND(F19*1.2,2)</f>
        <v>0</v>
      </c>
      <c r="H19" s="15"/>
      <c r="I19" s="16"/>
      <c r="J19" s="16"/>
      <c r="K19" s="19">
        <f t="shared" ref="K19:K20" si="30">F19+I19</f>
        <v>0</v>
      </c>
      <c r="L19" s="12">
        <f t="shared" ref="L19:L20" si="31">G19+J19</f>
        <v>0</v>
      </c>
    </row>
    <row r="20" spans="1:13" ht="16.5" customHeight="1" x14ac:dyDescent="0.3">
      <c r="A20" s="55" t="s">
        <v>89</v>
      </c>
      <c r="B20" s="10" t="s">
        <v>142</v>
      </c>
      <c r="C20" s="13"/>
      <c r="D20" s="60"/>
      <c r="E20" s="11"/>
      <c r="F20" s="12">
        <f t="shared" si="28"/>
        <v>0</v>
      </c>
      <c r="G20" s="12">
        <f t="shared" si="29"/>
        <v>0</v>
      </c>
      <c r="H20" s="15"/>
      <c r="I20" s="16"/>
      <c r="J20" s="16"/>
      <c r="K20" s="19">
        <f t="shared" si="30"/>
        <v>0</v>
      </c>
      <c r="L20" s="12">
        <f t="shared" si="31"/>
        <v>0</v>
      </c>
    </row>
    <row r="21" spans="1:13" ht="15.6" x14ac:dyDescent="0.3">
      <c r="A21" s="55" t="s">
        <v>186</v>
      </c>
      <c r="B21" s="10" t="s">
        <v>91</v>
      </c>
      <c r="C21" s="13" t="s">
        <v>10</v>
      </c>
      <c r="D21" s="60">
        <v>157</v>
      </c>
      <c r="E21" s="11"/>
      <c r="F21" s="12">
        <f t="shared" si="22"/>
        <v>0</v>
      </c>
      <c r="G21" s="12">
        <f t="shared" si="23"/>
        <v>0</v>
      </c>
      <c r="H21" s="15"/>
      <c r="I21" s="16"/>
      <c r="J21" s="16"/>
      <c r="K21" s="19">
        <f t="shared" si="24"/>
        <v>0</v>
      </c>
      <c r="L21" s="12">
        <f t="shared" si="25"/>
        <v>0</v>
      </c>
    </row>
    <row r="22" spans="1:13" ht="20.25" customHeight="1" x14ac:dyDescent="0.3">
      <c r="A22" s="41" t="s">
        <v>187</v>
      </c>
      <c r="B22" s="42" t="s">
        <v>60</v>
      </c>
      <c r="C22" s="43" t="s">
        <v>10</v>
      </c>
      <c r="D22" s="84">
        <v>157</v>
      </c>
      <c r="E22" s="44"/>
      <c r="F22" s="29"/>
      <c r="G22" s="29"/>
      <c r="H22" s="45">
        <v>194.33</v>
      </c>
      <c r="I22" s="45">
        <f t="shared" ref="I22" si="32">ROUND(H22*D22,2)</f>
        <v>30509.81</v>
      </c>
      <c r="J22" s="45">
        <f t="shared" ref="J22" si="33">ROUND(I22*1.2,2)</f>
        <v>36611.769999999997</v>
      </c>
      <c r="K22" s="46">
        <f t="shared" ref="K22:K25" si="34">F22+I22</f>
        <v>30509.81</v>
      </c>
      <c r="L22" s="29">
        <f t="shared" ref="L22:L25" si="35">G22+J22</f>
        <v>36611.769999999997</v>
      </c>
      <c r="M22" t="s">
        <v>139</v>
      </c>
    </row>
    <row r="23" spans="1:13" s="54" customFormat="1" ht="18" customHeight="1" x14ac:dyDescent="0.3">
      <c r="A23" s="47">
        <f>A18+1</f>
        <v>4</v>
      </c>
      <c r="B23" s="56" t="s">
        <v>52</v>
      </c>
      <c r="C23" s="57"/>
      <c r="D23" s="59"/>
      <c r="E23" s="49"/>
      <c r="F23" s="50"/>
      <c r="G23" s="50"/>
      <c r="H23" s="51"/>
      <c r="I23" s="52"/>
      <c r="J23" s="52"/>
      <c r="K23" s="53"/>
      <c r="L23" s="50"/>
    </row>
    <row r="24" spans="1:13" ht="15.6" x14ac:dyDescent="0.3">
      <c r="A24" s="55" t="s">
        <v>42</v>
      </c>
      <c r="B24" s="10" t="s">
        <v>97</v>
      </c>
      <c r="C24" s="13" t="s">
        <v>10</v>
      </c>
      <c r="D24" s="60">
        <v>13</v>
      </c>
      <c r="E24" s="11"/>
      <c r="F24" s="12">
        <f t="shared" ref="F24:F25" si="36">ROUND(E24*D24,2)</f>
        <v>0</v>
      </c>
      <c r="G24" s="12">
        <f t="shared" ref="G24:G25" si="37">ROUND(F24*1.2,2)</f>
        <v>0</v>
      </c>
      <c r="H24" s="15"/>
      <c r="I24" s="16"/>
      <c r="J24" s="16"/>
      <c r="K24" s="19">
        <f t="shared" si="34"/>
        <v>0</v>
      </c>
      <c r="L24" s="12">
        <f t="shared" si="35"/>
        <v>0</v>
      </c>
    </row>
    <row r="25" spans="1:13" ht="19.5" customHeight="1" x14ac:dyDescent="0.3">
      <c r="A25" s="55" t="s">
        <v>92</v>
      </c>
      <c r="B25" s="10" t="s">
        <v>142</v>
      </c>
      <c r="C25" s="13"/>
      <c r="D25" s="60"/>
      <c r="E25" s="11"/>
      <c r="F25" s="12">
        <f t="shared" si="36"/>
        <v>0</v>
      </c>
      <c r="G25" s="12">
        <f t="shared" si="37"/>
        <v>0</v>
      </c>
      <c r="H25" s="15"/>
      <c r="I25" s="16"/>
      <c r="J25" s="16"/>
      <c r="K25" s="19">
        <f t="shared" si="34"/>
        <v>0</v>
      </c>
      <c r="L25" s="12">
        <f t="shared" si="35"/>
        <v>0</v>
      </c>
    </row>
    <row r="26" spans="1:13" ht="15.6" x14ac:dyDescent="0.3">
      <c r="A26" s="55" t="s">
        <v>188</v>
      </c>
      <c r="B26" s="10" t="s">
        <v>96</v>
      </c>
      <c r="C26" s="13" t="s">
        <v>10</v>
      </c>
      <c r="D26" s="60">
        <v>13</v>
      </c>
      <c r="E26" s="11"/>
      <c r="F26" s="12">
        <f t="shared" si="22"/>
        <v>0</v>
      </c>
      <c r="G26" s="12">
        <f t="shared" si="23"/>
        <v>0</v>
      </c>
      <c r="H26" s="15"/>
      <c r="I26" s="16"/>
      <c r="J26" s="16"/>
      <c r="K26" s="19">
        <f t="shared" si="24"/>
        <v>0</v>
      </c>
      <c r="L26" s="12">
        <f t="shared" si="25"/>
        <v>0</v>
      </c>
    </row>
    <row r="27" spans="1:13" ht="18" customHeight="1" x14ac:dyDescent="0.3">
      <c r="A27" s="41" t="s">
        <v>189</v>
      </c>
      <c r="B27" s="42" t="s">
        <v>61</v>
      </c>
      <c r="C27" s="43" t="s">
        <v>10</v>
      </c>
      <c r="D27" s="84">
        <v>13</v>
      </c>
      <c r="E27" s="44"/>
      <c r="F27" s="29"/>
      <c r="G27" s="29"/>
      <c r="H27" s="45"/>
      <c r="I27" s="45">
        <f t="shared" ref="I27" si="38">ROUND(H27*D27,2)</f>
        <v>0</v>
      </c>
      <c r="J27" s="45">
        <f t="shared" ref="J27" si="39">ROUND(I27*1.2,2)</f>
        <v>0</v>
      </c>
      <c r="K27" s="46">
        <f t="shared" si="24"/>
        <v>0</v>
      </c>
      <c r="L27" s="29">
        <f t="shared" si="25"/>
        <v>0</v>
      </c>
    </row>
    <row r="28" spans="1:13" s="54" customFormat="1" ht="18" customHeight="1" x14ac:dyDescent="0.3">
      <c r="A28" s="47">
        <f>A23+1</f>
        <v>5</v>
      </c>
      <c r="B28" s="56" t="s">
        <v>93</v>
      </c>
      <c r="C28" s="57"/>
      <c r="D28" s="59"/>
      <c r="E28" s="49"/>
      <c r="F28" s="50"/>
      <c r="G28" s="50"/>
      <c r="H28" s="51"/>
      <c r="I28" s="52"/>
      <c r="J28" s="52"/>
      <c r="K28" s="53"/>
      <c r="L28" s="50"/>
    </row>
    <row r="29" spans="1:13" ht="15.6" x14ac:dyDescent="0.3">
      <c r="A29" s="55" t="s">
        <v>37</v>
      </c>
      <c r="B29" s="10" t="s">
        <v>100</v>
      </c>
      <c r="C29" s="13" t="s">
        <v>101</v>
      </c>
      <c r="D29" s="60">
        <v>1</v>
      </c>
      <c r="E29" s="11"/>
      <c r="F29" s="12">
        <f t="shared" ref="F29" si="40">ROUND(E29*D29,2)</f>
        <v>0</v>
      </c>
      <c r="G29" s="12">
        <f t="shared" ref="G29" si="41">ROUND(F29*1.2,2)</f>
        <v>0</v>
      </c>
      <c r="H29" s="15"/>
      <c r="I29" s="16"/>
      <c r="J29" s="16"/>
      <c r="K29" s="19">
        <f t="shared" ref="K29:K30" si="42">F29+I29</f>
        <v>0</v>
      </c>
      <c r="L29" s="12">
        <f t="shared" ref="L29:L30" si="43">G29+J29</f>
        <v>0</v>
      </c>
    </row>
    <row r="30" spans="1:13" ht="18" customHeight="1" x14ac:dyDescent="0.3">
      <c r="A30" s="55" t="s">
        <v>95</v>
      </c>
      <c r="B30" s="10" t="s">
        <v>102</v>
      </c>
      <c r="C30" s="13" t="s">
        <v>10</v>
      </c>
      <c r="D30" s="60">
        <v>8</v>
      </c>
      <c r="E30" s="20"/>
      <c r="F30" s="12">
        <f>ROUND(E30*D30,2)</f>
        <v>0</v>
      </c>
      <c r="G30" s="12">
        <f>ROUND(F30*1.2,2)</f>
        <v>0</v>
      </c>
      <c r="H30" s="15"/>
      <c r="I30" s="16"/>
      <c r="J30" s="16"/>
      <c r="K30" s="19">
        <f t="shared" si="42"/>
        <v>0</v>
      </c>
      <c r="L30" s="12">
        <f t="shared" si="43"/>
        <v>0</v>
      </c>
    </row>
    <row r="31" spans="1:13" ht="15.6" x14ac:dyDescent="0.3">
      <c r="A31" s="55" t="s">
        <v>98</v>
      </c>
      <c r="B31" s="10" t="s">
        <v>94</v>
      </c>
      <c r="C31" s="13" t="s">
        <v>10</v>
      </c>
      <c r="D31" s="60">
        <v>2</v>
      </c>
      <c r="E31" s="11"/>
      <c r="F31" s="12">
        <f t="shared" ref="F31:F32" si="44">ROUND(E31*D31,2)</f>
        <v>0</v>
      </c>
      <c r="G31" s="12">
        <f t="shared" ref="G31:G32" si="45">ROUND(F31*1.2,2)</f>
        <v>0</v>
      </c>
      <c r="H31" s="15"/>
      <c r="I31" s="16"/>
      <c r="J31" s="16"/>
      <c r="K31" s="19">
        <f t="shared" si="24"/>
        <v>0</v>
      </c>
      <c r="L31" s="12">
        <f t="shared" si="25"/>
        <v>0</v>
      </c>
    </row>
    <row r="32" spans="1:13" ht="17.25" customHeight="1" x14ac:dyDescent="0.3">
      <c r="A32" s="55" t="s">
        <v>99</v>
      </c>
      <c r="B32" s="10" t="s">
        <v>142</v>
      </c>
      <c r="C32" s="13"/>
      <c r="D32" s="60"/>
      <c r="E32" s="11"/>
      <c r="F32" s="12">
        <f t="shared" si="44"/>
        <v>0</v>
      </c>
      <c r="G32" s="12">
        <f t="shared" si="45"/>
        <v>0</v>
      </c>
      <c r="H32" s="15"/>
      <c r="I32" s="16"/>
      <c r="J32" s="16"/>
      <c r="K32" s="19">
        <f t="shared" ref="K32" si="46">F32+I32</f>
        <v>0</v>
      </c>
      <c r="L32" s="12">
        <f t="shared" ref="L32" si="47">G32+J32</f>
        <v>0</v>
      </c>
    </row>
    <row r="33" spans="1:13" ht="18" customHeight="1" x14ac:dyDescent="0.3">
      <c r="A33" s="55" t="s">
        <v>190</v>
      </c>
      <c r="B33" s="10" t="s">
        <v>103</v>
      </c>
      <c r="C33" s="13" t="s">
        <v>10</v>
      </c>
      <c r="D33" s="60">
        <v>2</v>
      </c>
      <c r="E33" s="20"/>
      <c r="F33" s="12">
        <f>ROUND(E33*D33,2)</f>
        <v>0</v>
      </c>
      <c r="G33" s="12">
        <f>ROUND(F33*1.2,2)</f>
        <v>0</v>
      </c>
      <c r="H33" s="15"/>
      <c r="I33" s="16"/>
      <c r="J33" s="16"/>
      <c r="K33" s="19">
        <f t="shared" si="24"/>
        <v>0</v>
      </c>
      <c r="L33" s="12">
        <f t="shared" si="25"/>
        <v>0</v>
      </c>
    </row>
    <row r="34" spans="1:13" ht="18" customHeight="1" x14ac:dyDescent="0.3">
      <c r="A34" s="41" t="s">
        <v>191</v>
      </c>
      <c r="B34" s="42" t="s">
        <v>61</v>
      </c>
      <c r="C34" s="43" t="s">
        <v>10</v>
      </c>
      <c r="D34" s="84">
        <v>1</v>
      </c>
      <c r="E34" s="44"/>
      <c r="F34" s="29"/>
      <c r="G34" s="29"/>
      <c r="H34" s="45"/>
      <c r="I34" s="45">
        <f t="shared" ref="I34" si="48">ROUND(H34*D34,2)</f>
        <v>0</v>
      </c>
      <c r="J34" s="45">
        <f t="shared" ref="J34" si="49">ROUND(I34*1.2,2)</f>
        <v>0</v>
      </c>
      <c r="K34" s="46">
        <f t="shared" ref="K34" si="50">F34+I34</f>
        <v>0</v>
      </c>
      <c r="L34" s="29">
        <f t="shared" ref="L34" si="51">G34+J34</f>
        <v>0</v>
      </c>
    </row>
    <row r="35" spans="1:13" s="54" customFormat="1" ht="18" customHeight="1" x14ac:dyDescent="0.3">
      <c r="A35" s="47">
        <f>A28+1</f>
        <v>6</v>
      </c>
      <c r="B35" s="56" t="s">
        <v>64</v>
      </c>
      <c r="C35" s="57"/>
      <c r="D35" s="59"/>
      <c r="E35" s="49"/>
      <c r="F35" s="50"/>
      <c r="G35" s="50"/>
      <c r="H35" s="51"/>
      <c r="I35" s="52"/>
      <c r="J35" s="52"/>
      <c r="K35" s="53"/>
      <c r="L35" s="50"/>
    </row>
    <row r="36" spans="1:13" ht="18.75" customHeight="1" x14ac:dyDescent="0.3">
      <c r="A36" s="55" t="s">
        <v>28</v>
      </c>
      <c r="B36" s="10" t="s">
        <v>65</v>
      </c>
      <c r="C36" s="68" t="s">
        <v>9</v>
      </c>
      <c r="D36" s="67">
        <v>673</v>
      </c>
      <c r="E36" s="65">
        <v>1880.81</v>
      </c>
      <c r="F36" s="12">
        <f t="shared" ref="F36:F46" si="52">ROUND(E36*D36,2)</f>
        <v>1265785.1299999999</v>
      </c>
      <c r="G36" s="12">
        <f t="shared" ref="G36:G46" si="53">ROUND(F36*1.2,2)</f>
        <v>1518942.16</v>
      </c>
      <c r="H36" s="15"/>
      <c r="I36" s="16"/>
      <c r="J36" s="16"/>
      <c r="K36" s="19">
        <f t="shared" ref="K36:K46" si="54">F36+I36</f>
        <v>1265785.1299999999</v>
      </c>
      <c r="L36" s="12">
        <f t="shared" ref="L36:L46" si="55">G36+J36</f>
        <v>1518942.16</v>
      </c>
      <c r="M36" t="s">
        <v>137</v>
      </c>
    </row>
    <row r="37" spans="1:13" ht="18.75" customHeight="1" x14ac:dyDescent="0.3">
      <c r="A37" s="55" t="s">
        <v>62</v>
      </c>
      <c r="B37" s="10" t="s">
        <v>143</v>
      </c>
      <c r="C37" s="68" t="s">
        <v>149</v>
      </c>
      <c r="D37" s="67">
        <v>3</v>
      </c>
      <c r="E37" s="65"/>
      <c r="F37" s="12">
        <f t="shared" si="52"/>
        <v>0</v>
      </c>
      <c r="G37" s="12">
        <f t="shared" si="53"/>
        <v>0</v>
      </c>
      <c r="H37" s="15"/>
      <c r="I37" s="16"/>
      <c r="J37" s="16"/>
      <c r="K37" s="19">
        <f t="shared" si="54"/>
        <v>0</v>
      </c>
      <c r="L37" s="12">
        <f t="shared" si="55"/>
        <v>0</v>
      </c>
    </row>
    <row r="38" spans="1:13" ht="18.75" customHeight="1" x14ac:dyDescent="0.3">
      <c r="A38" s="55" t="s">
        <v>73</v>
      </c>
      <c r="B38" s="10" t="s">
        <v>144</v>
      </c>
      <c r="C38" s="13" t="s">
        <v>149</v>
      </c>
      <c r="D38" s="60">
        <v>3</v>
      </c>
      <c r="E38" s="20">
        <v>200100</v>
      </c>
      <c r="F38" s="12">
        <f t="shared" si="52"/>
        <v>600300</v>
      </c>
      <c r="G38" s="12">
        <f t="shared" si="53"/>
        <v>720360</v>
      </c>
      <c r="H38" s="15"/>
      <c r="I38" s="16"/>
      <c r="J38" s="16"/>
      <c r="K38" s="19">
        <f t="shared" si="54"/>
        <v>600300</v>
      </c>
      <c r="L38" s="12">
        <f t="shared" si="55"/>
        <v>720360</v>
      </c>
      <c r="M38" t="s">
        <v>135</v>
      </c>
    </row>
    <row r="39" spans="1:13" ht="18.75" customHeight="1" x14ac:dyDescent="0.3">
      <c r="A39" s="55" t="s">
        <v>74</v>
      </c>
      <c r="B39" s="10" t="s">
        <v>142</v>
      </c>
      <c r="C39" s="13"/>
      <c r="D39" s="60"/>
      <c r="E39" s="20"/>
      <c r="F39" s="12">
        <f t="shared" ref="F39" si="56">ROUND(E39*D39,2)</f>
        <v>0</v>
      </c>
      <c r="G39" s="12">
        <f t="shared" ref="G39" si="57">ROUND(F39*1.2,2)</f>
        <v>0</v>
      </c>
      <c r="H39" s="15"/>
      <c r="I39" s="16"/>
      <c r="J39" s="16"/>
      <c r="K39" s="19">
        <f t="shared" ref="K39" si="58">F39+I39</f>
        <v>0</v>
      </c>
      <c r="L39" s="12">
        <f t="shared" ref="L39" si="59">G39+J39</f>
        <v>0</v>
      </c>
    </row>
    <row r="40" spans="1:13" ht="18.75" customHeight="1" x14ac:dyDescent="0.3">
      <c r="A40" s="55" t="s">
        <v>75</v>
      </c>
      <c r="B40" s="10" t="s">
        <v>66</v>
      </c>
      <c r="C40" s="13" t="s">
        <v>7</v>
      </c>
      <c r="D40" s="60"/>
      <c r="E40" s="20">
        <v>756</v>
      </c>
      <c r="F40" s="12">
        <f t="shared" si="52"/>
        <v>0</v>
      </c>
      <c r="G40" s="12">
        <f t="shared" si="53"/>
        <v>0</v>
      </c>
      <c r="H40" s="15"/>
      <c r="I40" s="16"/>
      <c r="J40" s="16"/>
      <c r="K40" s="19">
        <f t="shared" si="54"/>
        <v>0</v>
      </c>
      <c r="L40" s="12">
        <f t="shared" si="55"/>
        <v>0</v>
      </c>
      <c r="M40" t="s">
        <v>133</v>
      </c>
    </row>
    <row r="41" spans="1:13" ht="18.75" customHeight="1" x14ac:dyDescent="0.3">
      <c r="A41" s="55" t="s">
        <v>76</v>
      </c>
      <c r="B41" s="10" t="s">
        <v>141</v>
      </c>
      <c r="C41" s="13" t="s">
        <v>15</v>
      </c>
      <c r="D41" s="60"/>
      <c r="E41" s="20">
        <v>325</v>
      </c>
      <c r="F41" s="12">
        <f t="shared" si="52"/>
        <v>0</v>
      </c>
      <c r="G41" s="12">
        <f t="shared" si="53"/>
        <v>0</v>
      </c>
      <c r="H41" s="15"/>
      <c r="I41" s="16"/>
      <c r="J41" s="16"/>
      <c r="K41" s="19">
        <f t="shared" si="54"/>
        <v>0</v>
      </c>
      <c r="L41" s="12">
        <f t="shared" si="55"/>
        <v>0</v>
      </c>
      <c r="M41" t="s">
        <v>133</v>
      </c>
    </row>
    <row r="42" spans="1:13" ht="18.75" customHeight="1" x14ac:dyDescent="0.3">
      <c r="A42" s="55" t="s">
        <v>77</v>
      </c>
      <c r="B42" s="10" t="s">
        <v>140</v>
      </c>
      <c r="C42" s="13" t="s">
        <v>15</v>
      </c>
      <c r="D42" s="60"/>
      <c r="E42" s="20"/>
      <c r="F42" s="12"/>
      <c r="G42" s="12"/>
      <c r="H42" s="15"/>
      <c r="I42" s="16"/>
      <c r="J42" s="16"/>
      <c r="K42" s="19"/>
      <c r="L42" s="12"/>
    </row>
    <row r="43" spans="1:13" ht="18.75" customHeight="1" x14ac:dyDescent="0.3">
      <c r="A43" s="55" t="s">
        <v>78</v>
      </c>
      <c r="B43" s="10" t="s">
        <v>67</v>
      </c>
      <c r="C43" s="13" t="s">
        <v>7</v>
      </c>
      <c r="D43" s="60"/>
      <c r="E43" s="20">
        <v>203</v>
      </c>
      <c r="F43" s="12">
        <f t="shared" si="52"/>
        <v>0</v>
      </c>
      <c r="G43" s="12">
        <f t="shared" si="53"/>
        <v>0</v>
      </c>
      <c r="H43" s="15"/>
      <c r="I43" s="16"/>
      <c r="J43" s="16"/>
      <c r="K43" s="19">
        <f t="shared" si="54"/>
        <v>0</v>
      </c>
      <c r="L43" s="12">
        <f t="shared" si="55"/>
        <v>0</v>
      </c>
      <c r="M43" t="s">
        <v>139</v>
      </c>
    </row>
    <row r="44" spans="1:13" ht="18.75" customHeight="1" x14ac:dyDescent="0.3">
      <c r="A44" s="55" t="s">
        <v>79</v>
      </c>
      <c r="B44" s="10" t="s">
        <v>145</v>
      </c>
      <c r="C44" s="13" t="s">
        <v>7</v>
      </c>
      <c r="D44" s="60"/>
      <c r="E44" s="20"/>
      <c r="F44" s="12">
        <f t="shared" ref="F44" si="60">ROUND(E44*D44,2)</f>
        <v>0</v>
      </c>
      <c r="G44" s="12">
        <f t="shared" ref="G44" si="61">ROUND(F44*1.2,2)</f>
        <v>0</v>
      </c>
      <c r="H44" s="15"/>
      <c r="I44" s="16"/>
      <c r="J44" s="16"/>
      <c r="K44" s="19">
        <f t="shared" ref="K44" si="62">F44+I44</f>
        <v>0</v>
      </c>
      <c r="L44" s="12">
        <f t="shared" ref="L44" si="63">G44+J44</f>
        <v>0</v>
      </c>
    </row>
    <row r="45" spans="1:13" s="75" customFormat="1" ht="18.75" customHeight="1" x14ac:dyDescent="0.3">
      <c r="A45" s="41" t="s">
        <v>81</v>
      </c>
      <c r="B45" s="69" t="s">
        <v>146</v>
      </c>
      <c r="C45" s="70" t="s">
        <v>7</v>
      </c>
      <c r="D45" s="71"/>
      <c r="E45" s="72"/>
      <c r="F45" s="45"/>
      <c r="G45" s="45"/>
      <c r="H45" s="73"/>
      <c r="I45" s="45"/>
      <c r="J45" s="45"/>
      <c r="K45" s="74"/>
      <c r="L45" s="45"/>
    </row>
    <row r="46" spans="1:13" ht="18.75" customHeight="1" x14ac:dyDescent="0.3">
      <c r="A46" s="55" t="s">
        <v>80</v>
      </c>
      <c r="B46" s="10" t="s">
        <v>68</v>
      </c>
      <c r="C46" s="13" t="s">
        <v>8</v>
      </c>
      <c r="D46" s="60"/>
      <c r="E46" s="20">
        <v>183.58</v>
      </c>
      <c r="F46" s="12">
        <f t="shared" si="52"/>
        <v>0</v>
      </c>
      <c r="G46" s="12">
        <f t="shared" si="53"/>
        <v>0</v>
      </c>
      <c r="H46" s="15"/>
      <c r="I46" s="16"/>
      <c r="J46" s="16"/>
      <c r="K46" s="19">
        <f t="shared" si="54"/>
        <v>0</v>
      </c>
      <c r="L46" s="12">
        <f t="shared" si="55"/>
        <v>0</v>
      </c>
      <c r="M46" t="s">
        <v>133</v>
      </c>
    </row>
    <row r="47" spans="1:13" ht="18" customHeight="1" x14ac:dyDescent="0.3">
      <c r="A47" s="41" t="s">
        <v>192</v>
      </c>
      <c r="B47" s="42" t="s">
        <v>63</v>
      </c>
      <c r="C47" s="43" t="s">
        <v>8</v>
      </c>
      <c r="D47" s="61"/>
      <c r="E47" s="44"/>
      <c r="F47" s="29"/>
      <c r="G47" s="29"/>
      <c r="H47" s="45">
        <v>153.33000000000001</v>
      </c>
      <c r="I47" s="45">
        <f t="shared" ref="I47" si="64">ROUND(H47*D47,2)</f>
        <v>0</v>
      </c>
      <c r="J47" s="45">
        <f t="shared" ref="J47" si="65">ROUND(I47*1.2,2)</f>
        <v>0</v>
      </c>
      <c r="K47" s="46">
        <f t="shared" ref="K47:K48" si="66">F47+I47</f>
        <v>0</v>
      </c>
      <c r="L47" s="29">
        <f t="shared" ref="L47:L48" si="67">G47+J47</f>
        <v>0</v>
      </c>
      <c r="M47" t="s">
        <v>133</v>
      </c>
    </row>
    <row r="48" spans="1:13" ht="18.75" customHeight="1" x14ac:dyDescent="0.3">
      <c r="A48" s="55" t="s">
        <v>193</v>
      </c>
      <c r="B48" s="10" t="s">
        <v>69</v>
      </c>
      <c r="C48" s="13" t="s">
        <v>7</v>
      </c>
      <c r="D48" s="60"/>
      <c r="E48" s="15">
        <v>2057.89</v>
      </c>
      <c r="F48" s="12">
        <f t="shared" ref="F48" si="68">ROUND(E48*D48,2)</f>
        <v>0</v>
      </c>
      <c r="G48" s="12">
        <f t="shared" ref="G48" si="69">ROUND(F48*1.2,2)</f>
        <v>0</v>
      </c>
      <c r="H48" s="15"/>
      <c r="I48" s="16"/>
      <c r="J48" s="16"/>
      <c r="K48" s="19">
        <f t="shared" si="66"/>
        <v>0</v>
      </c>
      <c r="L48" s="12">
        <f t="shared" si="67"/>
        <v>0</v>
      </c>
      <c r="M48" t="s">
        <v>133</v>
      </c>
    </row>
    <row r="49" spans="1:13" ht="18" customHeight="1" x14ac:dyDescent="0.3">
      <c r="A49" s="41" t="s">
        <v>194</v>
      </c>
      <c r="B49" s="42" t="s">
        <v>12</v>
      </c>
      <c r="C49" s="43" t="s">
        <v>7</v>
      </c>
      <c r="D49" s="61"/>
      <c r="E49" s="44"/>
      <c r="F49" s="29"/>
      <c r="G49" s="29"/>
      <c r="H49" s="45">
        <v>4416.67</v>
      </c>
      <c r="I49" s="45">
        <f>ROUND(H49*D49,2)</f>
        <v>0</v>
      </c>
      <c r="J49" s="45">
        <f>ROUND(I49*1.2,2)</f>
        <v>0</v>
      </c>
      <c r="K49" s="46">
        <f>F49+I49</f>
        <v>0</v>
      </c>
      <c r="L49" s="29">
        <f>G49+J49</f>
        <v>0</v>
      </c>
      <c r="M49" t="s">
        <v>133</v>
      </c>
    </row>
    <row r="50" spans="1:13" ht="18.75" customHeight="1" x14ac:dyDescent="0.3">
      <c r="A50" s="55" t="s">
        <v>195</v>
      </c>
      <c r="B50" s="10" t="s">
        <v>70</v>
      </c>
      <c r="C50" s="13" t="s">
        <v>9</v>
      </c>
      <c r="D50" s="60"/>
      <c r="E50" s="65">
        <v>2817.6</v>
      </c>
      <c r="F50" s="12">
        <f t="shared" ref="F50:F51" si="70">ROUND(E50*D50,2)</f>
        <v>0</v>
      </c>
      <c r="G50" s="12">
        <f t="shared" ref="G50:G51" si="71">ROUND(F50*1.2,2)</f>
        <v>0</v>
      </c>
      <c r="H50" s="15"/>
      <c r="I50" s="16"/>
      <c r="J50" s="16"/>
      <c r="K50" s="19">
        <f t="shared" ref="K50:K51" si="72">F50+I50</f>
        <v>0</v>
      </c>
      <c r="L50" s="12">
        <f t="shared" ref="L50:L51" si="73">G50+J50</f>
        <v>0</v>
      </c>
      <c r="M50" s="66" t="s">
        <v>138</v>
      </c>
    </row>
    <row r="51" spans="1:13" ht="18.75" customHeight="1" x14ac:dyDescent="0.3">
      <c r="A51" s="55" t="s">
        <v>196</v>
      </c>
      <c r="B51" s="10" t="s">
        <v>71</v>
      </c>
      <c r="C51" s="13" t="s">
        <v>7</v>
      </c>
      <c r="D51" s="60"/>
      <c r="E51" s="65">
        <v>1933.2</v>
      </c>
      <c r="F51" s="12">
        <f t="shared" si="70"/>
        <v>0</v>
      </c>
      <c r="G51" s="12">
        <f t="shared" si="71"/>
        <v>0</v>
      </c>
      <c r="H51" s="15"/>
      <c r="I51" s="16"/>
      <c r="J51" s="16"/>
      <c r="K51" s="19">
        <f t="shared" si="72"/>
        <v>0</v>
      </c>
      <c r="L51" s="12">
        <f t="shared" si="73"/>
        <v>0</v>
      </c>
      <c r="M51" s="66" t="s">
        <v>136</v>
      </c>
    </row>
    <row r="52" spans="1:13" ht="18" customHeight="1" x14ac:dyDescent="0.3">
      <c r="A52" s="41" t="s">
        <v>197</v>
      </c>
      <c r="B52" s="42" t="s">
        <v>12</v>
      </c>
      <c r="C52" s="43" t="s">
        <v>7</v>
      </c>
      <c r="D52" s="61"/>
      <c r="E52" s="44"/>
      <c r="F52" s="29"/>
      <c r="G52" s="29"/>
      <c r="H52" s="45">
        <v>4416.67</v>
      </c>
      <c r="I52" s="45">
        <f>ROUND(H52*D52,2)</f>
        <v>0</v>
      </c>
      <c r="J52" s="45">
        <f>ROUND(I52*1.2,2)</f>
        <v>0</v>
      </c>
      <c r="K52" s="46">
        <f>F52+I52</f>
        <v>0</v>
      </c>
      <c r="L52" s="29">
        <f>G52+J52</f>
        <v>0</v>
      </c>
      <c r="M52" t="s">
        <v>133</v>
      </c>
    </row>
    <row r="53" spans="1:13" ht="18.75" customHeight="1" x14ac:dyDescent="0.3">
      <c r="A53" s="55" t="s">
        <v>198</v>
      </c>
      <c r="B53" s="10" t="s">
        <v>72</v>
      </c>
      <c r="C53" s="13" t="s">
        <v>9</v>
      </c>
      <c r="D53" s="60"/>
      <c r="E53" s="20">
        <v>4200</v>
      </c>
      <c r="F53" s="12">
        <f t="shared" ref="F53" si="74">ROUND(E53*D53,2)</f>
        <v>0</v>
      </c>
      <c r="G53" s="12">
        <f t="shared" ref="G53" si="75">ROUND(F53*1.2,2)</f>
        <v>0</v>
      </c>
      <c r="H53" s="15"/>
      <c r="I53" s="16"/>
      <c r="J53" s="16"/>
      <c r="K53" s="19">
        <f t="shared" ref="K53" si="76">F53+I53</f>
        <v>0</v>
      </c>
      <c r="L53" s="12">
        <f t="shared" ref="L53" si="77">G53+J53</f>
        <v>0</v>
      </c>
      <c r="M53" t="s">
        <v>133</v>
      </c>
    </row>
    <row r="54" spans="1:13" ht="18.75" customHeight="1" x14ac:dyDescent="0.3">
      <c r="A54" s="41" t="s">
        <v>199</v>
      </c>
      <c r="B54" s="42" t="s">
        <v>12</v>
      </c>
      <c r="C54" s="43" t="s">
        <v>7</v>
      </c>
      <c r="D54" s="61"/>
      <c r="E54" s="44"/>
      <c r="F54" s="29"/>
      <c r="G54" s="29"/>
      <c r="H54" s="45">
        <v>4416.67</v>
      </c>
      <c r="I54" s="45">
        <f>ROUND(H54*D54,2)</f>
        <v>0</v>
      </c>
      <c r="J54" s="45">
        <f>ROUND(I54*1.2,2)</f>
        <v>0</v>
      </c>
      <c r="K54" s="46">
        <f>F54+I54</f>
        <v>0</v>
      </c>
      <c r="L54" s="29">
        <f>G54+J54</f>
        <v>0</v>
      </c>
    </row>
    <row r="55" spans="1:13" s="54" customFormat="1" ht="18" customHeight="1" x14ac:dyDescent="0.3">
      <c r="A55" s="47">
        <f>A35+1</f>
        <v>7</v>
      </c>
      <c r="B55" s="56" t="s">
        <v>53</v>
      </c>
      <c r="C55" s="57"/>
      <c r="D55" s="59"/>
      <c r="E55" s="49"/>
      <c r="F55" s="50"/>
      <c r="G55" s="50"/>
      <c r="H55" s="51"/>
      <c r="I55" s="52"/>
      <c r="J55" s="52"/>
      <c r="K55" s="53"/>
      <c r="L55" s="50"/>
    </row>
    <row r="56" spans="1:13" ht="18" customHeight="1" x14ac:dyDescent="0.3">
      <c r="A56" s="55" t="s">
        <v>29</v>
      </c>
      <c r="B56" s="10" t="s">
        <v>104</v>
      </c>
      <c r="C56" s="13" t="s">
        <v>10</v>
      </c>
      <c r="D56" s="60"/>
      <c r="E56" s="11"/>
      <c r="F56" s="12">
        <f t="shared" ref="F56" si="78">ROUND(E56*D56,2)</f>
        <v>0</v>
      </c>
      <c r="G56" s="12">
        <f t="shared" ref="G56" si="79">ROUND(F56*1.2,2)</f>
        <v>0</v>
      </c>
      <c r="H56" s="15"/>
      <c r="I56" s="16"/>
      <c r="J56" s="16"/>
      <c r="K56" s="19">
        <f t="shared" ref="K56" si="80">F56+I56</f>
        <v>0</v>
      </c>
      <c r="L56" s="12">
        <f t="shared" ref="L56" si="81">G56+J56</f>
        <v>0</v>
      </c>
    </row>
    <row r="57" spans="1:13" ht="18" customHeight="1" x14ac:dyDescent="0.3">
      <c r="A57" s="55" t="s">
        <v>30</v>
      </c>
      <c r="B57" s="10" t="s">
        <v>169</v>
      </c>
      <c r="C57" s="13" t="s">
        <v>10</v>
      </c>
      <c r="D57" s="60"/>
      <c r="E57" s="11"/>
      <c r="F57" s="12">
        <f t="shared" si="22"/>
        <v>0</v>
      </c>
      <c r="G57" s="12">
        <f t="shared" si="23"/>
        <v>0</v>
      </c>
      <c r="H57" s="15"/>
      <c r="I57" s="16"/>
      <c r="J57" s="16"/>
      <c r="K57" s="19">
        <f t="shared" si="24"/>
        <v>0</v>
      </c>
      <c r="L57" s="12">
        <f t="shared" si="25"/>
        <v>0</v>
      </c>
    </row>
    <row r="58" spans="1:13" ht="18" customHeight="1" x14ac:dyDescent="0.3">
      <c r="A58" s="41" t="s">
        <v>105</v>
      </c>
      <c r="B58" s="42" t="s">
        <v>58</v>
      </c>
      <c r="C58" s="43" t="s">
        <v>10</v>
      </c>
      <c r="D58" s="61"/>
      <c r="E58" s="44"/>
      <c r="F58" s="29"/>
      <c r="G58" s="29"/>
      <c r="H58" s="45"/>
      <c r="I58" s="45">
        <f>ROUND(H58*D58,2)</f>
        <v>0</v>
      </c>
      <c r="J58" s="45">
        <f>ROUND(I58*1.2,2)</f>
        <v>0</v>
      </c>
      <c r="K58" s="46">
        <f>F58+I58</f>
        <v>0</v>
      </c>
      <c r="L58" s="29">
        <f>G58+J58</f>
        <v>0</v>
      </c>
      <c r="M58" s="39"/>
    </row>
    <row r="59" spans="1:13" ht="18" customHeight="1" x14ac:dyDescent="0.3">
      <c r="A59" s="41" t="s">
        <v>106</v>
      </c>
      <c r="B59" s="42" t="s">
        <v>174</v>
      </c>
      <c r="C59" s="43" t="s">
        <v>10</v>
      </c>
      <c r="D59" s="61"/>
      <c r="E59" s="44"/>
      <c r="F59" s="29"/>
      <c r="G59" s="29"/>
      <c r="H59" s="45"/>
      <c r="I59" s="45">
        <f>ROUND(H59*D59,2)</f>
        <v>0</v>
      </c>
      <c r="J59" s="45">
        <f>ROUND(I59*1.2,2)</f>
        <v>0</v>
      </c>
      <c r="K59" s="46">
        <f>F59+I59</f>
        <v>0</v>
      </c>
      <c r="L59" s="29">
        <f>G59+J59</f>
        <v>0</v>
      </c>
      <c r="M59" s="39"/>
    </row>
    <row r="60" spans="1:13" s="54" customFormat="1" ht="18" customHeight="1" x14ac:dyDescent="0.3">
      <c r="A60" s="47">
        <f>A55+1</f>
        <v>8</v>
      </c>
      <c r="B60" s="56" t="s">
        <v>54</v>
      </c>
      <c r="C60" s="57" t="s">
        <v>10</v>
      </c>
      <c r="D60" s="59">
        <v>67</v>
      </c>
      <c r="E60" s="49"/>
      <c r="F60" s="50"/>
      <c r="G60" s="50"/>
      <c r="H60" s="51"/>
      <c r="I60" s="52"/>
      <c r="J60" s="52"/>
      <c r="K60" s="53"/>
      <c r="L60" s="50"/>
    </row>
    <row r="61" spans="1:13" ht="18" customHeight="1" x14ac:dyDescent="0.3">
      <c r="A61" s="55" t="s">
        <v>31</v>
      </c>
      <c r="B61" s="10" t="s">
        <v>107</v>
      </c>
      <c r="C61" s="13" t="s">
        <v>10</v>
      </c>
      <c r="D61" s="60">
        <v>67</v>
      </c>
      <c r="E61" s="11"/>
      <c r="F61" s="12">
        <f t="shared" ref="F61:F64" si="82">ROUND(E61*D61,2)</f>
        <v>0</v>
      </c>
      <c r="G61" s="12">
        <f t="shared" ref="G61:G64" si="83">ROUND(F61*1.2,2)</f>
        <v>0</v>
      </c>
      <c r="H61" s="15"/>
      <c r="I61" s="16"/>
      <c r="J61" s="16"/>
      <c r="K61" s="19">
        <f t="shared" ref="K61:K64" si="84">F61+I61</f>
        <v>0</v>
      </c>
      <c r="L61" s="12">
        <f t="shared" ref="L61:L64" si="85">G61+J61</f>
        <v>0</v>
      </c>
    </row>
    <row r="62" spans="1:13" ht="18" customHeight="1" x14ac:dyDescent="0.3">
      <c r="A62" s="55" t="s">
        <v>38</v>
      </c>
      <c r="B62" s="10" t="s">
        <v>147</v>
      </c>
      <c r="C62" s="13" t="s">
        <v>7</v>
      </c>
      <c r="D62" s="60"/>
      <c r="E62" s="11">
        <v>544.86</v>
      </c>
      <c r="F62" s="12">
        <f t="shared" si="82"/>
        <v>0</v>
      </c>
      <c r="G62" s="12">
        <f t="shared" si="83"/>
        <v>0</v>
      </c>
      <c r="H62" s="15"/>
      <c r="I62" s="16"/>
      <c r="J62" s="16"/>
      <c r="K62" s="19">
        <f t="shared" si="84"/>
        <v>0</v>
      </c>
      <c r="L62" s="12">
        <f t="shared" si="85"/>
        <v>0</v>
      </c>
      <c r="M62" t="s">
        <v>133</v>
      </c>
    </row>
    <row r="63" spans="1:13" ht="18" customHeight="1" x14ac:dyDescent="0.3">
      <c r="A63" s="55" t="s">
        <v>200</v>
      </c>
      <c r="B63" s="10" t="s">
        <v>140</v>
      </c>
      <c r="C63" s="13"/>
      <c r="D63" s="60"/>
      <c r="E63" s="11"/>
      <c r="F63" s="12">
        <f t="shared" si="82"/>
        <v>0</v>
      </c>
      <c r="G63" s="12">
        <f t="shared" si="83"/>
        <v>0</v>
      </c>
      <c r="H63" s="15"/>
      <c r="I63" s="16"/>
      <c r="J63" s="16"/>
      <c r="K63" s="19">
        <f t="shared" si="84"/>
        <v>0</v>
      </c>
      <c r="L63" s="12">
        <f t="shared" si="85"/>
        <v>0</v>
      </c>
    </row>
    <row r="64" spans="1:13" ht="18" customHeight="1" x14ac:dyDescent="0.3">
      <c r="A64" s="55" t="s">
        <v>201</v>
      </c>
      <c r="B64" s="10" t="s">
        <v>108</v>
      </c>
      <c r="C64" s="13" t="s">
        <v>10</v>
      </c>
      <c r="D64" s="60">
        <v>67</v>
      </c>
      <c r="E64" s="11"/>
      <c r="F64" s="12">
        <f t="shared" si="82"/>
        <v>0</v>
      </c>
      <c r="G64" s="12">
        <f t="shared" si="83"/>
        <v>0</v>
      </c>
      <c r="H64" s="15"/>
      <c r="I64" s="16"/>
      <c r="J64" s="16"/>
      <c r="K64" s="19">
        <f t="shared" si="84"/>
        <v>0</v>
      </c>
      <c r="L64" s="12">
        <f t="shared" si="85"/>
        <v>0</v>
      </c>
    </row>
    <row r="65" spans="1:13" ht="18" customHeight="1" x14ac:dyDescent="0.3">
      <c r="A65" s="41" t="s">
        <v>202</v>
      </c>
      <c r="B65" s="42" t="s">
        <v>82</v>
      </c>
      <c r="C65" s="43" t="s">
        <v>10</v>
      </c>
      <c r="D65" s="84">
        <v>1</v>
      </c>
      <c r="E65" s="44"/>
      <c r="F65" s="29"/>
      <c r="G65" s="29"/>
      <c r="H65" s="45">
        <f>ROUND(305000/1.2*1.15,2)</f>
        <v>292291.67</v>
      </c>
      <c r="I65" s="45">
        <f>ROUND(H65*D65,2)</f>
        <v>292291.67</v>
      </c>
      <c r="J65" s="45">
        <f>ROUND(I65*1.2,2)</f>
        <v>350750</v>
      </c>
      <c r="K65" s="46">
        <f>F65+I65</f>
        <v>292291.67</v>
      </c>
      <c r="L65" s="29">
        <f>G65+J65</f>
        <v>350750</v>
      </c>
      <c r="M65" t="s">
        <v>180</v>
      </c>
    </row>
    <row r="66" spans="1:13" ht="18" customHeight="1" x14ac:dyDescent="0.3">
      <c r="A66" s="41" t="s">
        <v>203</v>
      </c>
      <c r="B66" s="42" t="s">
        <v>148</v>
      </c>
      <c r="C66" s="43" t="s">
        <v>10</v>
      </c>
      <c r="D66" s="84">
        <v>950</v>
      </c>
      <c r="E66" s="44"/>
      <c r="F66" s="29"/>
      <c r="G66" s="29"/>
      <c r="H66" s="45">
        <f>ROUND(85/1.2*1.15,2)</f>
        <v>81.459999999999994</v>
      </c>
      <c r="I66" s="45">
        <f>ROUND(H66*D66,2)</f>
        <v>77387</v>
      </c>
      <c r="J66" s="45">
        <f>ROUND(I66*1.2,2)</f>
        <v>92864.4</v>
      </c>
      <c r="K66" s="46">
        <f>F66+I66</f>
        <v>77387</v>
      </c>
      <c r="L66" s="29">
        <f>G66+J66</f>
        <v>92864.4</v>
      </c>
      <c r="M66" s="39"/>
    </row>
    <row r="67" spans="1:13" ht="18" customHeight="1" x14ac:dyDescent="0.3">
      <c r="A67" s="41" t="s">
        <v>204</v>
      </c>
      <c r="B67" s="42" t="s">
        <v>152</v>
      </c>
      <c r="C67" s="43" t="s">
        <v>149</v>
      </c>
      <c r="D67" s="84">
        <v>61</v>
      </c>
      <c r="E67" s="44"/>
      <c r="F67" s="29"/>
      <c r="G67" s="29"/>
      <c r="H67" s="45">
        <f>ROUND(2300/1.2*1.15,2)</f>
        <v>2204.17</v>
      </c>
      <c r="I67" s="45">
        <f t="shared" ref="I67:I69" si="86">ROUND(H67*D67,2)</f>
        <v>134454.37</v>
      </c>
      <c r="J67" s="45">
        <f t="shared" ref="J67:J69" si="87">ROUND(I67*1.2,2)</f>
        <v>161345.24</v>
      </c>
      <c r="K67" s="46">
        <f t="shared" ref="K67:K69" si="88">F67+I67</f>
        <v>134454.37</v>
      </c>
      <c r="L67" s="29">
        <f t="shared" ref="L67:L69" si="89">G67+J67</f>
        <v>161345.24</v>
      </c>
      <c r="M67" s="76"/>
    </row>
    <row r="68" spans="1:13" ht="18" customHeight="1" x14ac:dyDescent="0.3">
      <c r="A68" s="41" t="s">
        <v>205</v>
      </c>
      <c r="B68" s="42" t="s">
        <v>150</v>
      </c>
      <c r="C68" s="43" t="s">
        <v>149</v>
      </c>
      <c r="D68" s="84">
        <v>61</v>
      </c>
      <c r="E68" s="44"/>
      <c r="F68" s="29"/>
      <c r="G68" s="29"/>
      <c r="H68" s="45">
        <f>ROUND(60/1.2*1.15,2)</f>
        <v>57.5</v>
      </c>
      <c r="I68" s="45">
        <f t="shared" si="86"/>
        <v>3507.5</v>
      </c>
      <c r="J68" s="45">
        <f t="shared" si="87"/>
        <v>4209</v>
      </c>
      <c r="K68" s="46">
        <f t="shared" si="88"/>
        <v>3507.5</v>
      </c>
      <c r="L68" s="29">
        <f t="shared" si="89"/>
        <v>4209</v>
      </c>
      <c r="M68" s="76"/>
    </row>
    <row r="69" spans="1:13" ht="18" customHeight="1" x14ac:dyDescent="0.3">
      <c r="A69" s="41" t="s">
        <v>206</v>
      </c>
      <c r="B69" s="42" t="s">
        <v>151</v>
      </c>
      <c r="C69" s="43" t="s">
        <v>149</v>
      </c>
      <c r="D69" s="84">
        <v>61</v>
      </c>
      <c r="E69" s="44"/>
      <c r="F69" s="29"/>
      <c r="G69" s="29"/>
      <c r="H69" s="45">
        <f>ROUND(95/1.2*1.15,2)</f>
        <v>91.04</v>
      </c>
      <c r="I69" s="45">
        <f t="shared" si="86"/>
        <v>5553.44</v>
      </c>
      <c r="J69" s="45">
        <f t="shared" si="87"/>
        <v>6664.13</v>
      </c>
      <c r="K69" s="46">
        <f t="shared" si="88"/>
        <v>5553.44</v>
      </c>
      <c r="L69" s="29">
        <f t="shared" si="89"/>
        <v>6664.13</v>
      </c>
      <c r="M69" s="76"/>
    </row>
    <row r="70" spans="1:13" s="54" customFormat="1" ht="18" customHeight="1" x14ac:dyDescent="0.3">
      <c r="A70" s="47">
        <f>A60+1</f>
        <v>9</v>
      </c>
      <c r="B70" s="56" t="s">
        <v>55</v>
      </c>
      <c r="C70" s="57" t="s">
        <v>10</v>
      </c>
      <c r="D70" s="59">
        <v>307</v>
      </c>
      <c r="E70" s="49"/>
      <c r="F70" s="50"/>
      <c r="G70" s="50"/>
      <c r="H70" s="51"/>
      <c r="I70" s="52"/>
      <c r="J70" s="52"/>
      <c r="K70" s="53"/>
      <c r="L70" s="50"/>
    </row>
    <row r="71" spans="1:13" ht="15.6" x14ac:dyDescent="0.3">
      <c r="A71" s="55" t="s">
        <v>32</v>
      </c>
      <c r="B71" s="10" t="s">
        <v>153</v>
      </c>
      <c r="C71" s="13" t="s">
        <v>10</v>
      </c>
      <c r="D71" s="60">
        <v>307</v>
      </c>
      <c r="E71" s="11"/>
      <c r="F71" s="12">
        <f t="shared" ref="F71:F72" si="90">ROUND(E71*D71,2)</f>
        <v>0</v>
      </c>
      <c r="G71" s="12">
        <f t="shared" ref="G71:G72" si="91">ROUND(F71*1.2,2)</f>
        <v>0</v>
      </c>
      <c r="H71" s="15"/>
      <c r="I71" s="16"/>
      <c r="J71" s="16"/>
      <c r="K71" s="19">
        <f t="shared" si="24"/>
        <v>0</v>
      </c>
      <c r="L71" s="12">
        <f t="shared" si="25"/>
        <v>0</v>
      </c>
    </row>
    <row r="72" spans="1:13" ht="18" customHeight="1" x14ac:dyDescent="0.3">
      <c r="A72" s="55" t="s">
        <v>109</v>
      </c>
      <c r="B72" s="10" t="s">
        <v>142</v>
      </c>
      <c r="C72" s="13"/>
      <c r="D72" s="60"/>
      <c r="E72" s="11"/>
      <c r="F72" s="12">
        <f t="shared" si="90"/>
        <v>0</v>
      </c>
      <c r="G72" s="12">
        <f t="shared" si="91"/>
        <v>0</v>
      </c>
      <c r="H72" s="15"/>
      <c r="I72" s="16"/>
      <c r="J72" s="16"/>
      <c r="K72" s="19">
        <f t="shared" ref="K72" si="92">F72+I72</f>
        <v>0</v>
      </c>
      <c r="L72" s="12">
        <f t="shared" ref="L72" si="93">G72+J72</f>
        <v>0</v>
      </c>
    </row>
    <row r="73" spans="1:13" ht="15.6" x14ac:dyDescent="0.3">
      <c r="A73" s="55" t="s">
        <v>207</v>
      </c>
      <c r="B73" s="10" t="s">
        <v>154</v>
      </c>
      <c r="C73" s="13" t="s">
        <v>10</v>
      </c>
      <c r="D73" s="60">
        <v>307</v>
      </c>
      <c r="E73" s="11"/>
      <c r="F73" s="12">
        <f t="shared" ref="F73" si="94">ROUND(E73*D73,2)</f>
        <v>0</v>
      </c>
      <c r="G73" s="12">
        <f t="shared" ref="G73" si="95">ROUND(F73*1.2,2)</f>
        <v>0</v>
      </c>
      <c r="H73" s="15"/>
      <c r="I73" s="16"/>
      <c r="J73" s="16"/>
      <c r="K73" s="19">
        <f t="shared" ref="K73" si="96">F73+I73</f>
        <v>0</v>
      </c>
      <c r="L73" s="12">
        <f t="shared" ref="L73" si="97">G73+J73</f>
        <v>0</v>
      </c>
    </row>
    <row r="74" spans="1:13" ht="15.6" x14ac:dyDescent="0.3">
      <c r="A74" s="77" t="s">
        <v>208</v>
      </c>
      <c r="B74" s="42" t="s">
        <v>148</v>
      </c>
      <c r="C74" s="43" t="s">
        <v>10</v>
      </c>
      <c r="D74" s="84">
        <v>307</v>
      </c>
      <c r="E74" s="44"/>
      <c r="F74" s="29"/>
      <c r="G74" s="29"/>
      <c r="H74" s="44">
        <v>81.459999999999994</v>
      </c>
      <c r="I74" s="45">
        <f>ROUND(H74*D74,2)</f>
        <v>25008.22</v>
      </c>
      <c r="J74" s="45">
        <f>ROUND(I74*1.2,2)</f>
        <v>30009.86</v>
      </c>
      <c r="K74" s="46">
        <f>F74+I74</f>
        <v>25008.22</v>
      </c>
      <c r="L74" s="29">
        <f>G74+J74</f>
        <v>30009.86</v>
      </c>
    </row>
    <row r="75" spans="1:13" ht="20.25" customHeight="1" x14ac:dyDescent="0.3">
      <c r="A75" s="6"/>
      <c r="B75" s="165" t="s">
        <v>56</v>
      </c>
      <c r="C75" s="166"/>
      <c r="D75" s="166"/>
      <c r="E75" s="7"/>
      <c r="F75" s="8"/>
      <c r="G75" s="9"/>
      <c r="H75" s="9"/>
      <c r="I75" s="9"/>
      <c r="J75" s="9"/>
      <c r="K75" s="9"/>
      <c r="L75" s="9"/>
    </row>
    <row r="76" spans="1:13" s="54" customFormat="1" ht="18" customHeight="1" x14ac:dyDescent="0.3">
      <c r="A76" s="47">
        <f>10</f>
        <v>10</v>
      </c>
      <c r="B76" s="56" t="s">
        <v>160</v>
      </c>
      <c r="C76" s="57" t="s">
        <v>10</v>
      </c>
      <c r="D76" s="59">
        <v>1</v>
      </c>
      <c r="E76" s="49"/>
      <c r="F76" s="50"/>
      <c r="G76" s="50"/>
      <c r="H76" s="51"/>
      <c r="I76" s="52"/>
      <c r="J76" s="52"/>
      <c r="K76" s="53"/>
      <c r="L76" s="50"/>
    </row>
    <row r="77" spans="1:13" ht="18" customHeight="1" x14ac:dyDescent="0.3">
      <c r="A77" s="55" t="s">
        <v>33</v>
      </c>
      <c r="B77" s="10" t="s">
        <v>157</v>
      </c>
      <c r="C77" s="13" t="s">
        <v>155</v>
      </c>
      <c r="D77" s="60">
        <v>1</v>
      </c>
      <c r="E77" s="14"/>
      <c r="F77" s="12">
        <f t="shared" ref="F77:F78" si="98">ROUND(E77*D77,2)</f>
        <v>0</v>
      </c>
      <c r="G77" s="12">
        <f t="shared" ref="G77:G78" si="99">ROUND(F77*1.2,2)</f>
        <v>0</v>
      </c>
      <c r="H77" s="15"/>
      <c r="I77" s="16"/>
      <c r="J77" s="16"/>
      <c r="K77" s="19">
        <f t="shared" ref="K77:K113" si="100">F77+I77</f>
        <v>0</v>
      </c>
      <c r="L77" s="12">
        <f t="shared" ref="L77:L113" si="101">G77+J77</f>
        <v>0</v>
      </c>
    </row>
    <row r="78" spans="1:13" ht="18" customHeight="1" x14ac:dyDescent="0.3">
      <c r="A78" s="55" t="s">
        <v>46</v>
      </c>
      <c r="B78" s="10" t="s">
        <v>142</v>
      </c>
      <c r="C78" s="13"/>
      <c r="D78" s="60"/>
      <c r="E78" s="14"/>
      <c r="F78" s="12">
        <f t="shared" si="98"/>
        <v>0</v>
      </c>
      <c r="G78" s="12">
        <f t="shared" si="99"/>
        <v>0</v>
      </c>
      <c r="H78" s="15"/>
      <c r="I78" s="16"/>
      <c r="J78" s="16"/>
      <c r="K78" s="19">
        <f t="shared" si="100"/>
        <v>0</v>
      </c>
      <c r="L78" s="12">
        <f t="shared" si="101"/>
        <v>0</v>
      </c>
    </row>
    <row r="79" spans="1:13" ht="18" customHeight="1" x14ac:dyDescent="0.3">
      <c r="A79" s="55" t="s">
        <v>47</v>
      </c>
      <c r="B79" s="10" t="s">
        <v>110</v>
      </c>
      <c r="C79" s="13" t="s">
        <v>10</v>
      </c>
      <c r="D79" s="60">
        <v>1</v>
      </c>
      <c r="E79" s="14"/>
      <c r="F79" s="12">
        <f t="shared" ref="F79" si="102">ROUND(E79*D79,2)</f>
        <v>0</v>
      </c>
      <c r="G79" s="12">
        <f t="shared" ref="G79" si="103">ROUND(F79*1.2,2)</f>
        <v>0</v>
      </c>
      <c r="H79" s="15"/>
      <c r="I79" s="16"/>
      <c r="J79" s="16"/>
      <c r="K79" s="19">
        <f t="shared" ref="K79:K82" si="104">F79+I79</f>
        <v>0</v>
      </c>
      <c r="L79" s="12">
        <f t="shared" ref="L79:L82" si="105">G79+J79</f>
        <v>0</v>
      </c>
    </row>
    <row r="80" spans="1:13" ht="18" customHeight="1" x14ac:dyDescent="0.3">
      <c r="A80" s="41" t="s">
        <v>130</v>
      </c>
      <c r="B80" s="42" t="s">
        <v>175</v>
      </c>
      <c r="C80" s="43" t="s">
        <v>10</v>
      </c>
      <c r="D80" s="84">
        <v>1</v>
      </c>
      <c r="E80" s="44"/>
      <c r="F80" s="29"/>
      <c r="G80" s="29"/>
      <c r="H80" s="45">
        <f>ROUND(450000/1.2*1.15,2)</f>
        <v>431250</v>
      </c>
      <c r="I80" s="45">
        <f t="shared" ref="I80:I81" si="106">ROUND(H80*D80,2)</f>
        <v>431250</v>
      </c>
      <c r="J80" s="45">
        <f t="shared" ref="J80:J81" si="107">ROUND(I80*1.2,2)</f>
        <v>517500</v>
      </c>
      <c r="K80" s="46">
        <f t="shared" si="104"/>
        <v>431250</v>
      </c>
      <c r="L80" s="29">
        <f t="shared" si="105"/>
        <v>517500</v>
      </c>
    </row>
    <row r="81" spans="1:13" ht="18" customHeight="1" x14ac:dyDescent="0.3">
      <c r="A81" s="41" t="s">
        <v>209</v>
      </c>
      <c r="B81" s="42" t="s">
        <v>112</v>
      </c>
      <c r="C81" s="43" t="s">
        <v>10</v>
      </c>
      <c r="D81" s="84">
        <v>1</v>
      </c>
      <c r="E81" s="44"/>
      <c r="F81" s="29"/>
      <c r="G81" s="29"/>
      <c r="H81" s="45"/>
      <c r="I81" s="45">
        <f t="shared" si="106"/>
        <v>0</v>
      </c>
      <c r="J81" s="45">
        <f t="shared" si="107"/>
        <v>0</v>
      </c>
      <c r="K81" s="46">
        <f t="shared" si="104"/>
        <v>0</v>
      </c>
      <c r="L81" s="29">
        <f t="shared" si="105"/>
        <v>0</v>
      </c>
    </row>
    <row r="82" spans="1:13" ht="18" customHeight="1" x14ac:dyDescent="0.3">
      <c r="A82" s="55" t="s">
        <v>48</v>
      </c>
      <c r="B82" s="10" t="s">
        <v>111</v>
      </c>
      <c r="C82" s="13" t="s">
        <v>7</v>
      </c>
      <c r="D82" s="60"/>
      <c r="E82" s="65">
        <v>1933.2</v>
      </c>
      <c r="F82" s="12">
        <f t="shared" ref="F82" si="108">ROUND(E82*D82,2)</f>
        <v>0</v>
      </c>
      <c r="G82" s="12">
        <f t="shared" ref="G82" si="109">ROUND(F82*1.2,2)</f>
        <v>0</v>
      </c>
      <c r="H82" s="15"/>
      <c r="I82" s="16"/>
      <c r="J82" s="16"/>
      <c r="K82" s="19">
        <f t="shared" si="104"/>
        <v>0</v>
      </c>
      <c r="L82" s="12">
        <f t="shared" si="105"/>
        <v>0</v>
      </c>
      <c r="M82" s="66" t="s">
        <v>136</v>
      </c>
    </row>
    <row r="83" spans="1:13" ht="18" customHeight="1" x14ac:dyDescent="0.3">
      <c r="A83" s="41" t="s">
        <v>210</v>
      </c>
      <c r="B83" s="42" t="s">
        <v>12</v>
      </c>
      <c r="C83" s="43" t="s">
        <v>7</v>
      </c>
      <c r="D83" s="61"/>
      <c r="E83" s="44"/>
      <c r="F83" s="29"/>
      <c r="G83" s="29"/>
      <c r="H83" s="45">
        <v>4416.67</v>
      </c>
      <c r="I83" s="45">
        <f>ROUND(H83*D83,2)</f>
        <v>0</v>
      </c>
      <c r="J83" s="45">
        <f>ROUND(I83*1.2,2)</f>
        <v>0</v>
      </c>
      <c r="K83" s="46">
        <f>F83+I83</f>
        <v>0</v>
      </c>
      <c r="L83" s="29">
        <f>G83+J83</f>
        <v>0</v>
      </c>
      <c r="M83" t="s">
        <v>133</v>
      </c>
    </row>
    <row r="84" spans="1:13" ht="18" customHeight="1" x14ac:dyDescent="0.3">
      <c r="A84" s="55" t="s">
        <v>211</v>
      </c>
      <c r="B84" s="10" t="s">
        <v>156</v>
      </c>
      <c r="C84" s="13" t="s">
        <v>7</v>
      </c>
      <c r="D84" s="60"/>
      <c r="E84" s="14">
        <v>1449.9</v>
      </c>
      <c r="F84" s="12">
        <f t="shared" ref="F84" si="110">ROUND(E84*D84,2)</f>
        <v>0</v>
      </c>
      <c r="G84" s="12">
        <f t="shared" ref="G84" si="111">ROUND(F84*1.2,2)</f>
        <v>0</v>
      </c>
      <c r="H84" s="15"/>
      <c r="I84" s="16"/>
      <c r="J84" s="16"/>
      <c r="K84" s="19">
        <f t="shared" ref="K84:K92" si="112">F84+I84</f>
        <v>0</v>
      </c>
      <c r="L84" s="12">
        <f t="shared" ref="L84:L92" si="113">G84+J84</f>
        <v>0</v>
      </c>
      <c r="M84" t="s">
        <v>139</v>
      </c>
    </row>
    <row r="85" spans="1:13" ht="18" customHeight="1" x14ac:dyDescent="0.3">
      <c r="A85" s="41" t="s">
        <v>212</v>
      </c>
      <c r="B85" s="42" t="s">
        <v>12</v>
      </c>
      <c r="C85" s="43" t="s">
        <v>7</v>
      </c>
      <c r="D85" s="61"/>
      <c r="E85" s="44"/>
      <c r="F85" s="29"/>
      <c r="G85" s="29"/>
      <c r="H85" s="45">
        <v>4416.67</v>
      </c>
      <c r="I85" s="45">
        <f>ROUND(H85*D85,2)</f>
        <v>0</v>
      </c>
      <c r="J85" s="45">
        <f>ROUND(I85*1.2,2)</f>
        <v>0</v>
      </c>
      <c r="K85" s="46">
        <f>F85+I85</f>
        <v>0</v>
      </c>
      <c r="L85" s="29">
        <f>G85+J85</f>
        <v>0</v>
      </c>
    </row>
    <row r="86" spans="1:13" s="54" customFormat="1" ht="18" customHeight="1" x14ac:dyDescent="0.3">
      <c r="A86" s="47">
        <f>11</f>
        <v>11</v>
      </c>
      <c r="B86" s="56" t="s">
        <v>159</v>
      </c>
      <c r="C86" s="57" t="s">
        <v>24</v>
      </c>
      <c r="D86" s="59">
        <v>8</v>
      </c>
      <c r="E86" s="49"/>
      <c r="F86" s="50"/>
      <c r="G86" s="50"/>
      <c r="H86" s="51"/>
      <c r="I86" s="52"/>
      <c r="J86" s="52"/>
      <c r="K86" s="53"/>
      <c r="L86" s="50"/>
    </row>
    <row r="87" spans="1:13" ht="18" customHeight="1" x14ac:dyDescent="0.3">
      <c r="A87" s="55" t="s">
        <v>34</v>
      </c>
      <c r="B87" s="10" t="s">
        <v>158</v>
      </c>
      <c r="C87" s="13" t="s">
        <v>10</v>
      </c>
      <c r="D87" s="60">
        <v>8</v>
      </c>
      <c r="E87" s="14"/>
      <c r="F87" s="12">
        <f t="shared" ref="F87:F89" si="114">ROUND(E87*D87,2)</f>
        <v>0</v>
      </c>
      <c r="G87" s="12">
        <f t="shared" ref="G87:G89" si="115">ROUND(F87*1.2,2)</f>
        <v>0</v>
      </c>
      <c r="H87" s="15"/>
      <c r="I87" s="16"/>
      <c r="J87" s="16"/>
      <c r="K87" s="19">
        <f t="shared" si="112"/>
        <v>0</v>
      </c>
      <c r="L87" s="12">
        <f t="shared" si="113"/>
        <v>0</v>
      </c>
    </row>
    <row r="88" spans="1:13" ht="18" customHeight="1" x14ac:dyDescent="0.3">
      <c r="A88" s="55" t="s">
        <v>113</v>
      </c>
      <c r="B88" s="10" t="s">
        <v>142</v>
      </c>
      <c r="C88" s="13"/>
      <c r="D88" s="60"/>
      <c r="E88" s="14"/>
      <c r="F88" s="12">
        <f t="shared" si="114"/>
        <v>0</v>
      </c>
      <c r="G88" s="12">
        <f t="shared" si="115"/>
        <v>0</v>
      </c>
      <c r="H88" s="15"/>
      <c r="I88" s="16"/>
      <c r="J88" s="16"/>
      <c r="K88" s="19">
        <f t="shared" si="112"/>
        <v>0</v>
      </c>
      <c r="L88" s="12">
        <f t="shared" si="113"/>
        <v>0</v>
      </c>
    </row>
    <row r="89" spans="1:13" ht="18" customHeight="1" x14ac:dyDescent="0.3">
      <c r="A89" s="55" t="s">
        <v>117</v>
      </c>
      <c r="B89" s="10" t="s">
        <v>114</v>
      </c>
      <c r="C89" s="13" t="s">
        <v>10</v>
      </c>
      <c r="D89" s="60">
        <v>8</v>
      </c>
      <c r="E89" s="14"/>
      <c r="F89" s="12">
        <f t="shared" si="114"/>
        <v>0</v>
      </c>
      <c r="G89" s="12">
        <f t="shared" si="115"/>
        <v>0</v>
      </c>
      <c r="H89" s="15"/>
      <c r="I89" s="16"/>
      <c r="J89" s="16"/>
      <c r="K89" s="19">
        <f t="shared" si="112"/>
        <v>0</v>
      </c>
      <c r="L89" s="12">
        <f t="shared" si="113"/>
        <v>0</v>
      </c>
    </row>
    <row r="90" spans="1:13" ht="18" customHeight="1" x14ac:dyDescent="0.3">
      <c r="A90" s="41" t="s">
        <v>131</v>
      </c>
      <c r="B90" s="42" t="s">
        <v>176</v>
      </c>
      <c r="C90" s="43" t="s">
        <v>10</v>
      </c>
      <c r="D90" s="84">
        <v>4</v>
      </c>
      <c r="E90" s="44"/>
      <c r="F90" s="29"/>
      <c r="G90" s="29"/>
      <c r="H90" s="45"/>
      <c r="I90" s="45">
        <f t="shared" ref="I90:I91" si="116">ROUND(H90*D90,2)</f>
        <v>0</v>
      </c>
      <c r="J90" s="45">
        <f t="shared" ref="J90:J91" si="117">ROUND(I90*1.2,2)</f>
        <v>0</v>
      </c>
      <c r="K90" s="46">
        <f t="shared" si="112"/>
        <v>0</v>
      </c>
      <c r="L90" s="29">
        <f t="shared" si="113"/>
        <v>0</v>
      </c>
    </row>
    <row r="91" spans="1:13" ht="18" customHeight="1" x14ac:dyDescent="0.3">
      <c r="A91" s="41" t="s">
        <v>213</v>
      </c>
      <c r="B91" s="42" t="s">
        <v>112</v>
      </c>
      <c r="C91" s="43" t="s">
        <v>10</v>
      </c>
      <c r="D91" s="84">
        <v>4</v>
      </c>
      <c r="E91" s="44"/>
      <c r="F91" s="29"/>
      <c r="G91" s="29"/>
      <c r="H91" s="45"/>
      <c r="I91" s="45">
        <f t="shared" si="116"/>
        <v>0</v>
      </c>
      <c r="J91" s="45">
        <f t="shared" si="117"/>
        <v>0</v>
      </c>
      <c r="K91" s="46">
        <f t="shared" si="112"/>
        <v>0</v>
      </c>
      <c r="L91" s="29">
        <f t="shared" si="113"/>
        <v>0</v>
      </c>
    </row>
    <row r="92" spans="1:13" ht="18" customHeight="1" x14ac:dyDescent="0.3">
      <c r="A92" s="55" t="s">
        <v>118</v>
      </c>
      <c r="B92" s="10" t="s">
        <v>115</v>
      </c>
      <c r="C92" s="13" t="s">
        <v>7</v>
      </c>
      <c r="D92" s="60"/>
      <c r="E92" s="65">
        <v>1933.2</v>
      </c>
      <c r="F92" s="12">
        <f t="shared" ref="F92" si="118">ROUND(E92*D92,2)</f>
        <v>0</v>
      </c>
      <c r="G92" s="12">
        <f t="shared" ref="G92" si="119">ROUND(F92*1.2,2)</f>
        <v>0</v>
      </c>
      <c r="H92" s="15"/>
      <c r="I92" s="16"/>
      <c r="J92" s="16"/>
      <c r="K92" s="19">
        <f t="shared" si="112"/>
        <v>0</v>
      </c>
      <c r="L92" s="12">
        <f t="shared" si="113"/>
        <v>0</v>
      </c>
      <c r="M92" s="66" t="s">
        <v>136</v>
      </c>
    </row>
    <row r="93" spans="1:13" ht="18" customHeight="1" x14ac:dyDescent="0.3">
      <c r="A93" s="41" t="s">
        <v>214</v>
      </c>
      <c r="B93" s="42" t="s">
        <v>12</v>
      </c>
      <c r="C93" s="43" t="s">
        <v>7</v>
      </c>
      <c r="D93" s="84"/>
      <c r="E93" s="44"/>
      <c r="F93" s="29"/>
      <c r="G93" s="29"/>
      <c r="H93" s="45">
        <v>4416.67</v>
      </c>
      <c r="I93" s="45">
        <f>ROUND(H93*D93,2)</f>
        <v>0</v>
      </c>
      <c r="J93" s="45">
        <f>ROUND(I93*1.2,2)</f>
        <v>0</v>
      </c>
      <c r="K93" s="46">
        <f>F93+I93</f>
        <v>0</v>
      </c>
      <c r="L93" s="29">
        <f>G93+J93</f>
        <v>0</v>
      </c>
      <c r="M93" t="s">
        <v>133</v>
      </c>
    </row>
    <row r="94" spans="1:13" ht="18" customHeight="1" x14ac:dyDescent="0.3">
      <c r="A94" s="55" t="s">
        <v>215</v>
      </c>
      <c r="B94" s="10" t="s">
        <v>116</v>
      </c>
      <c r="C94" s="13" t="s">
        <v>7</v>
      </c>
      <c r="D94" s="60"/>
      <c r="E94" s="14">
        <v>1449.9</v>
      </c>
      <c r="F94" s="12">
        <f t="shared" ref="F94" si="120">ROUND(E94*D94,2)</f>
        <v>0</v>
      </c>
      <c r="G94" s="12">
        <f t="shared" ref="G94" si="121">ROUND(F94*1.2,2)</f>
        <v>0</v>
      </c>
      <c r="H94" s="15"/>
      <c r="I94" s="16"/>
      <c r="J94" s="16"/>
      <c r="K94" s="19">
        <f t="shared" ref="K94:K102" si="122">F94+I94</f>
        <v>0</v>
      </c>
      <c r="L94" s="12">
        <f t="shared" ref="L94:L102" si="123">G94+J94</f>
        <v>0</v>
      </c>
      <c r="M94" t="s">
        <v>139</v>
      </c>
    </row>
    <row r="95" spans="1:13" ht="18" customHeight="1" x14ac:dyDescent="0.3">
      <c r="A95" s="41" t="s">
        <v>216</v>
      </c>
      <c r="B95" s="42" t="s">
        <v>12</v>
      </c>
      <c r="C95" s="43" t="s">
        <v>7</v>
      </c>
      <c r="D95" s="84"/>
      <c r="E95" s="44"/>
      <c r="F95" s="29"/>
      <c r="G95" s="29"/>
      <c r="H95" s="45">
        <v>4416.67</v>
      </c>
      <c r="I95" s="45">
        <f>ROUND(H95*D95,2)</f>
        <v>0</v>
      </c>
      <c r="J95" s="45">
        <f>ROUND(I95*1.2,2)</f>
        <v>0</v>
      </c>
      <c r="K95" s="46">
        <f>F95+I95</f>
        <v>0</v>
      </c>
      <c r="L95" s="29">
        <f>G95+J95</f>
        <v>0</v>
      </c>
    </row>
    <row r="96" spans="1:13" s="54" customFormat="1" ht="17.25" customHeight="1" x14ac:dyDescent="0.3">
      <c r="A96" s="47">
        <f>12</f>
        <v>12</v>
      </c>
      <c r="B96" s="56" t="s">
        <v>121</v>
      </c>
      <c r="C96" s="57" t="s">
        <v>10</v>
      </c>
      <c r="D96" s="59">
        <v>20</v>
      </c>
      <c r="E96" s="49"/>
      <c r="F96" s="50"/>
      <c r="G96" s="50"/>
      <c r="H96" s="51"/>
      <c r="I96" s="52"/>
      <c r="J96" s="52"/>
      <c r="K96" s="53"/>
      <c r="L96" s="50"/>
    </row>
    <row r="97" spans="1:13" ht="18" customHeight="1" x14ac:dyDescent="0.3">
      <c r="A97" s="55" t="s">
        <v>35</v>
      </c>
      <c r="B97" s="10" t="s">
        <v>119</v>
      </c>
      <c r="C97" s="13" t="s">
        <v>10</v>
      </c>
      <c r="D97" s="60">
        <v>20</v>
      </c>
      <c r="E97" s="14"/>
      <c r="F97" s="12">
        <f t="shared" ref="F97:F99" si="124">ROUND(E97*D97,2)</f>
        <v>0</v>
      </c>
      <c r="G97" s="12">
        <f t="shared" ref="G97:G99" si="125">ROUND(F97*1.2,2)</f>
        <v>0</v>
      </c>
      <c r="H97" s="15"/>
      <c r="I97" s="16"/>
      <c r="J97" s="16"/>
      <c r="K97" s="19">
        <f t="shared" si="122"/>
        <v>0</v>
      </c>
      <c r="L97" s="12">
        <f t="shared" si="123"/>
        <v>0</v>
      </c>
    </row>
    <row r="98" spans="1:13" ht="18" customHeight="1" x14ac:dyDescent="0.3">
      <c r="A98" s="55" t="s">
        <v>122</v>
      </c>
      <c r="B98" s="10" t="s">
        <v>142</v>
      </c>
      <c r="C98" s="13"/>
      <c r="D98" s="60"/>
      <c r="E98" s="14"/>
      <c r="F98" s="12">
        <f t="shared" si="124"/>
        <v>0</v>
      </c>
      <c r="G98" s="12">
        <f t="shared" si="125"/>
        <v>0</v>
      </c>
      <c r="H98" s="15"/>
      <c r="I98" s="16"/>
      <c r="J98" s="16"/>
      <c r="K98" s="19">
        <f t="shared" si="122"/>
        <v>0</v>
      </c>
      <c r="L98" s="12">
        <f t="shared" si="123"/>
        <v>0</v>
      </c>
    </row>
    <row r="99" spans="1:13" ht="18" customHeight="1" x14ac:dyDescent="0.3">
      <c r="A99" s="55" t="s">
        <v>217</v>
      </c>
      <c r="B99" s="10" t="s">
        <v>120</v>
      </c>
      <c r="C99" s="13" t="s">
        <v>10</v>
      </c>
      <c r="D99" s="60">
        <v>20</v>
      </c>
      <c r="E99" s="14"/>
      <c r="F99" s="12">
        <f t="shared" si="124"/>
        <v>0</v>
      </c>
      <c r="G99" s="12">
        <f t="shared" si="125"/>
        <v>0</v>
      </c>
      <c r="H99" s="15"/>
      <c r="I99" s="16"/>
      <c r="J99" s="16"/>
      <c r="K99" s="19">
        <f t="shared" si="122"/>
        <v>0</v>
      </c>
      <c r="L99" s="12">
        <f t="shared" si="123"/>
        <v>0</v>
      </c>
    </row>
    <row r="100" spans="1:13" ht="18" customHeight="1" x14ac:dyDescent="0.3">
      <c r="A100" s="41" t="s">
        <v>218</v>
      </c>
      <c r="B100" s="85" t="s">
        <v>177</v>
      </c>
      <c r="C100" s="43" t="s">
        <v>10</v>
      </c>
      <c r="D100" s="84">
        <v>10</v>
      </c>
      <c r="E100" s="44"/>
      <c r="F100" s="29"/>
      <c r="G100" s="29"/>
      <c r="H100" s="45"/>
      <c r="I100" s="45">
        <f t="shared" ref="I100:I102" si="126">ROUND(H100*D100,2)</f>
        <v>0</v>
      </c>
      <c r="J100" s="45">
        <f t="shared" ref="J100:J102" si="127">ROUND(I100*1.2,2)</f>
        <v>0</v>
      </c>
      <c r="K100" s="46">
        <f t="shared" si="122"/>
        <v>0</v>
      </c>
      <c r="L100" s="29">
        <f t="shared" si="123"/>
        <v>0</v>
      </c>
    </row>
    <row r="101" spans="1:13" ht="18" customHeight="1" x14ac:dyDescent="0.3">
      <c r="A101" s="41" t="s">
        <v>219</v>
      </c>
      <c r="B101" s="42" t="s">
        <v>178</v>
      </c>
      <c r="C101" s="43" t="s">
        <v>10</v>
      </c>
      <c r="D101" s="84">
        <v>10</v>
      </c>
      <c r="E101" s="44"/>
      <c r="F101" s="29"/>
      <c r="G101" s="29"/>
      <c r="H101" s="45"/>
      <c r="I101" s="45"/>
      <c r="J101" s="45"/>
      <c r="K101" s="46"/>
      <c r="L101" s="29"/>
    </row>
    <row r="102" spans="1:13" ht="18" customHeight="1" x14ac:dyDescent="0.3">
      <c r="A102" s="41" t="s">
        <v>220</v>
      </c>
      <c r="B102" s="42" t="s">
        <v>161</v>
      </c>
      <c r="C102" s="43" t="s">
        <v>10</v>
      </c>
      <c r="D102" s="84">
        <v>20</v>
      </c>
      <c r="E102" s="44"/>
      <c r="F102" s="29"/>
      <c r="G102" s="29"/>
      <c r="H102" s="45"/>
      <c r="I102" s="45">
        <f t="shared" si="126"/>
        <v>0</v>
      </c>
      <c r="J102" s="45">
        <f t="shared" si="127"/>
        <v>0</v>
      </c>
      <c r="K102" s="46">
        <f t="shared" si="122"/>
        <v>0</v>
      </c>
      <c r="L102" s="29">
        <f t="shared" si="123"/>
        <v>0</v>
      </c>
    </row>
    <row r="103" spans="1:13" s="54" customFormat="1" ht="32.25" customHeight="1" x14ac:dyDescent="0.3">
      <c r="A103" s="47">
        <f>12+1</f>
        <v>13</v>
      </c>
      <c r="B103" s="56" t="s">
        <v>123</v>
      </c>
      <c r="C103" s="57" t="s">
        <v>10</v>
      </c>
      <c r="D103" s="59">
        <v>5</v>
      </c>
      <c r="E103" s="49"/>
      <c r="F103" s="50"/>
      <c r="G103" s="50"/>
      <c r="H103" s="51"/>
      <c r="I103" s="52"/>
      <c r="J103" s="52"/>
      <c r="K103" s="53"/>
      <c r="L103" s="50"/>
    </row>
    <row r="104" spans="1:13" ht="18" customHeight="1" x14ac:dyDescent="0.3">
      <c r="A104" s="55" t="s">
        <v>40</v>
      </c>
      <c r="B104" s="10" t="s">
        <v>124</v>
      </c>
      <c r="C104" s="13" t="s">
        <v>10</v>
      </c>
      <c r="D104" s="60">
        <v>5</v>
      </c>
      <c r="E104" s="14"/>
      <c r="F104" s="12">
        <f t="shared" ref="F104:F106" si="128">ROUND(E104*D104,2)</f>
        <v>0</v>
      </c>
      <c r="G104" s="12">
        <f t="shared" ref="G104:G106" si="129">ROUND(F104*1.2,2)</f>
        <v>0</v>
      </c>
      <c r="H104" s="15"/>
      <c r="I104" s="16"/>
      <c r="J104" s="16"/>
      <c r="K104" s="19">
        <f t="shared" ref="K104:K107" si="130">F104+I104</f>
        <v>0</v>
      </c>
      <c r="L104" s="12">
        <f t="shared" ref="L104:L107" si="131">G104+J104</f>
        <v>0</v>
      </c>
    </row>
    <row r="105" spans="1:13" ht="18" customHeight="1" x14ac:dyDescent="0.3">
      <c r="A105" s="55" t="s">
        <v>127</v>
      </c>
      <c r="B105" s="10" t="s">
        <v>142</v>
      </c>
      <c r="C105" s="13"/>
      <c r="D105" s="60"/>
      <c r="E105" s="14"/>
      <c r="F105" s="12">
        <f t="shared" si="128"/>
        <v>0</v>
      </c>
      <c r="G105" s="12">
        <f t="shared" si="129"/>
        <v>0</v>
      </c>
      <c r="H105" s="15"/>
      <c r="I105" s="16"/>
      <c r="J105" s="16"/>
      <c r="K105" s="19">
        <f t="shared" si="130"/>
        <v>0</v>
      </c>
      <c r="L105" s="12">
        <f t="shared" si="131"/>
        <v>0</v>
      </c>
    </row>
    <row r="106" spans="1:13" ht="18" customHeight="1" x14ac:dyDescent="0.3">
      <c r="A106" s="55" t="s">
        <v>221</v>
      </c>
      <c r="B106" s="10" t="s">
        <v>125</v>
      </c>
      <c r="C106" s="13" t="s">
        <v>10</v>
      </c>
      <c r="D106" s="60">
        <v>5</v>
      </c>
      <c r="E106" s="14"/>
      <c r="F106" s="12">
        <f t="shared" si="128"/>
        <v>0</v>
      </c>
      <c r="G106" s="12">
        <f t="shared" si="129"/>
        <v>0</v>
      </c>
      <c r="H106" s="15"/>
      <c r="I106" s="16"/>
      <c r="J106" s="16"/>
      <c r="K106" s="19">
        <f t="shared" si="130"/>
        <v>0</v>
      </c>
      <c r="L106" s="12">
        <f t="shared" si="131"/>
        <v>0</v>
      </c>
    </row>
    <row r="107" spans="1:13" ht="18" customHeight="1" x14ac:dyDescent="0.3">
      <c r="A107" s="41" t="s">
        <v>222</v>
      </c>
      <c r="B107" s="42" t="s">
        <v>126</v>
      </c>
      <c r="C107" s="43" t="s">
        <v>10</v>
      </c>
      <c r="D107" s="84">
        <v>5</v>
      </c>
      <c r="E107" s="44"/>
      <c r="F107" s="29"/>
      <c r="G107" s="29"/>
      <c r="H107" s="45">
        <f>ROUND(50000/1.2*1.15,2)</f>
        <v>47916.67</v>
      </c>
      <c r="I107" s="45">
        <f t="shared" ref="I107" si="132">ROUND(H107*D107,2)</f>
        <v>239583.35</v>
      </c>
      <c r="J107" s="45">
        <f t="shared" ref="J107" si="133">ROUND(I107*1.2,2)</f>
        <v>287500.02</v>
      </c>
      <c r="K107" s="46">
        <f t="shared" si="130"/>
        <v>239583.35</v>
      </c>
      <c r="L107" s="29">
        <f t="shared" si="131"/>
        <v>287500.02</v>
      </c>
      <c r="M107" t="s">
        <v>179</v>
      </c>
    </row>
    <row r="108" spans="1:13" ht="18" customHeight="1" x14ac:dyDescent="0.3">
      <c r="A108" s="41" t="s">
        <v>223</v>
      </c>
      <c r="B108" s="42" t="s">
        <v>168</v>
      </c>
      <c r="C108" s="43" t="s">
        <v>149</v>
      </c>
      <c r="D108" s="84">
        <v>6</v>
      </c>
      <c r="E108" s="44"/>
      <c r="F108" s="29"/>
      <c r="G108" s="29"/>
      <c r="H108" s="45"/>
      <c r="I108" s="45"/>
      <c r="J108" s="45"/>
      <c r="K108" s="46"/>
      <c r="L108" s="29"/>
    </row>
    <row r="109" spans="1:13" ht="18" customHeight="1" x14ac:dyDescent="0.3">
      <c r="A109" s="47">
        <f>A103+1</f>
        <v>14</v>
      </c>
      <c r="B109" s="38" t="s">
        <v>57</v>
      </c>
      <c r="C109" s="48" t="s">
        <v>10</v>
      </c>
      <c r="D109" s="64">
        <v>10</v>
      </c>
      <c r="E109" s="20"/>
      <c r="F109" s="12"/>
      <c r="G109" s="12"/>
      <c r="H109" s="15"/>
      <c r="I109" s="16"/>
      <c r="J109" s="16"/>
      <c r="K109" s="19"/>
      <c r="L109" s="12"/>
    </row>
    <row r="110" spans="1:13" ht="18" customHeight="1" x14ac:dyDescent="0.3">
      <c r="A110" s="55" t="s">
        <v>39</v>
      </c>
      <c r="B110" s="10" t="s">
        <v>162</v>
      </c>
      <c r="C110" s="13" t="s">
        <v>10</v>
      </c>
      <c r="D110" s="60">
        <v>10</v>
      </c>
      <c r="E110" s="14"/>
      <c r="F110" s="12">
        <f t="shared" ref="F110:F112" si="134">ROUND(E110*D110,2)</f>
        <v>0</v>
      </c>
      <c r="G110" s="12">
        <f t="shared" ref="G110:G112" si="135">ROUND(F110*1.2,2)</f>
        <v>0</v>
      </c>
      <c r="H110" s="15"/>
      <c r="I110" s="16"/>
      <c r="J110" s="16"/>
      <c r="K110" s="19">
        <f t="shared" si="100"/>
        <v>0</v>
      </c>
      <c r="L110" s="12">
        <f t="shared" si="101"/>
        <v>0</v>
      </c>
    </row>
    <row r="111" spans="1:13" ht="18" customHeight="1" x14ac:dyDescent="0.3">
      <c r="A111" s="55" t="s">
        <v>49</v>
      </c>
      <c r="B111" s="10" t="s">
        <v>142</v>
      </c>
      <c r="C111" s="13"/>
      <c r="D111" s="60"/>
      <c r="E111" s="14"/>
      <c r="F111" s="12">
        <f t="shared" si="134"/>
        <v>0</v>
      </c>
      <c r="G111" s="12">
        <f t="shared" si="135"/>
        <v>0</v>
      </c>
      <c r="H111" s="15"/>
      <c r="I111" s="16"/>
      <c r="J111" s="16"/>
      <c r="K111" s="19">
        <f t="shared" si="100"/>
        <v>0</v>
      </c>
      <c r="L111" s="12">
        <f t="shared" si="101"/>
        <v>0</v>
      </c>
    </row>
    <row r="112" spans="1:13" ht="18" customHeight="1" x14ac:dyDescent="0.3">
      <c r="A112" s="55" t="s">
        <v>224</v>
      </c>
      <c r="B112" s="10" t="s">
        <v>163</v>
      </c>
      <c r="C112" s="13" t="s">
        <v>10</v>
      </c>
      <c r="D112" s="60">
        <v>10</v>
      </c>
      <c r="E112" s="14"/>
      <c r="F112" s="12">
        <f t="shared" si="134"/>
        <v>0</v>
      </c>
      <c r="G112" s="12">
        <f t="shared" si="135"/>
        <v>0</v>
      </c>
      <c r="H112" s="15"/>
      <c r="I112" s="16"/>
      <c r="J112" s="16"/>
      <c r="K112" s="19">
        <f t="shared" si="100"/>
        <v>0</v>
      </c>
      <c r="L112" s="12">
        <f t="shared" si="101"/>
        <v>0</v>
      </c>
    </row>
    <row r="113" spans="1:13" ht="18" customHeight="1" x14ac:dyDescent="0.3">
      <c r="A113" s="41" t="s">
        <v>225</v>
      </c>
      <c r="B113" s="69" t="s">
        <v>164</v>
      </c>
      <c r="C113" s="43" t="s">
        <v>10</v>
      </c>
      <c r="D113" s="84">
        <v>10</v>
      </c>
      <c r="E113" s="44"/>
      <c r="F113" s="29"/>
      <c r="G113" s="29"/>
      <c r="H113" s="45">
        <f>ROUND(6490/1.2*1.15,2)</f>
        <v>6219.58</v>
      </c>
      <c r="I113" s="45">
        <f t="shared" ref="I113" si="136">ROUND(H113*D113,2)</f>
        <v>62195.8</v>
      </c>
      <c r="J113" s="45">
        <f t="shared" ref="J113" si="137">ROUND(I113*1.2,2)</f>
        <v>74634.960000000006</v>
      </c>
      <c r="K113" s="46">
        <f t="shared" si="100"/>
        <v>62195.8</v>
      </c>
      <c r="L113" s="29">
        <f t="shared" si="101"/>
        <v>74634.960000000006</v>
      </c>
      <c r="M113" t="s">
        <v>179</v>
      </c>
    </row>
    <row r="114" spans="1:13" ht="18" customHeight="1" x14ac:dyDescent="0.3">
      <c r="A114" s="78" t="s">
        <v>170</v>
      </c>
      <c r="B114" s="38" t="s">
        <v>171</v>
      </c>
      <c r="C114" s="18"/>
      <c r="D114" s="79"/>
      <c r="E114" s="11"/>
      <c r="F114" s="80"/>
      <c r="G114" s="80"/>
      <c r="H114" s="80"/>
      <c r="I114" s="80"/>
      <c r="J114" s="80"/>
      <c r="K114" s="81"/>
      <c r="L114" s="80"/>
    </row>
    <row r="115" spans="1:13" ht="18" customHeight="1" x14ac:dyDescent="0.3">
      <c r="A115" s="82" t="s">
        <v>50</v>
      </c>
      <c r="B115" s="10" t="s">
        <v>162</v>
      </c>
      <c r="C115" s="13" t="s">
        <v>10</v>
      </c>
      <c r="D115" s="60">
        <v>17</v>
      </c>
      <c r="E115" s="11"/>
      <c r="F115" s="12">
        <f t="shared" ref="F115:F116" si="138">ROUND(E115*D115,2)</f>
        <v>0</v>
      </c>
      <c r="G115" s="12">
        <f t="shared" ref="G115:G116" si="139">ROUND(F115*1.2,2)</f>
        <v>0</v>
      </c>
      <c r="H115" s="15"/>
      <c r="I115" s="16"/>
      <c r="J115" s="16"/>
      <c r="K115" s="19">
        <f t="shared" ref="K115:K116" si="140">F115+I115</f>
        <v>0</v>
      </c>
      <c r="L115" s="12">
        <f t="shared" ref="L115:L116" si="141">G115+J115</f>
        <v>0</v>
      </c>
    </row>
    <row r="116" spans="1:13" ht="18" customHeight="1" x14ac:dyDescent="0.3">
      <c r="A116" s="82" t="s">
        <v>129</v>
      </c>
      <c r="B116" s="10" t="s">
        <v>172</v>
      </c>
      <c r="C116" s="13" t="s">
        <v>10</v>
      </c>
      <c r="D116" s="60">
        <v>17</v>
      </c>
      <c r="E116" s="11"/>
      <c r="F116" s="12">
        <f t="shared" si="138"/>
        <v>0</v>
      </c>
      <c r="G116" s="12">
        <f t="shared" si="139"/>
        <v>0</v>
      </c>
      <c r="H116" s="15"/>
      <c r="I116" s="16"/>
      <c r="J116" s="16"/>
      <c r="K116" s="19">
        <f t="shared" si="140"/>
        <v>0</v>
      </c>
      <c r="L116" s="12">
        <f t="shared" si="141"/>
        <v>0</v>
      </c>
    </row>
    <row r="117" spans="1:13" ht="42" customHeight="1" x14ac:dyDescent="0.3">
      <c r="A117" s="41" t="s">
        <v>132</v>
      </c>
      <c r="B117" s="69" t="s">
        <v>173</v>
      </c>
      <c r="C117" s="43" t="s">
        <v>149</v>
      </c>
      <c r="D117" s="84">
        <v>17</v>
      </c>
      <c r="E117" s="73"/>
      <c r="F117" s="45"/>
      <c r="G117" s="45"/>
      <c r="H117" s="45"/>
      <c r="I117" s="45">
        <f>ROUND(H117*D117,2)</f>
        <v>0</v>
      </c>
      <c r="J117" s="45">
        <f>ROUND(I117*1.2,2)</f>
        <v>0</v>
      </c>
      <c r="K117" s="46">
        <f>F117+I117</f>
        <v>0</v>
      </c>
      <c r="L117" s="29">
        <f>G117+J117</f>
        <v>0</v>
      </c>
    </row>
    <row r="118" spans="1:13" ht="19.5" customHeight="1" x14ac:dyDescent="0.3">
      <c r="A118" s="47">
        <v>16</v>
      </c>
      <c r="B118" s="38" t="s">
        <v>165</v>
      </c>
      <c r="C118" s="48"/>
      <c r="D118" s="64"/>
      <c r="E118" s="20"/>
      <c r="F118" s="12"/>
      <c r="G118" s="12"/>
      <c r="H118" s="40"/>
      <c r="I118" s="39"/>
      <c r="J118" s="39"/>
      <c r="K118" s="19"/>
      <c r="L118" s="12"/>
    </row>
    <row r="119" spans="1:13" ht="18" customHeight="1" x14ac:dyDescent="0.3">
      <c r="A119" s="55" t="s">
        <v>226</v>
      </c>
      <c r="B119" s="10" t="s">
        <v>166</v>
      </c>
      <c r="C119" s="13" t="s">
        <v>9</v>
      </c>
      <c r="D119" s="60">
        <v>100</v>
      </c>
      <c r="E119" s="14"/>
      <c r="F119" s="12">
        <f t="shared" ref="F119:F120" si="142">ROUND(E119*D119,2)</f>
        <v>0</v>
      </c>
      <c r="G119" s="12">
        <f t="shared" ref="G119:G120" si="143">ROUND(F119*1.2,2)</f>
        <v>0</v>
      </c>
      <c r="H119" s="15"/>
      <c r="I119" s="16"/>
      <c r="J119" s="16"/>
      <c r="K119" s="19">
        <f t="shared" ref="K119:K121" si="144">F119+I119</f>
        <v>0</v>
      </c>
      <c r="L119" s="12">
        <f t="shared" ref="L119:L121" si="145">G119+J119</f>
        <v>0</v>
      </c>
    </row>
    <row r="120" spans="1:13" ht="18" customHeight="1" x14ac:dyDescent="0.3">
      <c r="A120" s="55" t="s">
        <v>227</v>
      </c>
      <c r="B120" s="10" t="s">
        <v>167</v>
      </c>
      <c r="C120" s="68" t="s">
        <v>9</v>
      </c>
      <c r="D120" s="60">
        <v>100</v>
      </c>
      <c r="E120" s="14">
        <v>2763.21</v>
      </c>
      <c r="F120" s="12">
        <f t="shared" si="142"/>
        <v>276321</v>
      </c>
      <c r="G120" s="12">
        <f t="shared" si="143"/>
        <v>331585.2</v>
      </c>
      <c r="H120" s="15"/>
      <c r="I120" s="16"/>
      <c r="J120" s="16"/>
      <c r="K120" s="19">
        <f t="shared" si="144"/>
        <v>276321</v>
      </c>
      <c r="L120" s="12">
        <f t="shared" si="145"/>
        <v>331585.2</v>
      </c>
      <c r="M120" t="s">
        <v>133</v>
      </c>
    </row>
    <row r="121" spans="1:13" ht="18" customHeight="1" x14ac:dyDescent="0.3">
      <c r="A121" s="41" t="s">
        <v>228</v>
      </c>
      <c r="B121" s="42" t="s">
        <v>128</v>
      </c>
      <c r="C121" s="43" t="s">
        <v>9</v>
      </c>
      <c r="D121" s="84">
        <v>100</v>
      </c>
      <c r="E121" s="44"/>
      <c r="F121" s="29"/>
      <c r="G121" s="29"/>
      <c r="H121" s="45">
        <v>13750</v>
      </c>
      <c r="I121" s="45">
        <f t="shared" ref="I121" si="146">ROUND(H121*D121,2)</f>
        <v>1375000</v>
      </c>
      <c r="J121" s="45">
        <f t="shared" ref="J121" si="147">ROUND(I121*1.2,2)</f>
        <v>1650000</v>
      </c>
      <c r="K121" s="46">
        <f t="shared" si="144"/>
        <v>1375000</v>
      </c>
      <c r="L121" s="29">
        <f t="shared" si="145"/>
        <v>1650000</v>
      </c>
      <c r="M121" t="s">
        <v>134</v>
      </c>
    </row>
    <row r="122" spans="1:13" ht="18" customHeight="1" x14ac:dyDescent="0.3">
      <c r="A122" s="41" t="s">
        <v>229</v>
      </c>
      <c r="B122" s="42" t="s">
        <v>112</v>
      </c>
      <c r="C122" s="43" t="s">
        <v>10</v>
      </c>
      <c r="D122" s="84"/>
      <c r="E122" s="44"/>
      <c r="F122" s="29"/>
      <c r="G122" s="29"/>
      <c r="H122" s="45"/>
      <c r="I122" s="45"/>
      <c r="J122" s="45"/>
      <c r="K122" s="46"/>
      <c r="L122" s="29"/>
    </row>
    <row r="123" spans="1:13" x14ac:dyDescent="0.3">
      <c r="A123" s="155" t="s">
        <v>11</v>
      </c>
      <c r="B123" s="156"/>
      <c r="C123" s="156"/>
      <c r="D123" s="156"/>
      <c r="E123" s="157"/>
      <c r="F123" s="17">
        <f>SUM(F7:F122)</f>
        <v>2142406.13</v>
      </c>
      <c r="G123" s="17">
        <f>ROUND(F123*1.2,2)</f>
        <v>2570887.36</v>
      </c>
      <c r="I123" s="17">
        <f>SUM(I7:I122)</f>
        <v>2676741.16</v>
      </c>
      <c r="J123" s="17">
        <f>ROUND(I123*1.2,2)</f>
        <v>3212089.39</v>
      </c>
      <c r="K123" s="17">
        <f>SUM(K7:K122)</f>
        <v>4819147.29</v>
      </c>
      <c r="L123" s="17">
        <f>ROUND(K123*1.2,2)</f>
        <v>5782976.75</v>
      </c>
    </row>
  </sheetData>
  <mergeCells count="11">
    <mergeCell ref="H3:J3"/>
    <mergeCell ref="K3:L3"/>
    <mergeCell ref="E1:L2"/>
    <mergeCell ref="A123:E123"/>
    <mergeCell ref="A1:A4"/>
    <mergeCell ref="B1:B4"/>
    <mergeCell ref="C1:C4"/>
    <mergeCell ref="D1:D4"/>
    <mergeCell ref="B75:D75"/>
    <mergeCell ref="E3:G3"/>
    <mergeCell ref="B6:D6"/>
  </mergeCells>
  <pageMargins left="0.7" right="0.7" top="0.75" bottom="0.75" header="0.3" footer="0.3"/>
  <pageSetup paperSize="9" scale="3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288"/>
  <sheetViews>
    <sheetView tabSelected="1" view="pageBreakPreview" topLeftCell="A46" zoomScaleNormal="100" zoomScaleSheetLayoutView="100" workbookViewId="0">
      <selection activeCell="H55" sqref="H55"/>
    </sheetView>
  </sheetViews>
  <sheetFormatPr defaultColWidth="8.88671875" defaultRowHeight="14.4" x14ac:dyDescent="0.3"/>
  <cols>
    <col min="1" max="1" width="9.44140625" style="90" customWidth="1"/>
    <col min="2" max="2" width="65.109375" style="90" customWidth="1"/>
    <col min="3" max="3" width="9.33203125" style="91" customWidth="1"/>
    <col min="4" max="4" width="10.5546875" style="92" bestFit="1" customWidth="1"/>
    <col min="5" max="5" width="15.109375" style="90" customWidth="1"/>
    <col min="6" max="6" width="16" style="90" customWidth="1"/>
    <col min="7" max="7" width="17.109375" style="93" customWidth="1"/>
    <col min="8" max="8" width="16.109375" style="93" customWidth="1"/>
    <col min="9" max="9" width="18" style="90" customWidth="1"/>
    <col min="10" max="10" width="18.6640625" style="90" customWidth="1"/>
    <col min="11" max="11" width="17.44140625" style="90" customWidth="1"/>
    <col min="12" max="12" width="18.88671875" style="90" customWidth="1"/>
    <col min="13" max="16384" width="8.88671875" style="90"/>
  </cols>
  <sheetData>
    <row r="1" spans="1:14" x14ac:dyDescent="0.3">
      <c r="J1" s="176" t="s">
        <v>243</v>
      </c>
      <c r="K1" s="176"/>
      <c r="L1" s="176"/>
    </row>
    <row r="6" spans="1:14" ht="14.4" customHeight="1" x14ac:dyDescent="0.3">
      <c r="A6" s="158" t="s">
        <v>0</v>
      </c>
      <c r="B6" s="161" t="s">
        <v>1</v>
      </c>
      <c r="C6" s="150" t="s">
        <v>2</v>
      </c>
      <c r="D6" s="177" t="s">
        <v>3</v>
      </c>
      <c r="E6" s="150" t="s">
        <v>14</v>
      </c>
      <c r="F6" s="150"/>
      <c r="G6" s="150"/>
      <c r="H6" s="150"/>
      <c r="I6" s="150"/>
      <c r="J6" s="150"/>
      <c r="K6" s="150"/>
      <c r="L6" s="150"/>
    </row>
    <row r="7" spans="1:14" ht="14.4" customHeight="1" x14ac:dyDescent="0.3">
      <c r="A7" s="159"/>
      <c r="B7" s="162"/>
      <c r="C7" s="150"/>
      <c r="D7" s="177"/>
      <c r="E7" s="150"/>
      <c r="F7" s="150"/>
      <c r="G7" s="150"/>
      <c r="H7" s="150"/>
      <c r="I7" s="150"/>
      <c r="J7" s="150"/>
      <c r="K7" s="150"/>
      <c r="L7" s="150"/>
    </row>
    <row r="8" spans="1:14" ht="27.75" customHeight="1" x14ac:dyDescent="0.3">
      <c r="A8" s="159"/>
      <c r="B8" s="162"/>
      <c r="C8" s="150"/>
      <c r="D8" s="177"/>
      <c r="E8" s="150" t="s">
        <v>25</v>
      </c>
      <c r="F8" s="150"/>
      <c r="G8" s="150"/>
      <c r="H8" s="150" t="s">
        <v>26</v>
      </c>
      <c r="I8" s="150"/>
      <c r="J8" s="150"/>
      <c r="K8" s="178" t="s">
        <v>36</v>
      </c>
      <c r="L8" s="178"/>
    </row>
    <row r="9" spans="1:14" ht="56.1" customHeight="1" x14ac:dyDescent="0.3">
      <c r="A9" s="160"/>
      <c r="B9" s="163"/>
      <c r="C9" s="150"/>
      <c r="D9" s="177"/>
      <c r="E9" s="2" t="s">
        <v>4</v>
      </c>
      <c r="F9" s="2" t="s">
        <v>5</v>
      </c>
      <c r="G9" s="94" t="s">
        <v>6</v>
      </c>
      <c r="H9" s="2" t="s">
        <v>4</v>
      </c>
      <c r="I9" s="2" t="s">
        <v>5</v>
      </c>
      <c r="J9" s="94" t="s">
        <v>6</v>
      </c>
      <c r="K9" s="2" t="s">
        <v>27</v>
      </c>
      <c r="L9" s="2" t="s">
        <v>18</v>
      </c>
    </row>
    <row r="10" spans="1:14" x14ac:dyDescent="0.3">
      <c r="A10" s="95">
        <v>1</v>
      </c>
      <c r="B10" s="96">
        <v>2</v>
      </c>
      <c r="C10" s="96">
        <v>3</v>
      </c>
      <c r="D10" s="97">
        <v>4</v>
      </c>
      <c r="E10" s="96">
        <v>5</v>
      </c>
      <c r="F10" s="96">
        <v>6</v>
      </c>
      <c r="G10" s="96">
        <v>7</v>
      </c>
      <c r="H10" s="98">
        <v>8</v>
      </c>
      <c r="I10" s="98">
        <v>9</v>
      </c>
      <c r="J10" s="98">
        <v>10</v>
      </c>
      <c r="K10" s="98">
        <v>11</v>
      </c>
      <c r="L10" s="98">
        <v>12</v>
      </c>
    </row>
    <row r="11" spans="1:14" ht="20.25" customHeight="1" x14ac:dyDescent="0.3">
      <c r="A11" s="170" t="s">
        <v>271</v>
      </c>
      <c r="B11" s="171"/>
      <c r="C11" s="171"/>
      <c r="D11" s="171"/>
      <c r="E11" s="171"/>
      <c r="F11" s="171"/>
      <c r="G11" s="171"/>
      <c r="H11" s="171"/>
      <c r="I11" s="171"/>
      <c r="J11" s="171"/>
      <c r="K11" s="171"/>
      <c r="L11" s="172"/>
    </row>
    <row r="12" spans="1:14" ht="27.75" customHeight="1" x14ac:dyDescent="0.3">
      <c r="A12" s="111"/>
      <c r="B12" s="112" t="s">
        <v>244</v>
      </c>
      <c r="C12" s="13" t="s">
        <v>7</v>
      </c>
      <c r="D12" s="135">
        <v>17.55</v>
      </c>
      <c r="E12" s="114">
        <v>1800</v>
      </c>
      <c r="F12" s="99">
        <f t="shared" ref="F12" si="0">ROUND(E12*D12,2)</f>
        <v>31590</v>
      </c>
      <c r="G12" s="99">
        <f t="shared" ref="G12" si="1">ROUND(F12*1.2,2)</f>
        <v>37908</v>
      </c>
      <c r="H12" s="115"/>
      <c r="I12" s="100"/>
      <c r="J12" s="100"/>
      <c r="K12" s="100">
        <f t="shared" ref="K12:L12" si="2">F12+I12</f>
        <v>31590</v>
      </c>
      <c r="L12" s="99">
        <f t="shared" si="2"/>
        <v>37908</v>
      </c>
      <c r="N12" s="134"/>
    </row>
    <row r="13" spans="1:14" ht="27.75" customHeight="1" x14ac:dyDescent="0.3">
      <c r="A13" s="111"/>
      <c r="B13" s="112" t="s">
        <v>260</v>
      </c>
      <c r="C13" s="13" t="s">
        <v>272</v>
      </c>
      <c r="D13" s="135">
        <v>0.78</v>
      </c>
      <c r="E13" s="114">
        <v>1979800</v>
      </c>
      <c r="F13" s="99">
        <f t="shared" ref="F13:F16" si="3">ROUND(E13*D13,2)</f>
        <v>1544244</v>
      </c>
      <c r="G13" s="99">
        <f t="shared" ref="G13:G16" si="4">ROUND(F13*1.2,2)</f>
        <v>1853092.8</v>
      </c>
      <c r="H13" s="115"/>
      <c r="I13" s="100"/>
      <c r="J13" s="100"/>
      <c r="K13" s="100">
        <f t="shared" ref="K13:K16" si="5">F13+I13</f>
        <v>1544244</v>
      </c>
      <c r="L13" s="99">
        <f t="shared" ref="L13:L16" si="6">G13+J13</f>
        <v>1853092.8</v>
      </c>
      <c r="N13" s="133"/>
    </row>
    <row r="14" spans="1:14" ht="30.75" customHeight="1" x14ac:dyDescent="0.3">
      <c r="A14" s="111"/>
      <c r="B14" s="112" t="s">
        <v>246</v>
      </c>
      <c r="C14" s="13" t="s">
        <v>7</v>
      </c>
      <c r="D14" s="135">
        <v>456.59</v>
      </c>
      <c r="E14" s="114">
        <v>1630</v>
      </c>
      <c r="F14" s="99">
        <f t="shared" si="3"/>
        <v>744241.7</v>
      </c>
      <c r="G14" s="99">
        <f t="shared" si="4"/>
        <v>893090.04</v>
      </c>
      <c r="H14" s="115"/>
      <c r="I14" s="100"/>
      <c r="J14" s="100"/>
      <c r="K14" s="100">
        <f t="shared" si="5"/>
        <v>744241.7</v>
      </c>
      <c r="L14" s="99">
        <f t="shared" si="6"/>
        <v>893090.04</v>
      </c>
      <c r="N14" s="133"/>
    </row>
    <row r="15" spans="1:14" ht="27.75" customHeight="1" x14ac:dyDescent="0.3">
      <c r="A15" s="111"/>
      <c r="B15" s="112" t="s">
        <v>245</v>
      </c>
      <c r="C15" s="13" t="s">
        <v>8</v>
      </c>
      <c r="D15" s="135">
        <v>2079.96</v>
      </c>
      <c r="E15" s="114">
        <v>101.5</v>
      </c>
      <c r="F15" s="99">
        <f t="shared" si="3"/>
        <v>211115.94</v>
      </c>
      <c r="G15" s="99">
        <f t="shared" si="4"/>
        <v>253339.13</v>
      </c>
      <c r="H15" s="115"/>
      <c r="I15" s="100"/>
      <c r="J15" s="100"/>
      <c r="K15" s="100">
        <f t="shared" si="5"/>
        <v>211115.94</v>
      </c>
      <c r="L15" s="99">
        <f t="shared" si="6"/>
        <v>253339.13</v>
      </c>
      <c r="N15" s="133"/>
    </row>
    <row r="16" spans="1:14" ht="27.75" customHeight="1" x14ac:dyDescent="0.3">
      <c r="A16" s="111"/>
      <c r="B16" s="112" t="s">
        <v>249</v>
      </c>
      <c r="C16" s="13" t="s">
        <v>7</v>
      </c>
      <c r="D16" s="135">
        <v>208</v>
      </c>
      <c r="E16" s="114">
        <v>2573.7399999999998</v>
      </c>
      <c r="F16" s="99">
        <f t="shared" si="3"/>
        <v>535337.92000000004</v>
      </c>
      <c r="G16" s="99">
        <f t="shared" si="4"/>
        <v>642405.5</v>
      </c>
      <c r="H16" s="115"/>
      <c r="I16" s="100"/>
      <c r="J16" s="100"/>
      <c r="K16" s="100">
        <f t="shared" si="5"/>
        <v>535337.92000000004</v>
      </c>
      <c r="L16" s="99">
        <f t="shared" si="6"/>
        <v>642405.5</v>
      </c>
      <c r="N16" s="133"/>
    </row>
    <row r="17" spans="1:14" ht="27.75" customHeight="1" x14ac:dyDescent="0.3">
      <c r="A17" s="116"/>
      <c r="B17" s="87" t="s">
        <v>263</v>
      </c>
      <c r="C17" s="101" t="s">
        <v>7</v>
      </c>
      <c r="D17" s="136">
        <f>D16*1.26</f>
        <v>262.08</v>
      </c>
      <c r="E17" s="103"/>
      <c r="F17" s="102"/>
      <c r="G17" s="102"/>
      <c r="H17" s="102">
        <v>4800</v>
      </c>
      <c r="I17" s="102">
        <f t="shared" ref="I17" si="7">ROUND(H17*D17,2)</f>
        <v>1257984</v>
      </c>
      <c r="J17" s="102">
        <f t="shared" ref="J17" si="8">ROUND(I17*1.2,2)</f>
        <v>1509580.8</v>
      </c>
      <c r="K17" s="102">
        <f>F17+I17</f>
        <v>1257984</v>
      </c>
      <c r="L17" s="102">
        <f>G17+J17</f>
        <v>1509580.8</v>
      </c>
      <c r="N17" s="133"/>
    </row>
    <row r="18" spans="1:14" ht="27.75" customHeight="1" x14ac:dyDescent="0.3">
      <c r="A18" s="111"/>
      <c r="B18" s="112" t="s">
        <v>262</v>
      </c>
      <c r="C18" s="13" t="s">
        <v>10</v>
      </c>
      <c r="D18" s="135">
        <v>855</v>
      </c>
      <c r="E18" s="114">
        <v>2160</v>
      </c>
      <c r="F18" s="99">
        <f t="shared" ref="F18" si="9">ROUND(E18*D18,2)</f>
        <v>1846800</v>
      </c>
      <c r="G18" s="99">
        <f t="shared" ref="G18" si="10">ROUND(F18*1.2,2)</f>
        <v>2216160</v>
      </c>
      <c r="H18" s="115"/>
      <c r="I18" s="100"/>
      <c r="J18" s="100"/>
      <c r="K18" s="100">
        <f t="shared" ref="K18" si="11">F18+I18</f>
        <v>1846800</v>
      </c>
      <c r="L18" s="99">
        <f t="shared" ref="L18" si="12">G18+J18</f>
        <v>2216160</v>
      </c>
      <c r="N18" s="133"/>
    </row>
    <row r="19" spans="1:14" ht="27.75" customHeight="1" x14ac:dyDescent="0.3">
      <c r="A19" s="116"/>
      <c r="B19" s="87" t="s">
        <v>259</v>
      </c>
      <c r="C19" s="101" t="s">
        <v>10</v>
      </c>
      <c r="D19" s="136">
        <v>855</v>
      </c>
      <c r="E19" s="103"/>
      <c r="F19" s="102"/>
      <c r="G19" s="102"/>
      <c r="H19" s="102">
        <f>5850+6425</f>
        <v>12275</v>
      </c>
      <c r="I19" s="102">
        <f t="shared" ref="I19" si="13">ROUND(H19*D19,2)</f>
        <v>10495125</v>
      </c>
      <c r="J19" s="102">
        <f t="shared" ref="J19" si="14">ROUND(I19*1.2,2)</f>
        <v>12594150</v>
      </c>
      <c r="K19" s="102">
        <f t="shared" ref="K19:L20" si="15">F19+I19</f>
        <v>10495125</v>
      </c>
      <c r="L19" s="102">
        <f t="shared" si="15"/>
        <v>12594150</v>
      </c>
      <c r="N19" s="133"/>
    </row>
    <row r="20" spans="1:14" ht="27.75" customHeight="1" x14ac:dyDescent="0.3">
      <c r="A20" s="111"/>
      <c r="B20" s="112" t="s">
        <v>261</v>
      </c>
      <c r="C20" s="13" t="s">
        <v>9</v>
      </c>
      <c r="D20" s="138">
        <v>929.3</v>
      </c>
      <c r="E20" s="114">
        <v>1920</v>
      </c>
      <c r="F20" s="99">
        <f t="shared" ref="F20" si="16">ROUND(E20*D20,2)</f>
        <v>1784256</v>
      </c>
      <c r="G20" s="99">
        <f t="shared" ref="G20" si="17">ROUND(F20*1.2,2)</f>
        <v>2141107.2000000002</v>
      </c>
      <c r="H20" s="115"/>
      <c r="I20" s="100"/>
      <c r="J20" s="100"/>
      <c r="K20" s="100">
        <f t="shared" si="15"/>
        <v>1784256</v>
      </c>
      <c r="L20" s="99">
        <f t="shared" si="15"/>
        <v>2141107.2000000002</v>
      </c>
      <c r="N20" s="133"/>
    </row>
    <row r="21" spans="1:14" ht="27.75" customHeight="1" x14ac:dyDescent="0.3">
      <c r="A21" s="116"/>
      <c r="B21" s="87" t="s">
        <v>248</v>
      </c>
      <c r="C21" s="101" t="s">
        <v>10</v>
      </c>
      <c r="D21" s="136">
        <v>75</v>
      </c>
      <c r="E21" s="103"/>
      <c r="F21" s="102"/>
      <c r="G21" s="102"/>
      <c r="H21" s="102">
        <v>143950</v>
      </c>
      <c r="I21" s="102">
        <f t="shared" ref="I21" si="18">ROUND(H21*D21,2)</f>
        <v>10796250</v>
      </c>
      <c r="J21" s="102">
        <f t="shared" ref="J21" si="19">ROUND(I21*1.2,2)</f>
        <v>12955500</v>
      </c>
      <c r="K21" s="102">
        <f t="shared" ref="K21:L27" si="20">F21+I21</f>
        <v>10796250</v>
      </c>
      <c r="L21" s="102">
        <f t="shared" si="20"/>
        <v>12955500</v>
      </c>
      <c r="N21" s="133"/>
    </row>
    <row r="22" spans="1:14" ht="27.75" customHeight="1" x14ac:dyDescent="0.3">
      <c r="A22" s="121"/>
      <c r="B22" s="89" t="s">
        <v>270</v>
      </c>
      <c r="C22" s="132" t="s">
        <v>10</v>
      </c>
      <c r="D22" s="135">
        <v>38</v>
      </c>
      <c r="E22" s="114">
        <v>1120</v>
      </c>
      <c r="F22" s="99">
        <f t="shared" ref="F22" si="21">ROUND(E22*D22,2)</f>
        <v>42560</v>
      </c>
      <c r="G22" s="99">
        <f t="shared" ref="G22" si="22">ROUND(F22*1.2,2)</f>
        <v>51072</v>
      </c>
      <c r="H22" s="115"/>
      <c r="I22" s="100"/>
      <c r="J22" s="100"/>
      <c r="K22" s="100">
        <f t="shared" si="20"/>
        <v>42560</v>
      </c>
      <c r="L22" s="99">
        <f t="shared" si="20"/>
        <v>51072</v>
      </c>
      <c r="N22" s="133"/>
    </row>
    <row r="23" spans="1:14" ht="27.75" customHeight="1" x14ac:dyDescent="0.3">
      <c r="A23" s="111"/>
      <c r="B23" s="112" t="s">
        <v>237</v>
      </c>
      <c r="C23" s="13" t="s">
        <v>24</v>
      </c>
      <c r="D23" s="135">
        <v>122</v>
      </c>
      <c r="E23" s="114">
        <v>1324</v>
      </c>
      <c r="F23" s="99">
        <f t="shared" ref="F23" si="23">ROUND(E23*D23,2)</f>
        <v>161528</v>
      </c>
      <c r="G23" s="99">
        <f t="shared" ref="G23" si="24">ROUND(F23*1.2,2)</f>
        <v>193833.60000000001</v>
      </c>
      <c r="H23" s="115"/>
      <c r="I23" s="100"/>
      <c r="J23" s="100"/>
      <c r="K23" s="100">
        <f t="shared" si="20"/>
        <v>161528</v>
      </c>
      <c r="L23" s="99">
        <f t="shared" si="20"/>
        <v>193833.60000000001</v>
      </c>
      <c r="N23" s="133"/>
    </row>
    <row r="24" spans="1:14" ht="27.75" customHeight="1" x14ac:dyDescent="0.3">
      <c r="A24" s="116"/>
      <c r="B24" s="118" t="s">
        <v>257</v>
      </c>
      <c r="C24" s="86" t="s">
        <v>149</v>
      </c>
      <c r="D24" s="136">
        <v>106</v>
      </c>
      <c r="E24" s="103"/>
      <c r="F24" s="102"/>
      <c r="G24" s="102"/>
      <c r="H24" s="102">
        <v>8050</v>
      </c>
      <c r="I24" s="103">
        <f t="shared" ref="I24" si="25">ROUND(H24*D24,2)</f>
        <v>853300</v>
      </c>
      <c r="J24" s="103">
        <f t="shared" ref="J24" si="26">ROUND(I24*1.2,2)</f>
        <v>1023960</v>
      </c>
      <c r="K24" s="102">
        <f t="shared" si="20"/>
        <v>853300</v>
      </c>
      <c r="L24" s="102">
        <f t="shared" si="20"/>
        <v>1023960</v>
      </c>
      <c r="N24" s="133"/>
    </row>
    <row r="25" spans="1:14" ht="27.75" customHeight="1" x14ac:dyDescent="0.3">
      <c r="A25" s="116"/>
      <c r="B25" s="118" t="s">
        <v>269</v>
      </c>
      <c r="C25" s="86" t="s">
        <v>149</v>
      </c>
      <c r="D25" s="136">
        <v>16</v>
      </c>
      <c r="E25" s="103"/>
      <c r="F25" s="102"/>
      <c r="G25" s="102"/>
      <c r="H25" s="102">
        <v>12100</v>
      </c>
      <c r="I25" s="103">
        <f t="shared" ref="I25" si="27">ROUND(H25*D25,2)</f>
        <v>193600</v>
      </c>
      <c r="J25" s="103">
        <f t="shared" ref="J25" si="28">ROUND(I25*1.2,2)</f>
        <v>232320</v>
      </c>
      <c r="K25" s="102">
        <f t="shared" ref="K25" si="29">F25+I25</f>
        <v>193600</v>
      </c>
      <c r="L25" s="102">
        <f t="shared" ref="L25" si="30">G25+J25</f>
        <v>232320</v>
      </c>
      <c r="N25" s="133"/>
    </row>
    <row r="26" spans="1:14" ht="27.75" customHeight="1" x14ac:dyDescent="0.3">
      <c r="A26" s="116"/>
      <c r="B26" s="88" t="s">
        <v>236</v>
      </c>
      <c r="C26" s="101" t="s">
        <v>10</v>
      </c>
      <c r="D26" s="136">
        <f>106*6+16*5</f>
        <v>716</v>
      </c>
      <c r="E26" s="103"/>
      <c r="F26" s="102"/>
      <c r="G26" s="102"/>
      <c r="H26" s="102">
        <v>235</v>
      </c>
      <c r="I26" s="102">
        <f t="shared" ref="I26" si="31">ROUND(H26*D26,2)</f>
        <v>168260</v>
      </c>
      <c r="J26" s="102">
        <f t="shared" ref="J26" si="32">ROUND(I26*1.2,2)</f>
        <v>201912</v>
      </c>
      <c r="K26" s="102">
        <f t="shared" si="20"/>
        <v>168260</v>
      </c>
      <c r="L26" s="102">
        <f t="shared" si="20"/>
        <v>201912</v>
      </c>
      <c r="N26" s="133"/>
    </row>
    <row r="27" spans="1:14" ht="27.75" customHeight="1" x14ac:dyDescent="0.3">
      <c r="A27" s="111"/>
      <c r="B27" s="112" t="s">
        <v>242</v>
      </c>
      <c r="C27" s="13" t="s">
        <v>7</v>
      </c>
      <c r="D27" s="135">
        <v>186.45</v>
      </c>
      <c r="E27" s="114">
        <v>1933.2</v>
      </c>
      <c r="F27" s="99">
        <f t="shared" ref="F27" si="33">ROUND(E27*D27,2)</f>
        <v>360445.14</v>
      </c>
      <c r="G27" s="99">
        <f t="shared" ref="G27" si="34">ROUND(F27*1.2,2)</f>
        <v>432534.17</v>
      </c>
      <c r="H27" s="115"/>
      <c r="I27" s="100"/>
      <c r="J27" s="100"/>
      <c r="K27" s="100">
        <f t="shared" si="20"/>
        <v>360445.14</v>
      </c>
      <c r="L27" s="99">
        <f t="shared" si="20"/>
        <v>432534.17</v>
      </c>
      <c r="N27" s="133"/>
    </row>
    <row r="28" spans="1:14" ht="27.75" customHeight="1" x14ac:dyDescent="0.3">
      <c r="A28" s="116"/>
      <c r="B28" s="88" t="s">
        <v>263</v>
      </c>
      <c r="C28" s="101" t="s">
        <v>7</v>
      </c>
      <c r="D28" s="137">
        <f>D27*1.26</f>
        <v>234.92699999999999</v>
      </c>
      <c r="E28" s="103"/>
      <c r="F28" s="102"/>
      <c r="G28" s="102"/>
      <c r="H28" s="102">
        <v>4800</v>
      </c>
      <c r="I28" s="102">
        <f>ROUND(H28*D28,2)</f>
        <v>1127649.6000000001</v>
      </c>
      <c r="J28" s="102">
        <f>ROUND(I28*1.2,2)</f>
        <v>1353179.52</v>
      </c>
      <c r="K28" s="102">
        <f>F28+I28</f>
        <v>1127649.6000000001</v>
      </c>
      <c r="L28" s="102">
        <f>G28+J28</f>
        <v>1353179.52</v>
      </c>
      <c r="N28" s="133"/>
    </row>
    <row r="29" spans="1:14" ht="27.75" customHeight="1" x14ac:dyDescent="0.3">
      <c r="A29" s="111"/>
      <c r="B29" s="112" t="s">
        <v>231</v>
      </c>
      <c r="C29" s="13" t="s">
        <v>7</v>
      </c>
      <c r="D29" s="138">
        <f>D27*0.1</f>
        <v>18.645</v>
      </c>
      <c r="E29" s="114">
        <v>1449.9</v>
      </c>
      <c r="F29" s="99">
        <f t="shared" ref="F29" si="35">ROUND(E29*D29,2)</f>
        <v>27033.39</v>
      </c>
      <c r="G29" s="99">
        <f t="shared" ref="G29" si="36">ROUND(F29*1.2,2)</f>
        <v>32440.07</v>
      </c>
      <c r="H29" s="115"/>
      <c r="I29" s="100"/>
      <c r="J29" s="100"/>
      <c r="K29" s="100">
        <f t="shared" ref="K29" si="37">F29+I29</f>
        <v>27033.39</v>
      </c>
      <c r="L29" s="99">
        <f t="shared" ref="L29" si="38">G29+J29</f>
        <v>32440.07</v>
      </c>
      <c r="N29" s="133"/>
    </row>
    <row r="30" spans="1:14" ht="27.75" customHeight="1" x14ac:dyDescent="0.3">
      <c r="A30" s="116"/>
      <c r="B30" s="87" t="s">
        <v>263</v>
      </c>
      <c r="C30" s="101" t="s">
        <v>7</v>
      </c>
      <c r="D30" s="137">
        <f>D29*1.26</f>
        <v>23.492699999999999</v>
      </c>
      <c r="E30" s="103"/>
      <c r="F30" s="102"/>
      <c r="G30" s="102"/>
      <c r="H30" s="102">
        <v>4800</v>
      </c>
      <c r="I30" s="102">
        <f>ROUND(H30*D30,2)</f>
        <v>112764.96</v>
      </c>
      <c r="J30" s="102">
        <f>ROUND(I30*1.2,2)</f>
        <v>135317.95000000001</v>
      </c>
      <c r="K30" s="102">
        <f>F30+I30</f>
        <v>112764.96</v>
      </c>
      <c r="L30" s="102">
        <f>G30+J30</f>
        <v>135317.95000000001</v>
      </c>
      <c r="N30" s="133"/>
    </row>
    <row r="31" spans="1:14" ht="27.75" customHeight="1" x14ac:dyDescent="0.3">
      <c r="A31" s="111"/>
      <c r="B31" s="112" t="s">
        <v>232</v>
      </c>
      <c r="C31" s="13" t="s">
        <v>272</v>
      </c>
      <c r="D31" s="135">
        <v>0.46400000000000002</v>
      </c>
      <c r="E31" s="114">
        <v>945300</v>
      </c>
      <c r="F31" s="99">
        <f t="shared" ref="F31:F35" si="39">ROUND(E31*D31,2)</f>
        <v>438619.2</v>
      </c>
      <c r="G31" s="99">
        <f t="shared" ref="G31:G35" si="40">ROUND(F31*1.2,2)</f>
        <v>526343.04</v>
      </c>
      <c r="H31" s="115"/>
      <c r="I31" s="100"/>
      <c r="J31" s="100"/>
      <c r="K31" s="100">
        <f t="shared" ref="K31:K35" si="41">F31+I31</f>
        <v>438619.2</v>
      </c>
      <c r="L31" s="99">
        <f t="shared" ref="L31:L35" si="42">G31+J31</f>
        <v>526343.04</v>
      </c>
      <c r="N31" s="133"/>
    </row>
    <row r="32" spans="1:14" ht="27.75" customHeight="1" x14ac:dyDescent="0.3">
      <c r="A32" s="111"/>
      <c r="B32" s="144" t="s">
        <v>273</v>
      </c>
      <c r="C32" s="145" t="s">
        <v>272</v>
      </c>
      <c r="D32" s="146">
        <v>0.46400000000000002</v>
      </c>
      <c r="E32" s="114">
        <v>708980</v>
      </c>
      <c r="F32" s="99">
        <f t="shared" ref="F32" si="43">ROUND(E32*D32,2)</f>
        <v>328966.71999999997</v>
      </c>
      <c r="G32" s="99">
        <f t="shared" ref="G32" si="44">ROUND(F32*1.2,2)</f>
        <v>394760.06</v>
      </c>
      <c r="H32" s="115"/>
      <c r="I32" s="100"/>
      <c r="J32" s="100"/>
      <c r="K32" s="100">
        <f t="shared" ref="K32" si="45">F32+I32</f>
        <v>328966.71999999997</v>
      </c>
      <c r="L32" s="99">
        <f t="shared" ref="L32" si="46">G32+J32</f>
        <v>394760.06</v>
      </c>
      <c r="N32" s="133"/>
    </row>
    <row r="33" spans="1:14" ht="27.75" customHeight="1" x14ac:dyDescent="0.3">
      <c r="A33" s="111"/>
      <c r="B33" s="112" t="s">
        <v>251</v>
      </c>
      <c r="C33" s="13" t="s">
        <v>15</v>
      </c>
      <c r="D33" s="135">
        <v>829.75</v>
      </c>
      <c r="E33" s="114">
        <v>700</v>
      </c>
      <c r="F33" s="99">
        <f t="shared" si="39"/>
        <v>580825</v>
      </c>
      <c r="G33" s="99">
        <f t="shared" si="40"/>
        <v>696990</v>
      </c>
      <c r="H33" s="115"/>
      <c r="I33" s="100"/>
      <c r="J33" s="100"/>
      <c r="K33" s="100">
        <f t="shared" si="41"/>
        <v>580825</v>
      </c>
      <c r="L33" s="99">
        <f t="shared" si="42"/>
        <v>696990</v>
      </c>
      <c r="N33" s="133"/>
    </row>
    <row r="34" spans="1:14" ht="41.25" customHeight="1" x14ac:dyDescent="0.3">
      <c r="A34" s="111"/>
      <c r="B34" s="112" t="s">
        <v>252</v>
      </c>
      <c r="C34" s="13" t="s">
        <v>15</v>
      </c>
      <c r="D34" s="138">
        <f>0.8484+5.175+79.469+0.88</f>
        <v>86.372399999999985</v>
      </c>
      <c r="E34" s="114">
        <v>1140</v>
      </c>
      <c r="F34" s="99">
        <f t="shared" si="39"/>
        <v>98464.54</v>
      </c>
      <c r="G34" s="99">
        <f t="shared" si="40"/>
        <v>118157.45</v>
      </c>
      <c r="H34" s="115"/>
      <c r="I34" s="100"/>
      <c r="J34" s="100"/>
      <c r="K34" s="100">
        <f t="shared" si="41"/>
        <v>98464.54</v>
      </c>
      <c r="L34" s="99">
        <f t="shared" si="42"/>
        <v>118157.45</v>
      </c>
      <c r="N34" s="133"/>
    </row>
    <row r="35" spans="1:14" ht="27.75" customHeight="1" x14ac:dyDescent="0.3">
      <c r="A35" s="111"/>
      <c r="B35" s="112" t="s">
        <v>253</v>
      </c>
      <c r="C35" s="13" t="s">
        <v>15</v>
      </c>
      <c r="D35" s="135">
        <f>84.8+48.88</f>
        <v>133.68</v>
      </c>
      <c r="E35" s="114">
        <v>1140</v>
      </c>
      <c r="F35" s="99">
        <f t="shared" si="39"/>
        <v>152395.20000000001</v>
      </c>
      <c r="G35" s="99">
        <f t="shared" si="40"/>
        <v>182874.23999999999</v>
      </c>
      <c r="H35" s="115"/>
      <c r="I35" s="100"/>
      <c r="J35" s="100"/>
      <c r="K35" s="100">
        <f t="shared" si="41"/>
        <v>152395.20000000001</v>
      </c>
      <c r="L35" s="99">
        <f t="shared" si="42"/>
        <v>182874.23999999999</v>
      </c>
      <c r="N35" s="133"/>
    </row>
    <row r="36" spans="1:14" ht="27.75" customHeight="1" x14ac:dyDescent="0.3">
      <c r="A36" s="173" t="s">
        <v>274</v>
      </c>
      <c r="B36" s="174"/>
      <c r="C36" s="174"/>
      <c r="D36" s="174"/>
      <c r="E36" s="174"/>
      <c r="F36" s="174"/>
      <c r="G36" s="174"/>
      <c r="H36" s="174"/>
      <c r="I36" s="174"/>
      <c r="J36" s="174"/>
      <c r="K36" s="174"/>
      <c r="L36" s="175"/>
      <c r="N36" s="133"/>
    </row>
    <row r="37" spans="1:14" ht="27.75" customHeight="1" x14ac:dyDescent="0.3">
      <c r="A37" s="111"/>
      <c r="B37" s="112" t="s">
        <v>250</v>
      </c>
      <c r="C37" s="13" t="s">
        <v>15</v>
      </c>
      <c r="D37" s="139">
        <v>8.6199999999999992</v>
      </c>
      <c r="E37" s="120">
        <v>8737</v>
      </c>
      <c r="F37" s="99">
        <f t="shared" ref="F37:F39" si="47">ROUND(E37*D37,2)</f>
        <v>75312.94</v>
      </c>
      <c r="G37" s="99">
        <f t="shared" ref="G37:G39" si="48">ROUND(F37*1.2,2)</f>
        <v>90375.53</v>
      </c>
      <c r="H37" s="115"/>
      <c r="I37" s="100"/>
      <c r="J37" s="100"/>
      <c r="K37" s="100">
        <f t="shared" ref="K37:K39" si="49">F37+I37</f>
        <v>75312.94</v>
      </c>
      <c r="L37" s="99">
        <f t="shared" ref="L37:L39" si="50">G37+J37</f>
        <v>90375.53</v>
      </c>
      <c r="N37" s="133"/>
    </row>
    <row r="38" spans="1:14" ht="45" customHeight="1" x14ac:dyDescent="0.3">
      <c r="A38" s="111"/>
      <c r="B38" s="112" t="s">
        <v>255</v>
      </c>
      <c r="C38" s="13" t="s">
        <v>15</v>
      </c>
      <c r="D38" s="140">
        <v>8.6199999999999992</v>
      </c>
      <c r="E38" s="114">
        <v>1140</v>
      </c>
      <c r="F38" s="99">
        <f t="shared" si="47"/>
        <v>9826.7999999999993</v>
      </c>
      <c r="G38" s="99">
        <f t="shared" si="48"/>
        <v>11792.16</v>
      </c>
      <c r="H38" s="115"/>
      <c r="I38" s="100"/>
      <c r="J38" s="100"/>
      <c r="K38" s="100">
        <f t="shared" si="49"/>
        <v>9826.7999999999993</v>
      </c>
      <c r="L38" s="99">
        <f t="shared" si="50"/>
        <v>11792.16</v>
      </c>
      <c r="N38" s="133"/>
    </row>
    <row r="39" spans="1:14" ht="27.75" customHeight="1" x14ac:dyDescent="0.3">
      <c r="A39" s="111"/>
      <c r="B39" s="112" t="s">
        <v>256</v>
      </c>
      <c r="C39" s="13" t="s">
        <v>15</v>
      </c>
      <c r="D39" s="140">
        <v>5.04</v>
      </c>
      <c r="E39" s="114">
        <v>1140</v>
      </c>
      <c r="F39" s="99">
        <f t="shared" si="47"/>
        <v>5745.6</v>
      </c>
      <c r="G39" s="99">
        <f t="shared" si="48"/>
        <v>6894.72</v>
      </c>
      <c r="H39" s="115"/>
      <c r="I39" s="100"/>
      <c r="J39" s="100"/>
      <c r="K39" s="100">
        <f t="shared" si="49"/>
        <v>5745.6</v>
      </c>
      <c r="L39" s="99">
        <f t="shared" si="50"/>
        <v>6894.72</v>
      </c>
      <c r="M39" s="141"/>
      <c r="N39" s="133"/>
    </row>
    <row r="40" spans="1:14" ht="27.75" customHeight="1" x14ac:dyDescent="0.3">
      <c r="A40" s="173" t="s">
        <v>275</v>
      </c>
      <c r="B40" s="174"/>
      <c r="C40" s="174"/>
      <c r="D40" s="174"/>
      <c r="E40" s="174"/>
      <c r="F40" s="174"/>
      <c r="G40" s="174"/>
      <c r="H40" s="174"/>
      <c r="I40" s="174"/>
      <c r="J40" s="174"/>
      <c r="K40" s="174"/>
      <c r="L40" s="175"/>
      <c r="N40" s="133"/>
    </row>
    <row r="41" spans="1:14" ht="27.75" customHeight="1" x14ac:dyDescent="0.3">
      <c r="A41" s="111"/>
      <c r="B41" s="112" t="s">
        <v>250</v>
      </c>
      <c r="C41" s="13" t="s">
        <v>15</v>
      </c>
      <c r="D41" s="139">
        <v>8.6199999999999992</v>
      </c>
      <c r="E41" s="120">
        <v>8737</v>
      </c>
      <c r="F41" s="99">
        <f t="shared" ref="F41:F43" si="51">ROUND(E41*D41,2)</f>
        <v>75312.94</v>
      </c>
      <c r="G41" s="99">
        <f t="shared" ref="G41:G43" si="52">ROUND(F41*1.2,2)</f>
        <v>90375.53</v>
      </c>
      <c r="H41" s="115"/>
      <c r="I41" s="100"/>
      <c r="J41" s="100"/>
      <c r="K41" s="100">
        <f t="shared" ref="K41:K43" si="53">F41+I41</f>
        <v>75312.94</v>
      </c>
      <c r="L41" s="99">
        <f t="shared" ref="L41:L43" si="54">G41+J41</f>
        <v>90375.53</v>
      </c>
      <c r="N41" s="133"/>
    </row>
    <row r="42" spans="1:14" ht="27.75" customHeight="1" x14ac:dyDescent="0.3">
      <c r="A42" s="111"/>
      <c r="B42" s="112" t="s">
        <v>255</v>
      </c>
      <c r="C42" s="13" t="s">
        <v>15</v>
      </c>
      <c r="D42" s="140">
        <v>8.6199999999999992</v>
      </c>
      <c r="E42" s="114">
        <v>1140</v>
      </c>
      <c r="F42" s="99">
        <f t="shared" si="51"/>
        <v>9826.7999999999993</v>
      </c>
      <c r="G42" s="99">
        <f t="shared" si="52"/>
        <v>11792.16</v>
      </c>
      <c r="H42" s="115"/>
      <c r="I42" s="100"/>
      <c r="J42" s="100"/>
      <c r="K42" s="100">
        <f t="shared" si="53"/>
        <v>9826.7999999999993</v>
      </c>
      <c r="L42" s="99">
        <f t="shared" si="54"/>
        <v>11792.16</v>
      </c>
      <c r="N42" s="133"/>
    </row>
    <row r="43" spans="1:14" ht="27.75" customHeight="1" x14ac:dyDescent="0.3">
      <c r="A43" s="111"/>
      <c r="B43" s="112" t="s">
        <v>256</v>
      </c>
      <c r="C43" s="13" t="s">
        <v>15</v>
      </c>
      <c r="D43" s="140">
        <v>5.04</v>
      </c>
      <c r="E43" s="114">
        <v>1140</v>
      </c>
      <c r="F43" s="99">
        <f t="shared" si="51"/>
        <v>5745.6</v>
      </c>
      <c r="G43" s="99">
        <f t="shared" si="52"/>
        <v>6894.72</v>
      </c>
      <c r="H43" s="115"/>
      <c r="I43" s="100"/>
      <c r="J43" s="100"/>
      <c r="K43" s="100">
        <f t="shared" si="53"/>
        <v>5745.6</v>
      </c>
      <c r="L43" s="99">
        <f t="shared" si="54"/>
        <v>6894.72</v>
      </c>
      <c r="N43" s="133"/>
    </row>
    <row r="44" spans="1:14" ht="27.75" customHeight="1" x14ac:dyDescent="0.3">
      <c r="A44" s="173" t="s">
        <v>276</v>
      </c>
      <c r="B44" s="174"/>
      <c r="C44" s="174"/>
      <c r="D44" s="174"/>
      <c r="E44" s="174"/>
      <c r="F44" s="174"/>
      <c r="G44" s="174"/>
      <c r="H44" s="174"/>
      <c r="I44" s="174"/>
      <c r="J44" s="174"/>
      <c r="K44" s="174"/>
      <c r="L44" s="175"/>
      <c r="N44" s="133"/>
    </row>
    <row r="45" spans="1:14" ht="27.75" customHeight="1" x14ac:dyDescent="0.3">
      <c r="A45" s="111"/>
      <c r="B45" s="112" t="s">
        <v>250</v>
      </c>
      <c r="C45" s="13" t="s">
        <v>15</v>
      </c>
      <c r="D45" s="139">
        <v>11.71</v>
      </c>
      <c r="E45" s="120">
        <v>8737</v>
      </c>
      <c r="F45" s="99">
        <f t="shared" ref="F45:F47" si="55">ROUND(E45*D45,2)</f>
        <v>102310.27</v>
      </c>
      <c r="G45" s="99">
        <f t="shared" ref="G45:G47" si="56">ROUND(F45*1.2,2)</f>
        <v>122772.32</v>
      </c>
      <c r="H45" s="115"/>
      <c r="I45" s="100"/>
      <c r="J45" s="100"/>
      <c r="K45" s="100">
        <f t="shared" ref="K45:K47" si="57">F45+I45</f>
        <v>102310.27</v>
      </c>
      <c r="L45" s="99">
        <f t="shared" ref="L45:L47" si="58">G45+J45</f>
        <v>122772.32</v>
      </c>
      <c r="N45" s="133"/>
    </row>
    <row r="46" spans="1:14" ht="27.75" customHeight="1" x14ac:dyDescent="0.3">
      <c r="A46" s="111"/>
      <c r="B46" s="112" t="s">
        <v>255</v>
      </c>
      <c r="C46" s="13" t="s">
        <v>15</v>
      </c>
      <c r="D46" s="140">
        <v>11.71</v>
      </c>
      <c r="E46" s="114">
        <v>1140</v>
      </c>
      <c r="F46" s="99">
        <f t="shared" si="55"/>
        <v>13349.4</v>
      </c>
      <c r="G46" s="99">
        <f t="shared" si="56"/>
        <v>16019.28</v>
      </c>
      <c r="H46" s="115"/>
      <c r="I46" s="100"/>
      <c r="J46" s="100"/>
      <c r="K46" s="100">
        <f t="shared" si="57"/>
        <v>13349.4</v>
      </c>
      <c r="L46" s="99">
        <f t="shared" si="58"/>
        <v>16019.28</v>
      </c>
      <c r="N46" s="133"/>
    </row>
    <row r="47" spans="1:14" ht="27.75" customHeight="1" x14ac:dyDescent="0.3">
      <c r="A47" s="111"/>
      <c r="B47" s="112" t="s">
        <v>256</v>
      </c>
      <c r="C47" s="13" t="s">
        <v>15</v>
      </c>
      <c r="D47" s="140">
        <v>5.04</v>
      </c>
      <c r="E47" s="114">
        <v>1140</v>
      </c>
      <c r="F47" s="99">
        <f t="shared" si="55"/>
        <v>5745.6</v>
      </c>
      <c r="G47" s="99">
        <f t="shared" si="56"/>
        <v>6894.72</v>
      </c>
      <c r="H47" s="115"/>
      <c r="I47" s="100"/>
      <c r="J47" s="100"/>
      <c r="K47" s="100">
        <f t="shared" si="57"/>
        <v>5745.6</v>
      </c>
      <c r="L47" s="99">
        <f t="shared" si="58"/>
        <v>6894.72</v>
      </c>
      <c r="N47" s="133"/>
    </row>
    <row r="48" spans="1:14" ht="27.75" customHeight="1" x14ac:dyDescent="0.3">
      <c r="A48" s="173" t="s">
        <v>277</v>
      </c>
      <c r="B48" s="174"/>
      <c r="C48" s="174"/>
      <c r="D48" s="174"/>
      <c r="E48" s="174"/>
      <c r="F48" s="174"/>
      <c r="G48" s="174"/>
      <c r="H48" s="174"/>
      <c r="I48" s="174"/>
      <c r="J48" s="174"/>
      <c r="K48" s="174"/>
      <c r="L48" s="175"/>
      <c r="N48" s="133"/>
    </row>
    <row r="49" spans="1:14" ht="27.75" customHeight="1" x14ac:dyDescent="0.3">
      <c r="A49" s="111"/>
      <c r="B49" s="112" t="s">
        <v>250</v>
      </c>
      <c r="C49" s="13" t="s">
        <v>15</v>
      </c>
      <c r="D49" s="113">
        <v>9.4700000000000006</v>
      </c>
      <c r="E49" s="120">
        <v>8737</v>
      </c>
      <c r="F49" s="99">
        <f t="shared" ref="F49:F52" si="59">ROUND(E49*D49,2)</f>
        <v>82739.39</v>
      </c>
      <c r="G49" s="99">
        <f t="shared" ref="G49:G52" si="60">ROUND(F49*1.2,2)</f>
        <v>99287.27</v>
      </c>
      <c r="H49" s="115"/>
      <c r="I49" s="100"/>
      <c r="J49" s="100"/>
      <c r="K49" s="100">
        <f t="shared" ref="K49:K52" si="61">F49+I49</f>
        <v>82739.39</v>
      </c>
      <c r="L49" s="99">
        <f t="shared" ref="L49:L52" si="62">G49+J49</f>
        <v>99287.27</v>
      </c>
      <c r="M49" s="143"/>
      <c r="N49" s="143"/>
    </row>
    <row r="50" spans="1:14" ht="27.75" customHeight="1" x14ac:dyDescent="0.3">
      <c r="A50" s="111"/>
      <c r="B50" s="112" t="s">
        <v>258</v>
      </c>
      <c r="C50" s="13" t="s">
        <v>7</v>
      </c>
      <c r="D50" s="113">
        <v>34.03</v>
      </c>
      <c r="E50" s="114">
        <v>1630</v>
      </c>
      <c r="F50" s="99">
        <f t="shared" si="59"/>
        <v>55468.9</v>
      </c>
      <c r="G50" s="99">
        <f t="shared" si="60"/>
        <v>66562.679999999993</v>
      </c>
      <c r="H50" s="115"/>
      <c r="I50" s="100"/>
      <c r="J50" s="100"/>
      <c r="K50" s="100">
        <f t="shared" si="61"/>
        <v>55468.9</v>
      </c>
      <c r="L50" s="99">
        <f t="shared" si="62"/>
        <v>66562.679999999993</v>
      </c>
      <c r="M50" s="142"/>
      <c r="N50" s="133"/>
    </row>
    <row r="51" spans="1:14" ht="27.75" customHeight="1" x14ac:dyDescent="0.3">
      <c r="A51" s="121"/>
      <c r="B51" s="89" t="s">
        <v>245</v>
      </c>
      <c r="C51" s="13" t="s">
        <v>8</v>
      </c>
      <c r="D51" s="122">
        <v>155.38999999999999</v>
      </c>
      <c r="E51" s="114">
        <v>101.5</v>
      </c>
      <c r="F51" s="99">
        <f t="shared" si="59"/>
        <v>15772.09</v>
      </c>
      <c r="G51" s="99">
        <f t="shared" si="60"/>
        <v>18926.509999999998</v>
      </c>
      <c r="H51" s="115"/>
      <c r="I51" s="100"/>
      <c r="J51" s="100"/>
      <c r="K51" s="100">
        <f t="shared" si="61"/>
        <v>15772.09</v>
      </c>
      <c r="L51" s="99">
        <f t="shared" si="62"/>
        <v>18926.509999999998</v>
      </c>
      <c r="N51" s="133"/>
    </row>
    <row r="52" spans="1:14" ht="27.75" customHeight="1" x14ac:dyDescent="0.3">
      <c r="A52" s="111"/>
      <c r="B52" s="112" t="s">
        <v>249</v>
      </c>
      <c r="C52" s="13" t="s">
        <v>7</v>
      </c>
      <c r="D52" s="113">
        <v>15.54</v>
      </c>
      <c r="E52" s="114">
        <v>2573.7399999999998</v>
      </c>
      <c r="F52" s="99">
        <f t="shared" si="59"/>
        <v>39995.919999999998</v>
      </c>
      <c r="G52" s="99">
        <f t="shared" si="60"/>
        <v>47995.1</v>
      </c>
      <c r="H52" s="115"/>
      <c r="I52" s="100"/>
      <c r="J52" s="100"/>
      <c r="K52" s="100">
        <f t="shared" si="61"/>
        <v>39995.919999999998</v>
      </c>
      <c r="L52" s="99">
        <f t="shared" si="62"/>
        <v>47995.1</v>
      </c>
      <c r="N52" s="133"/>
    </row>
    <row r="53" spans="1:14" ht="27.75" customHeight="1" x14ac:dyDescent="0.3">
      <c r="A53" s="116"/>
      <c r="B53" s="118" t="s">
        <v>247</v>
      </c>
      <c r="C53" s="86" t="s">
        <v>7</v>
      </c>
      <c r="D53" s="119">
        <f>D52*1.26</f>
        <v>19.580399999999997</v>
      </c>
      <c r="E53" s="103"/>
      <c r="F53" s="102"/>
      <c r="G53" s="102"/>
      <c r="H53" s="102">
        <v>4800</v>
      </c>
      <c r="I53" s="103">
        <f t="shared" ref="I53" si="63">ROUND(H53*D53,2)</f>
        <v>93985.919999999998</v>
      </c>
      <c r="J53" s="103">
        <f t="shared" ref="J53" si="64">ROUND(I53*1.2,2)</f>
        <v>112783.1</v>
      </c>
      <c r="K53" s="102">
        <f t="shared" ref="K53:L54" si="65">F53+I53</f>
        <v>93985.919999999998</v>
      </c>
      <c r="L53" s="102">
        <f t="shared" si="65"/>
        <v>112783.1</v>
      </c>
      <c r="N53" s="133"/>
    </row>
    <row r="54" spans="1:14" ht="27.75" customHeight="1" x14ac:dyDescent="0.3">
      <c r="A54" s="121"/>
      <c r="B54" s="112" t="s">
        <v>278</v>
      </c>
      <c r="C54" s="13" t="s">
        <v>10</v>
      </c>
      <c r="D54" s="113">
        <v>47</v>
      </c>
      <c r="E54" s="114">
        <v>2952.96</v>
      </c>
      <c r="F54" s="99">
        <f t="shared" ref="F54" si="66">ROUND(E54*D54,2)</f>
        <v>138789.12</v>
      </c>
      <c r="G54" s="99">
        <f t="shared" ref="G54" si="67">ROUND(F54*1.2,2)</f>
        <v>166546.94</v>
      </c>
      <c r="H54" s="115"/>
      <c r="I54" s="100"/>
      <c r="J54" s="100"/>
      <c r="K54" s="100">
        <f t="shared" si="65"/>
        <v>138789.12</v>
      </c>
      <c r="L54" s="99">
        <f t="shared" si="65"/>
        <v>166546.94</v>
      </c>
      <c r="N54" s="133"/>
    </row>
    <row r="55" spans="1:14" ht="27.75" customHeight="1" x14ac:dyDescent="0.3">
      <c r="A55" s="116"/>
      <c r="B55" s="118" t="s">
        <v>279</v>
      </c>
      <c r="C55" s="86" t="s">
        <v>268</v>
      </c>
      <c r="D55" s="119">
        <v>1</v>
      </c>
      <c r="E55" s="103"/>
      <c r="F55" s="102"/>
      <c r="G55" s="102"/>
      <c r="H55" s="102">
        <v>1250000</v>
      </c>
      <c r="I55" s="103">
        <f t="shared" ref="I55" si="68">ROUND(H55*D55,2)</f>
        <v>1250000</v>
      </c>
      <c r="J55" s="103">
        <f t="shared" ref="J55" si="69">ROUND(I55*1.2,2)</f>
        <v>1500000</v>
      </c>
      <c r="K55" s="102">
        <f t="shared" ref="K55:K58" si="70">F55+I55</f>
        <v>1250000</v>
      </c>
      <c r="L55" s="102">
        <f t="shared" ref="L55:L58" si="71">G55+J55</f>
        <v>1500000</v>
      </c>
      <c r="N55" s="133"/>
    </row>
    <row r="56" spans="1:14" ht="27.75" customHeight="1" x14ac:dyDescent="0.3">
      <c r="A56" s="123"/>
      <c r="B56" s="108" t="s">
        <v>264</v>
      </c>
      <c r="C56" s="104" t="s">
        <v>15</v>
      </c>
      <c r="D56" s="124">
        <v>9.4700000000000006</v>
      </c>
      <c r="E56" s="125">
        <v>10921.25</v>
      </c>
      <c r="F56" s="105">
        <f t="shared" ref="F56:F58" si="72">ROUND(E56*D56,2)</f>
        <v>103424.24</v>
      </c>
      <c r="G56" s="105">
        <f t="shared" ref="G56:G58" si="73">ROUND(F56*1.2,2)</f>
        <v>124109.09</v>
      </c>
      <c r="H56" s="115"/>
      <c r="I56" s="100"/>
      <c r="J56" s="100"/>
      <c r="K56" s="100">
        <f t="shared" si="70"/>
        <v>103424.24</v>
      </c>
      <c r="L56" s="99">
        <f t="shared" si="71"/>
        <v>124109.09</v>
      </c>
      <c r="N56" s="133"/>
    </row>
    <row r="57" spans="1:14" ht="27.75" customHeight="1" x14ac:dyDescent="0.3">
      <c r="A57" s="116"/>
      <c r="B57" s="87" t="s">
        <v>280</v>
      </c>
      <c r="C57" s="86" t="s">
        <v>268</v>
      </c>
      <c r="D57" s="117">
        <v>1</v>
      </c>
      <c r="E57" s="103"/>
      <c r="F57" s="102"/>
      <c r="G57" s="102"/>
      <c r="H57" s="102">
        <v>2730000</v>
      </c>
      <c r="I57" s="103">
        <f t="shared" ref="I57" si="74">ROUND(H57*D57,2)</f>
        <v>2730000</v>
      </c>
      <c r="J57" s="103">
        <f t="shared" ref="J57" si="75">ROUND(I57*1.2,2)</f>
        <v>3276000</v>
      </c>
      <c r="K57" s="102">
        <f t="shared" si="70"/>
        <v>2730000</v>
      </c>
      <c r="L57" s="102">
        <f t="shared" si="71"/>
        <v>3276000</v>
      </c>
      <c r="N57" s="133"/>
    </row>
    <row r="58" spans="1:14" ht="27.75" customHeight="1" x14ac:dyDescent="0.3">
      <c r="A58" s="121"/>
      <c r="B58" s="126" t="s">
        <v>281</v>
      </c>
      <c r="C58" s="13" t="s">
        <v>10</v>
      </c>
      <c r="D58" s="127">
        <v>2</v>
      </c>
      <c r="E58" s="128">
        <v>2510.0160000000001</v>
      </c>
      <c r="F58" s="99">
        <f t="shared" si="72"/>
        <v>5020.03</v>
      </c>
      <c r="G58" s="99">
        <f t="shared" si="73"/>
        <v>6024.04</v>
      </c>
      <c r="H58" s="115"/>
      <c r="I58" s="100"/>
      <c r="J58" s="100"/>
      <c r="K58" s="100">
        <f t="shared" si="70"/>
        <v>5020.03</v>
      </c>
      <c r="L58" s="99">
        <f t="shared" si="71"/>
        <v>6024.04</v>
      </c>
      <c r="N58" s="133"/>
    </row>
    <row r="59" spans="1:14" ht="27.75" customHeight="1" x14ac:dyDescent="0.3">
      <c r="A59" s="116"/>
      <c r="B59" s="129" t="s">
        <v>282</v>
      </c>
      <c r="C59" s="86" t="s">
        <v>10</v>
      </c>
      <c r="D59" s="130">
        <v>2</v>
      </c>
      <c r="E59" s="106"/>
      <c r="F59" s="106"/>
      <c r="G59" s="106"/>
      <c r="H59" s="102">
        <v>32370</v>
      </c>
      <c r="I59" s="106">
        <f>ROUND(H59*D59,2)</f>
        <v>64740</v>
      </c>
      <c r="J59" s="106">
        <f>ROUND(I59*1.2,2)</f>
        <v>77688</v>
      </c>
      <c r="K59" s="106">
        <f>F59+I59</f>
        <v>64740</v>
      </c>
      <c r="L59" s="107">
        <f>G59+J59</f>
        <v>77688</v>
      </c>
      <c r="N59" s="133"/>
    </row>
    <row r="60" spans="1:14" ht="27.75" customHeight="1" x14ac:dyDescent="0.3">
      <c r="A60" s="121"/>
      <c r="B60" s="89" t="s">
        <v>125</v>
      </c>
      <c r="C60" s="13" t="s">
        <v>10</v>
      </c>
      <c r="D60" s="122">
        <v>1</v>
      </c>
      <c r="E60" s="114">
        <v>12480</v>
      </c>
      <c r="F60" s="99">
        <f t="shared" ref="F60" si="76">ROUND(E60*D60,2)</f>
        <v>12480</v>
      </c>
      <c r="G60" s="99">
        <f t="shared" ref="G60" si="77">ROUND(F60*1.2,2)</f>
        <v>14976</v>
      </c>
      <c r="H60" s="115"/>
      <c r="I60" s="100"/>
      <c r="J60" s="100"/>
      <c r="K60" s="100">
        <f t="shared" ref="K60" si="78">F60+I60</f>
        <v>12480</v>
      </c>
      <c r="L60" s="99">
        <f t="shared" ref="L60" si="79">G60+J60</f>
        <v>14976</v>
      </c>
      <c r="N60" s="133"/>
    </row>
    <row r="61" spans="1:14" ht="27.75" customHeight="1" x14ac:dyDescent="0.3">
      <c r="A61" s="116"/>
      <c r="B61" s="87" t="s">
        <v>126</v>
      </c>
      <c r="C61" s="86" t="s">
        <v>10</v>
      </c>
      <c r="D61" s="117">
        <v>1</v>
      </c>
      <c r="E61" s="103"/>
      <c r="F61" s="103"/>
      <c r="G61" s="103"/>
      <c r="H61" s="102">
        <v>112000</v>
      </c>
      <c r="I61" s="103">
        <f t="shared" ref="I61:I65" si="80">ROUND(H61*D61,2)</f>
        <v>112000</v>
      </c>
      <c r="J61" s="103">
        <f t="shared" ref="J61:J65" si="81">ROUND(I61*1.2,2)</f>
        <v>134400</v>
      </c>
      <c r="K61" s="102">
        <f t="shared" ref="K61:K65" si="82">F61+I61</f>
        <v>112000</v>
      </c>
      <c r="L61" s="102">
        <f t="shared" ref="L61:L65" si="83">G61+J61</f>
        <v>134400</v>
      </c>
      <c r="N61" s="133"/>
    </row>
    <row r="62" spans="1:14" ht="27.75" customHeight="1" x14ac:dyDescent="0.3">
      <c r="A62" s="116"/>
      <c r="B62" s="87" t="s">
        <v>233</v>
      </c>
      <c r="C62" s="86" t="s">
        <v>149</v>
      </c>
      <c r="D62" s="117">
        <v>1</v>
      </c>
      <c r="E62" s="103"/>
      <c r="F62" s="103"/>
      <c r="G62" s="103"/>
      <c r="H62" s="102">
        <v>3700</v>
      </c>
      <c r="I62" s="103">
        <f t="shared" si="80"/>
        <v>3700</v>
      </c>
      <c r="J62" s="103">
        <f t="shared" si="81"/>
        <v>4440</v>
      </c>
      <c r="K62" s="102">
        <f t="shared" si="82"/>
        <v>3700</v>
      </c>
      <c r="L62" s="102">
        <f t="shared" si="83"/>
        <v>4440</v>
      </c>
      <c r="N62" s="133"/>
    </row>
    <row r="63" spans="1:14" ht="27.75" customHeight="1" x14ac:dyDescent="0.3">
      <c r="A63" s="116"/>
      <c r="B63" s="87" t="s">
        <v>235</v>
      </c>
      <c r="C63" s="86" t="s">
        <v>10</v>
      </c>
      <c r="D63" s="117">
        <v>1</v>
      </c>
      <c r="E63" s="103"/>
      <c r="F63" s="103"/>
      <c r="G63" s="103"/>
      <c r="H63" s="102">
        <v>3700</v>
      </c>
      <c r="I63" s="103">
        <f t="shared" si="80"/>
        <v>3700</v>
      </c>
      <c r="J63" s="103">
        <f t="shared" si="81"/>
        <v>4440</v>
      </c>
      <c r="K63" s="102">
        <f t="shared" si="82"/>
        <v>3700</v>
      </c>
      <c r="L63" s="102">
        <f t="shared" si="83"/>
        <v>4440</v>
      </c>
      <c r="N63" s="133"/>
    </row>
    <row r="64" spans="1:14" ht="27.75" customHeight="1" x14ac:dyDescent="0.3">
      <c r="A64" s="116"/>
      <c r="B64" s="87" t="s">
        <v>241</v>
      </c>
      <c r="C64" s="86" t="s">
        <v>238</v>
      </c>
      <c r="D64" s="117">
        <v>4</v>
      </c>
      <c r="E64" s="103"/>
      <c r="F64" s="103"/>
      <c r="G64" s="103"/>
      <c r="H64" s="103">
        <v>235.65</v>
      </c>
      <c r="I64" s="103">
        <f t="shared" si="80"/>
        <v>942.6</v>
      </c>
      <c r="J64" s="103">
        <f t="shared" si="81"/>
        <v>1131.1199999999999</v>
      </c>
      <c r="K64" s="102">
        <f t="shared" si="82"/>
        <v>942.6</v>
      </c>
      <c r="L64" s="102">
        <f t="shared" si="83"/>
        <v>1131.1199999999999</v>
      </c>
      <c r="N64" s="133"/>
    </row>
    <row r="65" spans="1:14" ht="27.75" customHeight="1" x14ac:dyDescent="0.3">
      <c r="A65" s="116"/>
      <c r="B65" s="87" t="s">
        <v>239</v>
      </c>
      <c r="C65" s="86" t="s">
        <v>234</v>
      </c>
      <c r="D65" s="117">
        <v>0.76</v>
      </c>
      <c r="E65" s="103"/>
      <c r="F65" s="103"/>
      <c r="G65" s="103"/>
      <c r="H65" s="103">
        <v>367.42500000000001</v>
      </c>
      <c r="I65" s="103">
        <f t="shared" si="80"/>
        <v>279.24</v>
      </c>
      <c r="J65" s="103">
        <f t="shared" si="81"/>
        <v>335.09</v>
      </c>
      <c r="K65" s="102">
        <f t="shared" si="82"/>
        <v>279.24</v>
      </c>
      <c r="L65" s="102">
        <f t="shared" si="83"/>
        <v>335.09</v>
      </c>
      <c r="N65" s="133"/>
    </row>
    <row r="66" spans="1:14" ht="27.75" customHeight="1" x14ac:dyDescent="0.3">
      <c r="A66" s="116"/>
      <c r="B66" s="87" t="s">
        <v>240</v>
      </c>
      <c r="C66" s="86" t="s">
        <v>234</v>
      </c>
      <c r="D66" s="117">
        <v>0.76</v>
      </c>
      <c r="E66" s="103"/>
      <c r="F66" s="103"/>
      <c r="G66" s="103"/>
      <c r="H66" s="103">
        <v>335.875</v>
      </c>
      <c r="I66" s="103">
        <f t="shared" ref="I66" si="84">ROUND(H66*D66,2)</f>
        <v>255.27</v>
      </c>
      <c r="J66" s="103">
        <f t="shared" ref="J66" si="85">ROUND(I66*1.2,2)</f>
        <v>306.32</v>
      </c>
      <c r="K66" s="102">
        <f t="shared" ref="K66:K67" si="86">F66+I66</f>
        <v>255.27</v>
      </c>
      <c r="L66" s="102">
        <f t="shared" ref="L66:L67" si="87">G66+J66</f>
        <v>306.32</v>
      </c>
      <c r="N66" s="133"/>
    </row>
    <row r="67" spans="1:14" ht="27.75" customHeight="1" x14ac:dyDescent="0.3">
      <c r="A67" s="121"/>
      <c r="B67" s="89" t="s">
        <v>237</v>
      </c>
      <c r="C67" s="13" t="s">
        <v>24</v>
      </c>
      <c r="D67" s="122">
        <v>6</v>
      </c>
      <c r="E67" s="114">
        <v>1324</v>
      </c>
      <c r="F67" s="99">
        <f t="shared" ref="F67" si="88">ROUND(E67*D67,2)</f>
        <v>7944</v>
      </c>
      <c r="G67" s="99">
        <f t="shared" ref="G67" si="89">ROUND(F67*1.2,2)</f>
        <v>9532.7999999999993</v>
      </c>
      <c r="H67" s="115"/>
      <c r="I67" s="100"/>
      <c r="J67" s="100"/>
      <c r="K67" s="100">
        <f t="shared" si="86"/>
        <v>7944</v>
      </c>
      <c r="L67" s="99">
        <f t="shared" si="87"/>
        <v>9532.7999999999993</v>
      </c>
      <c r="N67" s="133"/>
    </row>
    <row r="68" spans="1:14" ht="27.75" customHeight="1" x14ac:dyDescent="0.3">
      <c r="A68" s="116"/>
      <c r="B68" s="118" t="s">
        <v>257</v>
      </c>
      <c r="C68" s="86" t="s">
        <v>149</v>
      </c>
      <c r="D68" s="119">
        <v>12</v>
      </c>
      <c r="E68" s="103"/>
      <c r="F68" s="102"/>
      <c r="G68" s="102"/>
      <c r="H68" s="102">
        <v>8050</v>
      </c>
      <c r="I68" s="103">
        <f t="shared" ref="I68" si="90">ROUND(H68*D68,2)</f>
        <v>96600</v>
      </c>
      <c r="J68" s="103">
        <f t="shared" ref="J68" si="91">ROUND(I68*1.2,2)</f>
        <v>115920</v>
      </c>
      <c r="K68" s="102">
        <f t="shared" ref="K68:L68" si="92">F68+I68</f>
        <v>96600</v>
      </c>
      <c r="L68" s="102">
        <f t="shared" si="92"/>
        <v>115920</v>
      </c>
      <c r="N68" s="133"/>
    </row>
    <row r="69" spans="1:14" ht="27.75" customHeight="1" x14ac:dyDescent="0.3">
      <c r="A69" s="116"/>
      <c r="B69" s="118" t="s">
        <v>236</v>
      </c>
      <c r="C69" s="86" t="s">
        <v>10</v>
      </c>
      <c r="D69" s="119">
        <v>36</v>
      </c>
      <c r="E69" s="103"/>
      <c r="F69" s="102"/>
      <c r="G69" s="102"/>
      <c r="H69" s="102">
        <v>235</v>
      </c>
      <c r="I69" s="103">
        <f t="shared" ref="I69" si="93">ROUND(H69*D69,2)</f>
        <v>8460</v>
      </c>
      <c r="J69" s="103">
        <f t="shared" ref="J69" si="94">ROUND(I69*1.2,2)</f>
        <v>10152</v>
      </c>
      <c r="K69" s="102">
        <f t="shared" ref="K69" si="95">F69+I69</f>
        <v>8460</v>
      </c>
      <c r="L69" s="102">
        <f t="shared" ref="L69" si="96">G69+J69</f>
        <v>10152</v>
      </c>
      <c r="N69" s="133"/>
    </row>
    <row r="70" spans="1:14" ht="27.75" customHeight="1" x14ac:dyDescent="0.3">
      <c r="A70" s="111"/>
      <c r="B70" s="112" t="s">
        <v>265</v>
      </c>
      <c r="C70" s="13" t="s">
        <v>7</v>
      </c>
      <c r="D70" s="113">
        <v>12.12</v>
      </c>
      <c r="E70" s="114">
        <v>2416.5</v>
      </c>
      <c r="F70" s="99">
        <f t="shared" ref="F70" si="97">ROUND(E70*D70,2)</f>
        <v>29287.98</v>
      </c>
      <c r="G70" s="99">
        <f t="shared" ref="G70" si="98">ROUND(F70*1.2,2)</f>
        <v>35145.58</v>
      </c>
      <c r="H70" s="115"/>
      <c r="I70" s="100"/>
      <c r="J70" s="100"/>
      <c r="K70" s="100">
        <f t="shared" ref="K70:L72" si="99">F70+I70</f>
        <v>29287.98</v>
      </c>
      <c r="L70" s="99">
        <f t="shared" si="99"/>
        <v>35145.58</v>
      </c>
      <c r="N70" s="133"/>
    </row>
    <row r="71" spans="1:14" ht="27.75" customHeight="1" x14ac:dyDescent="0.3">
      <c r="A71" s="116"/>
      <c r="B71" s="87" t="s">
        <v>263</v>
      </c>
      <c r="C71" s="86" t="s">
        <v>7</v>
      </c>
      <c r="D71" s="117">
        <f>D70*1.26</f>
        <v>15.271199999999999</v>
      </c>
      <c r="E71" s="103"/>
      <c r="F71" s="103"/>
      <c r="G71" s="103"/>
      <c r="H71" s="102">
        <v>4800</v>
      </c>
      <c r="I71" s="103">
        <f t="shared" ref="I71" si="100">ROUND(H71*D71,2)</f>
        <v>73301.759999999995</v>
      </c>
      <c r="J71" s="103">
        <f t="shared" ref="J71" si="101">ROUND(I71*1.2,2)</f>
        <v>87962.11</v>
      </c>
      <c r="K71" s="102">
        <f t="shared" si="99"/>
        <v>73301.759999999995</v>
      </c>
      <c r="L71" s="102">
        <f t="shared" si="99"/>
        <v>87962.11</v>
      </c>
      <c r="N71" s="133"/>
    </row>
    <row r="72" spans="1:14" ht="27.75" customHeight="1" x14ac:dyDescent="0.3">
      <c r="A72" s="131"/>
      <c r="B72" s="112" t="s">
        <v>266</v>
      </c>
      <c r="C72" s="13" t="s">
        <v>7</v>
      </c>
      <c r="D72" s="113">
        <v>1.21</v>
      </c>
      <c r="E72" s="114">
        <v>2102.355</v>
      </c>
      <c r="F72" s="99">
        <f t="shared" ref="F72" si="102">ROUND(E72*D72,2)</f>
        <v>2543.85</v>
      </c>
      <c r="G72" s="99">
        <f t="shared" ref="G72" si="103">ROUND(F72*1.2,2)</f>
        <v>3052.62</v>
      </c>
      <c r="H72" s="115"/>
      <c r="I72" s="100"/>
      <c r="J72" s="100"/>
      <c r="K72" s="100">
        <f t="shared" si="99"/>
        <v>2543.85</v>
      </c>
      <c r="L72" s="99">
        <f t="shared" si="99"/>
        <v>3052.62</v>
      </c>
      <c r="N72" s="133"/>
    </row>
    <row r="73" spans="1:14" ht="27.75" customHeight="1" x14ac:dyDescent="0.3">
      <c r="A73" s="116"/>
      <c r="B73" s="118" t="s">
        <v>263</v>
      </c>
      <c r="C73" s="86" t="s">
        <v>7</v>
      </c>
      <c r="D73" s="119">
        <f>D72*1.26</f>
        <v>1.5246</v>
      </c>
      <c r="E73" s="103"/>
      <c r="F73" s="102"/>
      <c r="G73" s="102"/>
      <c r="H73" s="102">
        <v>4800</v>
      </c>
      <c r="I73" s="103">
        <f t="shared" ref="I73" si="104">ROUND(H73*D73,2)</f>
        <v>7318.08</v>
      </c>
      <c r="J73" s="103">
        <f t="shared" ref="J73" si="105">ROUND(I73*1.2,2)</f>
        <v>8781.7000000000007</v>
      </c>
      <c r="K73" s="102">
        <f t="shared" ref="K73:K77" si="106">F73+I73</f>
        <v>7318.08</v>
      </c>
      <c r="L73" s="102">
        <f t="shared" ref="L73:L77" si="107">G73+J73</f>
        <v>8781.7000000000007</v>
      </c>
      <c r="N73" s="133"/>
    </row>
    <row r="74" spans="1:14" ht="27.75" customHeight="1" x14ac:dyDescent="0.3">
      <c r="A74" s="111"/>
      <c r="B74" s="112" t="s">
        <v>267</v>
      </c>
      <c r="C74" s="13" t="s">
        <v>9</v>
      </c>
      <c r="D74" s="113">
        <v>22.42</v>
      </c>
      <c r="E74" s="114">
        <v>1181.625</v>
      </c>
      <c r="F74" s="99">
        <f t="shared" ref="F74:F77" si="108">ROUND(E74*D74,2)</f>
        <v>26492.03</v>
      </c>
      <c r="G74" s="99">
        <f t="shared" ref="G74:G77" si="109">ROUND(F74*1.2,2)</f>
        <v>31790.44</v>
      </c>
      <c r="H74" s="115"/>
      <c r="I74" s="100"/>
      <c r="J74" s="100"/>
      <c r="K74" s="100">
        <f t="shared" si="106"/>
        <v>26492.03</v>
      </c>
      <c r="L74" s="99">
        <f t="shared" si="107"/>
        <v>31790.44</v>
      </c>
      <c r="N74" s="133"/>
    </row>
    <row r="75" spans="1:14" ht="27.75" customHeight="1" x14ac:dyDescent="0.3">
      <c r="A75" s="111"/>
      <c r="B75" s="112" t="s">
        <v>254</v>
      </c>
      <c r="C75" s="13" t="s">
        <v>15</v>
      </c>
      <c r="D75" s="113">
        <f>34.03*1.75</f>
        <v>59.552500000000002</v>
      </c>
      <c r="E75" s="114">
        <v>700</v>
      </c>
      <c r="F75" s="99">
        <f t="shared" si="108"/>
        <v>41686.75</v>
      </c>
      <c r="G75" s="99">
        <f t="shared" si="109"/>
        <v>50024.1</v>
      </c>
      <c r="H75" s="115"/>
      <c r="I75" s="100"/>
      <c r="J75" s="100"/>
      <c r="K75" s="100">
        <f t="shared" si="106"/>
        <v>41686.75</v>
      </c>
      <c r="L75" s="99">
        <f t="shared" si="107"/>
        <v>50024.1</v>
      </c>
      <c r="N75" s="133"/>
    </row>
    <row r="76" spans="1:14" ht="45" customHeight="1" x14ac:dyDescent="0.3">
      <c r="A76" s="111"/>
      <c r="B76" s="112" t="s">
        <v>255</v>
      </c>
      <c r="C76" s="13" t="s">
        <v>15</v>
      </c>
      <c r="D76" s="113">
        <f>9.47+0.15+0.0414*6</f>
        <v>9.8684000000000012</v>
      </c>
      <c r="E76" s="114">
        <v>1140</v>
      </c>
      <c r="F76" s="99">
        <f t="shared" si="108"/>
        <v>11249.98</v>
      </c>
      <c r="G76" s="99">
        <f t="shared" si="109"/>
        <v>13499.98</v>
      </c>
      <c r="H76" s="115"/>
      <c r="I76" s="100"/>
      <c r="J76" s="100"/>
      <c r="K76" s="100">
        <f t="shared" si="106"/>
        <v>11249.98</v>
      </c>
      <c r="L76" s="99">
        <f t="shared" si="107"/>
        <v>13499.98</v>
      </c>
      <c r="N76" s="133"/>
    </row>
    <row r="77" spans="1:14" ht="27.75" customHeight="1" x14ac:dyDescent="0.3">
      <c r="A77" s="111"/>
      <c r="B77" s="112" t="s">
        <v>256</v>
      </c>
      <c r="C77" s="13" t="s">
        <v>15</v>
      </c>
      <c r="D77" s="113">
        <f>63*0.08</f>
        <v>5.04</v>
      </c>
      <c r="E77" s="114">
        <v>1140</v>
      </c>
      <c r="F77" s="99">
        <f t="shared" si="108"/>
        <v>5745.6</v>
      </c>
      <c r="G77" s="99">
        <f t="shared" si="109"/>
        <v>6894.72</v>
      </c>
      <c r="H77" s="115"/>
      <c r="I77" s="100"/>
      <c r="J77" s="100"/>
      <c r="K77" s="100">
        <f t="shared" si="106"/>
        <v>5745.6</v>
      </c>
      <c r="L77" s="99">
        <f t="shared" si="107"/>
        <v>6894.72</v>
      </c>
      <c r="N77" s="133"/>
    </row>
    <row r="78" spans="1:14" ht="27.75" customHeight="1" x14ac:dyDescent="0.3">
      <c r="A78" s="173" t="s">
        <v>283</v>
      </c>
      <c r="B78" s="174"/>
      <c r="C78" s="174"/>
      <c r="D78" s="174"/>
      <c r="E78" s="174"/>
      <c r="F78" s="174"/>
      <c r="G78" s="174"/>
      <c r="H78" s="174"/>
      <c r="I78" s="174"/>
      <c r="J78" s="174"/>
      <c r="K78" s="174"/>
      <c r="L78" s="175"/>
      <c r="N78" s="133"/>
    </row>
    <row r="79" spans="1:14" ht="27.75" customHeight="1" x14ac:dyDescent="0.3">
      <c r="A79" s="111"/>
      <c r="B79" s="112" t="s">
        <v>250</v>
      </c>
      <c r="C79" s="13" t="s">
        <v>15</v>
      </c>
      <c r="D79" s="113">
        <v>9.4700000000000006</v>
      </c>
      <c r="E79" s="120">
        <v>8737</v>
      </c>
      <c r="F79" s="99">
        <f t="shared" ref="F79:F82" si="110">ROUND(E79*D79,2)</f>
        <v>82739.39</v>
      </c>
      <c r="G79" s="99">
        <f t="shared" ref="G79:G82" si="111">ROUND(F79*1.2,2)</f>
        <v>99287.27</v>
      </c>
      <c r="H79" s="115"/>
      <c r="I79" s="100"/>
      <c r="J79" s="100"/>
      <c r="K79" s="100">
        <f t="shared" ref="K79:K88" si="112">F79+I79</f>
        <v>82739.39</v>
      </c>
      <c r="L79" s="99">
        <f t="shared" ref="L79:L88" si="113">G79+J79</f>
        <v>99287.27</v>
      </c>
      <c r="N79" s="133"/>
    </row>
    <row r="80" spans="1:14" ht="27.75" customHeight="1" x14ac:dyDescent="0.3">
      <c r="A80" s="111"/>
      <c r="B80" s="112" t="s">
        <v>258</v>
      </c>
      <c r="C80" s="13" t="s">
        <v>7</v>
      </c>
      <c r="D80" s="113">
        <v>28.99</v>
      </c>
      <c r="E80" s="114">
        <v>1630</v>
      </c>
      <c r="F80" s="99">
        <f t="shared" si="110"/>
        <v>47253.7</v>
      </c>
      <c r="G80" s="99">
        <f t="shared" si="111"/>
        <v>56704.44</v>
      </c>
      <c r="H80" s="115"/>
      <c r="I80" s="100"/>
      <c r="J80" s="100"/>
      <c r="K80" s="100">
        <f t="shared" si="112"/>
        <v>47253.7</v>
      </c>
      <c r="L80" s="99">
        <f t="shared" si="113"/>
        <v>56704.44</v>
      </c>
      <c r="M80" s="142"/>
      <c r="N80" s="133"/>
    </row>
    <row r="81" spans="1:14" ht="27.75" customHeight="1" x14ac:dyDescent="0.3">
      <c r="A81" s="121"/>
      <c r="B81" s="89" t="s">
        <v>245</v>
      </c>
      <c r="C81" s="13" t="s">
        <v>8</v>
      </c>
      <c r="D81" s="122">
        <v>136.05000000000001</v>
      </c>
      <c r="E81" s="114">
        <v>101.5</v>
      </c>
      <c r="F81" s="99">
        <f t="shared" si="110"/>
        <v>13809.08</v>
      </c>
      <c r="G81" s="99">
        <f t="shared" si="111"/>
        <v>16570.900000000001</v>
      </c>
      <c r="H81" s="115"/>
      <c r="I81" s="100"/>
      <c r="J81" s="100"/>
      <c r="K81" s="100">
        <f t="shared" si="112"/>
        <v>13809.08</v>
      </c>
      <c r="L81" s="99">
        <f t="shared" si="113"/>
        <v>16570.900000000001</v>
      </c>
      <c r="N81" s="133"/>
    </row>
    <row r="82" spans="1:14" ht="27.75" customHeight="1" x14ac:dyDescent="0.3">
      <c r="A82" s="111"/>
      <c r="B82" s="112" t="s">
        <v>249</v>
      </c>
      <c r="C82" s="13" t="s">
        <v>7</v>
      </c>
      <c r="D82" s="113">
        <v>13.61</v>
      </c>
      <c r="E82" s="114">
        <v>2573.7399999999998</v>
      </c>
      <c r="F82" s="99">
        <f t="shared" si="110"/>
        <v>35028.6</v>
      </c>
      <c r="G82" s="99">
        <f t="shared" si="111"/>
        <v>42034.32</v>
      </c>
      <c r="H82" s="115"/>
      <c r="I82" s="100"/>
      <c r="J82" s="100"/>
      <c r="K82" s="100">
        <f t="shared" si="112"/>
        <v>35028.6</v>
      </c>
      <c r="L82" s="99">
        <f t="shared" si="113"/>
        <v>42034.32</v>
      </c>
      <c r="N82" s="133"/>
    </row>
    <row r="83" spans="1:14" ht="27.75" customHeight="1" x14ac:dyDescent="0.3">
      <c r="A83" s="116"/>
      <c r="B83" s="118" t="s">
        <v>247</v>
      </c>
      <c r="C83" s="86" t="s">
        <v>7</v>
      </c>
      <c r="D83" s="119">
        <f>D82*1.26</f>
        <v>17.148599999999998</v>
      </c>
      <c r="E83" s="103"/>
      <c r="F83" s="102"/>
      <c r="G83" s="102"/>
      <c r="H83" s="102">
        <v>4800</v>
      </c>
      <c r="I83" s="103">
        <f t="shared" ref="I83" si="114">ROUND(H83*D83,2)</f>
        <v>82313.279999999999</v>
      </c>
      <c r="J83" s="103">
        <f t="shared" ref="J83" si="115">ROUND(I83*1.2,2)</f>
        <v>98775.94</v>
      </c>
      <c r="K83" s="102">
        <f t="shared" si="112"/>
        <v>82313.279999999999</v>
      </c>
      <c r="L83" s="102">
        <f t="shared" si="113"/>
        <v>98775.94</v>
      </c>
      <c r="N83" s="133"/>
    </row>
    <row r="84" spans="1:14" ht="27.75" customHeight="1" x14ac:dyDescent="0.3">
      <c r="A84" s="121"/>
      <c r="B84" s="112" t="s">
        <v>278</v>
      </c>
      <c r="C84" s="13" t="s">
        <v>10</v>
      </c>
      <c r="D84" s="113">
        <v>47</v>
      </c>
      <c r="E84" s="114">
        <v>2952.96</v>
      </c>
      <c r="F84" s="99">
        <f t="shared" ref="F84" si="116">ROUND(E84*D84,2)</f>
        <v>138789.12</v>
      </c>
      <c r="G84" s="99">
        <f t="shared" ref="G84" si="117">ROUND(F84*1.2,2)</f>
        <v>166546.94</v>
      </c>
      <c r="H84" s="115"/>
      <c r="I84" s="100"/>
      <c r="J84" s="100"/>
      <c r="K84" s="100">
        <f t="shared" si="112"/>
        <v>138789.12</v>
      </c>
      <c r="L84" s="99">
        <f t="shared" si="113"/>
        <v>166546.94</v>
      </c>
      <c r="N84" s="133"/>
    </row>
    <row r="85" spans="1:14" ht="27.75" customHeight="1" x14ac:dyDescent="0.3">
      <c r="A85" s="116"/>
      <c r="B85" s="118" t="s">
        <v>279</v>
      </c>
      <c r="C85" s="86" t="s">
        <v>268</v>
      </c>
      <c r="D85" s="119">
        <v>1</v>
      </c>
      <c r="E85" s="103"/>
      <c r="F85" s="102"/>
      <c r="G85" s="102"/>
      <c r="H85" s="102">
        <v>1250000</v>
      </c>
      <c r="I85" s="103">
        <f t="shared" ref="I85" si="118">ROUND(H85*D85,2)</f>
        <v>1250000</v>
      </c>
      <c r="J85" s="103">
        <f t="shared" ref="J85" si="119">ROUND(I85*1.2,2)</f>
        <v>1500000</v>
      </c>
      <c r="K85" s="102">
        <f t="shared" si="112"/>
        <v>1250000</v>
      </c>
      <c r="L85" s="102">
        <f t="shared" si="113"/>
        <v>1500000</v>
      </c>
      <c r="N85" s="133"/>
    </row>
    <row r="86" spans="1:14" ht="27.75" customHeight="1" x14ac:dyDescent="0.3">
      <c r="A86" s="123"/>
      <c r="B86" s="108" t="s">
        <v>264</v>
      </c>
      <c r="C86" s="104" t="s">
        <v>15</v>
      </c>
      <c r="D86" s="124">
        <v>9.4700000000000006</v>
      </c>
      <c r="E86" s="125">
        <v>10921.25</v>
      </c>
      <c r="F86" s="105">
        <f t="shared" ref="F86" si="120">ROUND(E86*D86,2)</f>
        <v>103424.24</v>
      </c>
      <c r="G86" s="105">
        <f t="shared" ref="G86" si="121">ROUND(F86*1.2,2)</f>
        <v>124109.09</v>
      </c>
      <c r="H86" s="115"/>
      <c r="I86" s="100"/>
      <c r="J86" s="100"/>
      <c r="K86" s="100">
        <f t="shared" si="112"/>
        <v>103424.24</v>
      </c>
      <c r="L86" s="99">
        <f t="shared" si="113"/>
        <v>124109.09</v>
      </c>
      <c r="N86" s="133"/>
    </row>
    <row r="87" spans="1:14" ht="27.75" customHeight="1" x14ac:dyDescent="0.3">
      <c r="A87" s="116"/>
      <c r="B87" s="87" t="s">
        <v>280</v>
      </c>
      <c r="C87" s="86" t="s">
        <v>268</v>
      </c>
      <c r="D87" s="117">
        <v>1</v>
      </c>
      <c r="E87" s="103"/>
      <c r="F87" s="102"/>
      <c r="G87" s="102"/>
      <c r="H87" s="102">
        <v>2730000</v>
      </c>
      <c r="I87" s="103">
        <f t="shared" ref="I87" si="122">ROUND(H87*D87,2)</f>
        <v>2730000</v>
      </c>
      <c r="J87" s="103">
        <f t="shared" ref="J87" si="123">ROUND(I87*1.2,2)</f>
        <v>3276000</v>
      </c>
      <c r="K87" s="102">
        <f t="shared" si="112"/>
        <v>2730000</v>
      </c>
      <c r="L87" s="102">
        <f t="shared" si="113"/>
        <v>3276000</v>
      </c>
      <c r="N87" s="133"/>
    </row>
    <row r="88" spans="1:14" ht="27.75" customHeight="1" x14ac:dyDescent="0.3">
      <c r="A88" s="121"/>
      <c r="B88" s="126" t="s">
        <v>281</v>
      </c>
      <c r="C88" s="13" t="s">
        <v>10</v>
      </c>
      <c r="D88" s="127">
        <v>2</v>
      </c>
      <c r="E88" s="128">
        <v>2510.0160000000001</v>
      </c>
      <c r="F88" s="99">
        <f t="shared" ref="F88" si="124">ROUND(E88*D88,2)</f>
        <v>5020.03</v>
      </c>
      <c r="G88" s="99">
        <f t="shared" ref="G88" si="125">ROUND(F88*1.2,2)</f>
        <v>6024.04</v>
      </c>
      <c r="H88" s="115"/>
      <c r="I88" s="100"/>
      <c r="J88" s="100"/>
      <c r="K88" s="100">
        <f t="shared" si="112"/>
        <v>5020.03</v>
      </c>
      <c r="L88" s="99">
        <f t="shared" si="113"/>
        <v>6024.04</v>
      </c>
      <c r="N88" s="133"/>
    </row>
    <row r="89" spans="1:14" ht="27.75" customHeight="1" x14ac:dyDescent="0.3">
      <c r="A89" s="116"/>
      <c r="B89" s="129" t="s">
        <v>282</v>
      </c>
      <c r="C89" s="86" t="s">
        <v>10</v>
      </c>
      <c r="D89" s="130">
        <v>2</v>
      </c>
      <c r="E89" s="106"/>
      <c r="F89" s="106"/>
      <c r="G89" s="106"/>
      <c r="H89" s="102">
        <v>32370</v>
      </c>
      <c r="I89" s="106">
        <f>ROUND(H89*D89,2)</f>
        <v>64740</v>
      </c>
      <c r="J89" s="106">
        <f>ROUND(I89*1.2,2)</f>
        <v>77688</v>
      </c>
      <c r="K89" s="106">
        <f>F89+I89</f>
        <v>64740</v>
      </c>
      <c r="L89" s="107">
        <f>G89+J89</f>
        <v>77688</v>
      </c>
      <c r="N89" s="133"/>
    </row>
    <row r="90" spans="1:14" ht="27.75" customHeight="1" x14ac:dyDescent="0.3">
      <c r="A90" s="121"/>
      <c r="B90" s="89" t="s">
        <v>125</v>
      </c>
      <c r="C90" s="13" t="s">
        <v>10</v>
      </c>
      <c r="D90" s="122">
        <v>1</v>
      </c>
      <c r="E90" s="114">
        <v>12480</v>
      </c>
      <c r="F90" s="99">
        <f t="shared" ref="F90" si="126">ROUND(E90*D90,2)</f>
        <v>12480</v>
      </c>
      <c r="G90" s="99">
        <f t="shared" ref="G90" si="127">ROUND(F90*1.2,2)</f>
        <v>14976</v>
      </c>
      <c r="H90" s="115"/>
      <c r="I90" s="100"/>
      <c r="J90" s="100"/>
      <c r="K90" s="100">
        <f t="shared" ref="K90:K107" si="128">F90+I90</f>
        <v>12480</v>
      </c>
      <c r="L90" s="99">
        <f t="shared" ref="L90:L107" si="129">G90+J90</f>
        <v>14976</v>
      </c>
      <c r="N90" s="133"/>
    </row>
    <row r="91" spans="1:14" ht="27.75" customHeight="1" x14ac:dyDescent="0.3">
      <c r="A91" s="116"/>
      <c r="B91" s="87" t="s">
        <v>126</v>
      </c>
      <c r="C91" s="86" t="s">
        <v>10</v>
      </c>
      <c r="D91" s="117">
        <v>1</v>
      </c>
      <c r="E91" s="103"/>
      <c r="F91" s="103"/>
      <c r="G91" s="103"/>
      <c r="H91" s="102">
        <v>112000</v>
      </c>
      <c r="I91" s="103">
        <f t="shared" ref="I91:I96" si="130">ROUND(H91*D91,2)</f>
        <v>112000</v>
      </c>
      <c r="J91" s="103">
        <f t="shared" ref="J91:J96" si="131">ROUND(I91*1.2,2)</f>
        <v>134400</v>
      </c>
      <c r="K91" s="102">
        <f t="shared" si="128"/>
        <v>112000</v>
      </c>
      <c r="L91" s="102">
        <f t="shared" si="129"/>
        <v>134400</v>
      </c>
      <c r="N91" s="133"/>
    </row>
    <row r="92" spans="1:14" ht="27.75" customHeight="1" x14ac:dyDescent="0.3">
      <c r="A92" s="116"/>
      <c r="B92" s="87" t="s">
        <v>233</v>
      </c>
      <c r="C92" s="86" t="s">
        <v>149</v>
      </c>
      <c r="D92" s="117">
        <v>1</v>
      </c>
      <c r="E92" s="103"/>
      <c r="F92" s="103"/>
      <c r="G92" s="103"/>
      <c r="H92" s="102">
        <v>3700</v>
      </c>
      <c r="I92" s="103">
        <f t="shared" si="130"/>
        <v>3700</v>
      </c>
      <c r="J92" s="103">
        <f t="shared" si="131"/>
        <v>4440</v>
      </c>
      <c r="K92" s="102">
        <f t="shared" si="128"/>
        <v>3700</v>
      </c>
      <c r="L92" s="102">
        <f t="shared" si="129"/>
        <v>4440</v>
      </c>
      <c r="N92" s="133"/>
    </row>
    <row r="93" spans="1:14" ht="27.75" customHeight="1" x14ac:dyDescent="0.3">
      <c r="A93" s="116"/>
      <c r="B93" s="87" t="s">
        <v>235</v>
      </c>
      <c r="C93" s="86" t="s">
        <v>10</v>
      </c>
      <c r="D93" s="117">
        <v>1</v>
      </c>
      <c r="E93" s="103"/>
      <c r="F93" s="103"/>
      <c r="G93" s="103"/>
      <c r="H93" s="102">
        <v>3700</v>
      </c>
      <c r="I93" s="103">
        <f t="shared" si="130"/>
        <v>3700</v>
      </c>
      <c r="J93" s="103">
        <f t="shared" si="131"/>
        <v>4440</v>
      </c>
      <c r="K93" s="102">
        <f t="shared" si="128"/>
        <v>3700</v>
      </c>
      <c r="L93" s="102">
        <f t="shared" si="129"/>
        <v>4440</v>
      </c>
      <c r="N93" s="133"/>
    </row>
    <row r="94" spans="1:14" ht="27.75" customHeight="1" x14ac:dyDescent="0.3">
      <c r="A94" s="116"/>
      <c r="B94" s="87" t="s">
        <v>241</v>
      </c>
      <c r="C94" s="86" t="s">
        <v>238</v>
      </c>
      <c r="D94" s="117">
        <v>4</v>
      </c>
      <c r="E94" s="103"/>
      <c r="F94" s="103"/>
      <c r="G94" s="103"/>
      <c r="H94" s="103">
        <v>235.65</v>
      </c>
      <c r="I94" s="103">
        <f t="shared" si="130"/>
        <v>942.6</v>
      </c>
      <c r="J94" s="103">
        <f t="shared" si="131"/>
        <v>1131.1199999999999</v>
      </c>
      <c r="K94" s="102">
        <f t="shared" si="128"/>
        <v>942.6</v>
      </c>
      <c r="L94" s="102">
        <f t="shared" si="129"/>
        <v>1131.1199999999999</v>
      </c>
      <c r="N94" s="133"/>
    </row>
    <row r="95" spans="1:14" ht="27.75" customHeight="1" x14ac:dyDescent="0.3">
      <c r="A95" s="116"/>
      <c r="B95" s="87" t="s">
        <v>239</v>
      </c>
      <c r="C95" s="86" t="s">
        <v>234</v>
      </c>
      <c r="D95" s="117">
        <v>0.76</v>
      </c>
      <c r="E95" s="103"/>
      <c r="F95" s="103"/>
      <c r="G95" s="103"/>
      <c r="H95" s="103">
        <v>367.42500000000001</v>
      </c>
      <c r="I95" s="103">
        <f t="shared" si="130"/>
        <v>279.24</v>
      </c>
      <c r="J95" s="103">
        <f t="shared" si="131"/>
        <v>335.09</v>
      </c>
      <c r="K95" s="102">
        <f t="shared" si="128"/>
        <v>279.24</v>
      </c>
      <c r="L95" s="102">
        <f t="shared" si="129"/>
        <v>335.09</v>
      </c>
      <c r="N95" s="133"/>
    </row>
    <row r="96" spans="1:14" ht="27.75" customHeight="1" x14ac:dyDescent="0.3">
      <c r="A96" s="116"/>
      <c r="B96" s="87" t="s">
        <v>240</v>
      </c>
      <c r="C96" s="86" t="s">
        <v>234</v>
      </c>
      <c r="D96" s="117">
        <v>0.76</v>
      </c>
      <c r="E96" s="103"/>
      <c r="F96" s="103"/>
      <c r="G96" s="103"/>
      <c r="H96" s="103">
        <v>335.875</v>
      </c>
      <c r="I96" s="103">
        <f t="shared" si="130"/>
        <v>255.27</v>
      </c>
      <c r="J96" s="103">
        <f t="shared" si="131"/>
        <v>306.32</v>
      </c>
      <c r="K96" s="102">
        <f t="shared" si="128"/>
        <v>255.27</v>
      </c>
      <c r="L96" s="102">
        <f t="shared" si="129"/>
        <v>306.32</v>
      </c>
      <c r="N96" s="133"/>
    </row>
    <row r="97" spans="1:14" ht="27.75" customHeight="1" x14ac:dyDescent="0.3">
      <c r="A97" s="121"/>
      <c r="B97" s="89" t="s">
        <v>237</v>
      </c>
      <c r="C97" s="13" t="s">
        <v>24</v>
      </c>
      <c r="D97" s="122">
        <v>6</v>
      </c>
      <c r="E97" s="114">
        <v>1324</v>
      </c>
      <c r="F97" s="99">
        <f t="shared" ref="F97" si="132">ROUND(E97*D97,2)</f>
        <v>7944</v>
      </c>
      <c r="G97" s="99">
        <f t="shared" ref="G97" si="133">ROUND(F97*1.2,2)</f>
        <v>9532.7999999999993</v>
      </c>
      <c r="H97" s="115"/>
      <c r="I97" s="100"/>
      <c r="J97" s="100"/>
      <c r="K97" s="100">
        <f t="shared" si="128"/>
        <v>7944</v>
      </c>
      <c r="L97" s="99">
        <f t="shared" si="129"/>
        <v>9532.7999999999993</v>
      </c>
      <c r="N97" s="133"/>
    </row>
    <row r="98" spans="1:14" ht="27.75" customHeight="1" x14ac:dyDescent="0.3">
      <c r="A98" s="116"/>
      <c r="B98" s="118" t="s">
        <v>257</v>
      </c>
      <c r="C98" s="86" t="s">
        <v>149</v>
      </c>
      <c r="D98" s="119">
        <v>12</v>
      </c>
      <c r="E98" s="103"/>
      <c r="F98" s="102"/>
      <c r="G98" s="102"/>
      <c r="H98" s="102">
        <v>8050</v>
      </c>
      <c r="I98" s="103">
        <f t="shared" ref="I98:I99" si="134">ROUND(H98*D98,2)</f>
        <v>96600</v>
      </c>
      <c r="J98" s="103">
        <f t="shared" ref="J98:J99" si="135">ROUND(I98*1.2,2)</f>
        <v>115920</v>
      </c>
      <c r="K98" s="102">
        <f t="shared" si="128"/>
        <v>96600</v>
      </c>
      <c r="L98" s="102">
        <f t="shared" si="129"/>
        <v>115920</v>
      </c>
      <c r="N98" s="133"/>
    </row>
    <row r="99" spans="1:14" ht="27.75" customHeight="1" x14ac:dyDescent="0.3">
      <c r="A99" s="116"/>
      <c r="B99" s="118" t="s">
        <v>236</v>
      </c>
      <c r="C99" s="86" t="s">
        <v>10</v>
      </c>
      <c r="D99" s="119">
        <v>36</v>
      </c>
      <c r="E99" s="103"/>
      <c r="F99" s="102"/>
      <c r="G99" s="102"/>
      <c r="H99" s="102">
        <v>235</v>
      </c>
      <c r="I99" s="103">
        <f t="shared" si="134"/>
        <v>8460</v>
      </c>
      <c r="J99" s="103">
        <f t="shared" si="135"/>
        <v>10152</v>
      </c>
      <c r="K99" s="102">
        <f t="shared" si="128"/>
        <v>8460</v>
      </c>
      <c r="L99" s="102">
        <f t="shared" si="129"/>
        <v>10152</v>
      </c>
      <c r="N99" s="133"/>
    </row>
    <row r="100" spans="1:14" ht="27.75" customHeight="1" x14ac:dyDescent="0.3">
      <c r="A100" s="111"/>
      <c r="B100" s="112" t="s">
        <v>265</v>
      </c>
      <c r="C100" s="13" t="s">
        <v>7</v>
      </c>
      <c r="D100" s="113">
        <v>12.12</v>
      </c>
      <c r="E100" s="114">
        <v>2416.5</v>
      </c>
      <c r="F100" s="99">
        <f t="shared" ref="F100" si="136">ROUND(E100*D100,2)</f>
        <v>29287.98</v>
      </c>
      <c r="G100" s="99">
        <f t="shared" ref="G100" si="137">ROUND(F100*1.2,2)</f>
        <v>35145.58</v>
      </c>
      <c r="H100" s="115"/>
      <c r="I100" s="100"/>
      <c r="J100" s="100"/>
      <c r="K100" s="100">
        <f t="shared" si="128"/>
        <v>29287.98</v>
      </c>
      <c r="L100" s="99">
        <f t="shared" si="129"/>
        <v>35145.58</v>
      </c>
      <c r="N100" s="133"/>
    </row>
    <row r="101" spans="1:14" ht="27.75" customHeight="1" x14ac:dyDescent="0.3">
      <c r="A101" s="116"/>
      <c r="B101" s="87" t="s">
        <v>263</v>
      </c>
      <c r="C101" s="86" t="s">
        <v>7</v>
      </c>
      <c r="D101" s="117">
        <f>D100*1.26</f>
        <v>15.271199999999999</v>
      </c>
      <c r="E101" s="103"/>
      <c r="F101" s="103"/>
      <c r="G101" s="103"/>
      <c r="H101" s="102">
        <v>4800</v>
      </c>
      <c r="I101" s="103">
        <f t="shared" ref="I101" si="138">ROUND(H101*D101,2)</f>
        <v>73301.759999999995</v>
      </c>
      <c r="J101" s="103">
        <f t="shared" ref="J101" si="139">ROUND(I101*1.2,2)</f>
        <v>87962.11</v>
      </c>
      <c r="K101" s="102">
        <f t="shared" si="128"/>
        <v>73301.759999999995</v>
      </c>
      <c r="L101" s="102">
        <f t="shared" si="129"/>
        <v>87962.11</v>
      </c>
      <c r="N101" s="133"/>
    </row>
    <row r="102" spans="1:14" ht="27.75" customHeight="1" x14ac:dyDescent="0.3">
      <c r="A102" s="131"/>
      <c r="B102" s="112" t="s">
        <v>266</v>
      </c>
      <c r="C102" s="13" t="s">
        <v>7</v>
      </c>
      <c r="D102" s="113">
        <v>1.21</v>
      </c>
      <c r="E102" s="114">
        <v>2102.355</v>
      </c>
      <c r="F102" s="99">
        <f t="shared" ref="F102" si="140">ROUND(E102*D102,2)</f>
        <v>2543.85</v>
      </c>
      <c r="G102" s="99">
        <f t="shared" ref="G102" si="141">ROUND(F102*1.2,2)</f>
        <v>3052.62</v>
      </c>
      <c r="H102" s="115"/>
      <c r="I102" s="100"/>
      <c r="J102" s="100"/>
      <c r="K102" s="100">
        <f t="shared" si="128"/>
        <v>2543.85</v>
      </c>
      <c r="L102" s="99">
        <f t="shared" si="129"/>
        <v>3052.62</v>
      </c>
      <c r="N102" s="133"/>
    </row>
    <row r="103" spans="1:14" ht="27.75" customHeight="1" x14ac:dyDescent="0.3">
      <c r="A103" s="116"/>
      <c r="B103" s="118" t="s">
        <v>263</v>
      </c>
      <c r="C103" s="86" t="s">
        <v>7</v>
      </c>
      <c r="D103" s="119">
        <f>D102*1.26</f>
        <v>1.5246</v>
      </c>
      <c r="E103" s="103"/>
      <c r="F103" s="102"/>
      <c r="G103" s="102"/>
      <c r="H103" s="102">
        <v>4800</v>
      </c>
      <c r="I103" s="103">
        <f t="shared" ref="I103" si="142">ROUND(H103*D103,2)</f>
        <v>7318.08</v>
      </c>
      <c r="J103" s="103">
        <f t="shared" ref="J103" si="143">ROUND(I103*1.2,2)</f>
        <v>8781.7000000000007</v>
      </c>
      <c r="K103" s="102">
        <f t="shared" si="128"/>
        <v>7318.08</v>
      </c>
      <c r="L103" s="102">
        <f t="shared" si="129"/>
        <v>8781.7000000000007</v>
      </c>
      <c r="N103" s="133"/>
    </row>
    <row r="104" spans="1:14" ht="27.75" customHeight="1" x14ac:dyDescent="0.3">
      <c r="A104" s="111"/>
      <c r="B104" s="112" t="s">
        <v>267</v>
      </c>
      <c r="C104" s="13" t="s">
        <v>9</v>
      </c>
      <c r="D104" s="113">
        <v>22.42</v>
      </c>
      <c r="E104" s="114">
        <v>1181.625</v>
      </c>
      <c r="F104" s="99">
        <f t="shared" ref="F104:F107" si="144">ROUND(E104*D104,2)</f>
        <v>26492.03</v>
      </c>
      <c r="G104" s="99">
        <f t="shared" ref="G104:G107" si="145">ROUND(F104*1.2,2)</f>
        <v>31790.44</v>
      </c>
      <c r="H104" s="115"/>
      <c r="I104" s="100"/>
      <c r="J104" s="100"/>
      <c r="K104" s="100">
        <f t="shared" si="128"/>
        <v>26492.03</v>
      </c>
      <c r="L104" s="99">
        <f t="shared" si="129"/>
        <v>31790.44</v>
      </c>
      <c r="N104" s="133"/>
    </row>
    <row r="105" spans="1:14" ht="27.75" customHeight="1" x14ac:dyDescent="0.3">
      <c r="A105" s="111"/>
      <c r="B105" s="112" t="s">
        <v>254</v>
      </c>
      <c r="C105" s="13" t="s">
        <v>15</v>
      </c>
      <c r="D105" s="113">
        <f>28.99*1.75</f>
        <v>50.732499999999995</v>
      </c>
      <c r="E105" s="114">
        <v>700</v>
      </c>
      <c r="F105" s="99">
        <f t="shared" si="144"/>
        <v>35512.75</v>
      </c>
      <c r="G105" s="99">
        <f t="shared" si="145"/>
        <v>42615.3</v>
      </c>
      <c r="H105" s="115"/>
      <c r="I105" s="100"/>
      <c r="J105" s="100"/>
      <c r="K105" s="100">
        <f t="shared" si="128"/>
        <v>35512.75</v>
      </c>
      <c r="L105" s="99">
        <f t="shared" si="129"/>
        <v>42615.3</v>
      </c>
      <c r="N105" s="133"/>
    </row>
    <row r="106" spans="1:14" ht="27.75" customHeight="1" x14ac:dyDescent="0.3">
      <c r="A106" s="111"/>
      <c r="B106" s="112" t="s">
        <v>255</v>
      </c>
      <c r="C106" s="13" t="s">
        <v>15</v>
      </c>
      <c r="D106" s="113">
        <f>9.47+0.15+0.0414*6</f>
        <v>9.8684000000000012</v>
      </c>
      <c r="E106" s="114">
        <v>1140</v>
      </c>
      <c r="F106" s="99">
        <f t="shared" si="144"/>
        <v>11249.98</v>
      </c>
      <c r="G106" s="99">
        <f t="shared" si="145"/>
        <v>13499.98</v>
      </c>
      <c r="H106" s="115"/>
      <c r="I106" s="100"/>
      <c r="J106" s="100"/>
      <c r="K106" s="100">
        <f t="shared" si="128"/>
        <v>11249.98</v>
      </c>
      <c r="L106" s="99">
        <f t="shared" si="129"/>
        <v>13499.98</v>
      </c>
      <c r="N106" s="133"/>
    </row>
    <row r="107" spans="1:14" ht="27.75" customHeight="1" x14ac:dyDescent="0.3">
      <c r="A107" s="111"/>
      <c r="B107" s="112" t="s">
        <v>256</v>
      </c>
      <c r="C107" s="13" t="s">
        <v>15</v>
      </c>
      <c r="D107" s="113">
        <f>63*0.08</f>
        <v>5.04</v>
      </c>
      <c r="E107" s="114">
        <v>1140</v>
      </c>
      <c r="F107" s="99">
        <f t="shared" si="144"/>
        <v>5745.6</v>
      </c>
      <c r="G107" s="99">
        <f t="shared" si="145"/>
        <v>6894.72</v>
      </c>
      <c r="H107" s="115"/>
      <c r="I107" s="100"/>
      <c r="J107" s="100"/>
      <c r="K107" s="100">
        <f t="shared" si="128"/>
        <v>5745.6</v>
      </c>
      <c r="L107" s="99">
        <f t="shared" si="129"/>
        <v>6894.72</v>
      </c>
      <c r="N107" s="133"/>
    </row>
    <row r="108" spans="1:14" ht="27.75" customHeight="1" x14ac:dyDescent="0.3">
      <c r="A108" s="173" t="s">
        <v>284</v>
      </c>
      <c r="B108" s="174"/>
      <c r="C108" s="174"/>
      <c r="D108" s="174"/>
      <c r="E108" s="174"/>
      <c r="F108" s="174"/>
      <c r="G108" s="174"/>
      <c r="H108" s="174"/>
      <c r="I108" s="174"/>
      <c r="J108" s="174"/>
      <c r="K108" s="174"/>
      <c r="L108" s="175"/>
      <c r="N108" s="133"/>
    </row>
    <row r="109" spans="1:14" ht="27.75" customHeight="1" x14ac:dyDescent="0.3">
      <c r="A109" s="111"/>
      <c r="B109" s="112" t="s">
        <v>250</v>
      </c>
      <c r="C109" s="13" t="s">
        <v>15</v>
      </c>
      <c r="D109" s="113">
        <v>9.4700000000000006</v>
      </c>
      <c r="E109" s="120">
        <v>8737</v>
      </c>
      <c r="F109" s="99">
        <f t="shared" ref="F109:F112" si="146">ROUND(E109*D109,2)</f>
        <v>82739.39</v>
      </c>
      <c r="G109" s="99">
        <f t="shared" ref="G109:G112" si="147">ROUND(F109*1.2,2)</f>
        <v>99287.27</v>
      </c>
      <c r="H109" s="115"/>
      <c r="I109" s="100"/>
      <c r="J109" s="100"/>
      <c r="K109" s="100">
        <f t="shared" ref="K109:K118" si="148">F109+I109</f>
        <v>82739.39</v>
      </c>
      <c r="L109" s="99">
        <f t="shared" ref="L109:L118" si="149">G109+J109</f>
        <v>99287.27</v>
      </c>
      <c r="N109" s="133"/>
    </row>
    <row r="110" spans="1:14" ht="27.75" customHeight="1" x14ac:dyDescent="0.3">
      <c r="A110" s="111"/>
      <c r="B110" s="112" t="s">
        <v>258</v>
      </c>
      <c r="C110" s="13" t="s">
        <v>7</v>
      </c>
      <c r="D110" s="113">
        <v>25.78</v>
      </c>
      <c r="E110" s="114">
        <v>1630</v>
      </c>
      <c r="F110" s="99">
        <f t="shared" si="146"/>
        <v>42021.4</v>
      </c>
      <c r="G110" s="99">
        <f t="shared" si="147"/>
        <v>50425.68</v>
      </c>
      <c r="H110" s="115"/>
      <c r="I110" s="100"/>
      <c r="J110" s="100"/>
      <c r="K110" s="100">
        <f t="shared" si="148"/>
        <v>42021.4</v>
      </c>
      <c r="L110" s="99">
        <f t="shared" si="149"/>
        <v>50425.68</v>
      </c>
      <c r="M110" s="142"/>
      <c r="N110" s="133"/>
    </row>
    <row r="111" spans="1:14" ht="27.75" customHeight="1" x14ac:dyDescent="0.3">
      <c r="A111" s="121"/>
      <c r="B111" s="89" t="s">
        <v>245</v>
      </c>
      <c r="C111" s="13" t="s">
        <v>8</v>
      </c>
      <c r="D111" s="122">
        <v>123.69</v>
      </c>
      <c r="E111" s="114">
        <v>101.5</v>
      </c>
      <c r="F111" s="99">
        <f t="shared" si="146"/>
        <v>12554.54</v>
      </c>
      <c r="G111" s="99">
        <f t="shared" si="147"/>
        <v>15065.45</v>
      </c>
      <c r="H111" s="115"/>
      <c r="I111" s="100"/>
      <c r="J111" s="100"/>
      <c r="K111" s="100">
        <f t="shared" si="148"/>
        <v>12554.54</v>
      </c>
      <c r="L111" s="99">
        <f t="shared" si="149"/>
        <v>15065.45</v>
      </c>
      <c r="N111" s="133"/>
    </row>
    <row r="112" spans="1:14" ht="27.75" customHeight="1" x14ac:dyDescent="0.3">
      <c r="A112" s="111"/>
      <c r="B112" s="112" t="s">
        <v>249</v>
      </c>
      <c r="C112" s="13" t="s">
        <v>7</v>
      </c>
      <c r="D112" s="113">
        <v>12.37</v>
      </c>
      <c r="E112" s="114">
        <v>2573.7399999999998</v>
      </c>
      <c r="F112" s="99">
        <f t="shared" si="146"/>
        <v>31837.16</v>
      </c>
      <c r="G112" s="99">
        <f t="shared" si="147"/>
        <v>38204.589999999997</v>
      </c>
      <c r="H112" s="115"/>
      <c r="I112" s="100"/>
      <c r="J112" s="100"/>
      <c r="K112" s="100">
        <f t="shared" si="148"/>
        <v>31837.16</v>
      </c>
      <c r="L112" s="99">
        <f t="shared" si="149"/>
        <v>38204.589999999997</v>
      </c>
      <c r="N112" s="133"/>
    </row>
    <row r="113" spans="1:14" ht="27.75" customHeight="1" x14ac:dyDescent="0.3">
      <c r="A113" s="116"/>
      <c r="B113" s="118" t="s">
        <v>247</v>
      </c>
      <c r="C113" s="86" t="s">
        <v>7</v>
      </c>
      <c r="D113" s="119">
        <f>D112*1.26</f>
        <v>15.5862</v>
      </c>
      <c r="E113" s="103"/>
      <c r="F113" s="102"/>
      <c r="G113" s="102"/>
      <c r="H113" s="102">
        <v>4800</v>
      </c>
      <c r="I113" s="103">
        <f t="shared" ref="I113" si="150">ROUND(H113*D113,2)</f>
        <v>74813.759999999995</v>
      </c>
      <c r="J113" s="103">
        <f t="shared" ref="J113" si="151">ROUND(I113*1.2,2)</f>
        <v>89776.51</v>
      </c>
      <c r="K113" s="102">
        <f t="shared" si="148"/>
        <v>74813.759999999995</v>
      </c>
      <c r="L113" s="102">
        <f t="shared" si="149"/>
        <v>89776.51</v>
      </c>
      <c r="N113" s="133"/>
    </row>
    <row r="114" spans="1:14" ht="27.75" customHeight="1" x14ac:dyDescent="0.3">
      <c r="A114" s="121"/>
      <c r="B114" s="112" t="s">
        <v>278</v>
      </c>
      <c r="C114" s="13" t="s">
        <v>10</v>
      </c>
      <c r="D114" s="113">
        <v>47</v>
      </c>
      <c r="E114" s="114">
        <v>2952.96</v>
      </c>
      <c r="F114" s="99">
        <f t="shared" ref="F114" si="152">ROUND(E114*D114,2)</f>
        <v>138789.12</v>
      </c>
      <c r="G114" s="99">
        <f t="shared" ref="G114" si="153">ROUND(F114*1.2,2)</f>
        <v>166546.94</v>
      </c>
      <c r="H114" s="115"/>
      <c r="I114" s="100"/>
      <c r="J114" s="100"/>
      <c r="K114" s="100">
        <f t="shared" si="148"/>
        <v>138789.12</v>
      </c>
      <c r="L114" s="99">
        <f t="shared" si="149"/>
        <v>166546.94</v>
      </c>
      <c r="N114" s="133"/>
    </row>
    <row r="115" spans="1:14" ht="27.75" customHeight="1" x14ac:dyDescent="0.3">
      <c r="A115" s="116"/>
      <c r="B115" s="118" t="s">
        <v>279</v>
      </c>
      <c r="C115" s="86" t="s">
        <v>268</v>
      </c>
      <c r="D115" s="119">
        <v>1</v>
      </c>
      <c r="E115" s="103"/>
      <c r="F115" s="102"/>
      <c r="G115" s="102"/>
      <c r="H115" s="102">
        <v>1250000</v>
      </c>
      <c r="I115" s="103">
        <f t="shared" ref="I115" si="154">ROUND(H115*D115,2)</f>
        <v>1250000</v>
      </c>
      <c r="J115" s="103">
        <f t="shared" ref="J115" si="155">ROUND(I115*1.2,2)</f>
        <v>1500000</v>
      </c>
      <c r="K115" s="102">
        <f t="shared" si="148"/>
        <v>1250000</v>
      </c>
      <c r="L115" s="102">
        <f t="shared" si="149"/>
        <v>1500000</v>
      </c>
      <c r="N115" s="133"/>
    </row>
    <row r="116" spans="1:14" ht="27.75" customHeight="1" x14ac:dyDescent="0.3">
      <c r="A116" s="123"/>
      <c r="B116" s="108" t="s">
        <v>264</v>
      </c>
      <c r="C116" s="104" t="s">
        <v>15</v>
      </c>
      <c r="D116" s="124">
        <v>9.4700000000000006</v>
      </c>
      <c r="E116" s="125">
        <v>10921.25</v>
      </c>
      <c r="F116" s="105">
        <f t="shared" ref="F116" si="156">ROUND(E116*D116,2)</f>
        <v>103424.24</v>
      </c>
      <c r="G116" s="105">
        <f t="shared" ref="G116" si="157">ROUND(F116*1.2,2)</f>
        <v>124109.09</v>
      </c>
      <c r="H116" s="115"/>
      <c r="I116" s="100"/>
      <c r="J116" s="100"/>
      <c r="K116" s="100">
        <f t="shared" si="148"/>
        <v>103424.24</v>
      </c>
      <c r="L116" s="99">
        <f t="shared" si="149"/>
        <v>124109.09</v>
      </c>
      <c r="N116" s="133"/>
    </row>
    <row r="117" spans="1:14" ht="27.75" customHeight="1" x14ac:dyDescent="0.3">
      <c r="A117" s="116"/>
      <c r="B117" s="87" t="s">
        <v>280</v>
      </c>
      <c r="C117" s="86" t="s">
        <v>268</v>
      </c>
      <c r="D117" s="117">
        <v>1</v>
      </c>
      <c r="E117" s="103"/>
      <c r="F117" s="102"/>
      <c r="G117" s="102"/>
      <c r="H117" s="102">
        <v>2730000</v>
      </c>
      <c r="I117" s="103">
        <f t="shared" ref="I117" si="158">ROUND(H117*D117,2)</f>
        <v>2730000</v>
      </c>
      <c r="J117" s="103">
        <f t="shared" ref="J117" si="159">ROUND(I117*1.2,2)</f>
        <v>3276000</v>
      </c>
      <c r="K117" s="102">
        <f t="shared" si="148"/>
        <v>2730000</v>
      </c>
      <c r="L117" s="102">
        <f t="shared" si="149"/>
        <v>3276000</v>
      </c>
      <c r="N117" s="133"/>
    </row>
    <row r="118" spans="1:14" ht="27.75" customHeight="1" x14ac:dyDescent="0.3">
      <c r="A118" s="121"/>
      <c r="B118" s="126" t="s">
        <v>281</v>
      </c>
      <c r="C118" s="13" t="s">
        <v>10</v>
      </c>
      <c r="D118" s="127">
        <v>2</v>
      </c>
      <c r="E118" s="128">
        <v>2510.0160000000001</v>
      </c>
      <c r="F118" s="99">
        <f t="shared" ref="F118" si="160">ROUND(E118*D118,2)</f>
        <v>5020.03</v>
      </c>
      <c r="G118" s="99">
        <f t="shared" ref="G118" si="161">ROUND(F118*1.2,2)</f>
        <v>6024.04</v>
      </c>
      <c r="H118" s="115"/>
      <c r="I118" s="100"/>
      <c r="J118" s="100"/>
      <c r="K118" s="100">
        <f t="shared" si="148"/>
        <v>5020.03</v>
      </c>
      <c r="L118" s="99">
        <f t="shared" si="149"/>
        <v>6024.04</v>
      </c>
      <c r="N118" s="133"/>
    </row>
    <row r="119" spans="1:14" ht="27.75" customHeight="1" x14ac:dyDescent="0.3">
      <c r="A119" s="116"/>
      <c r="B119" s="129" t="s">
        <v>282</v>
      </c>
      <c r="C119" s="86" t="s">
        <v>10</v>
      </c>
      <c r="D119" s="130">
        <v>2</v>
      </c>
      <c r="E119" s="106"/>
      <c r="F119" s="106"/>
      <c r="G119" s="106"/>
      <c r="H119" s="102">
        <v>32370</v>
      </c>
      <c r="I119" s="106">
        <f>ROUND(H119*D119,2)</f>
        <v>64740</v>
      </c>
      <c r="J119" s="106">
        <f>ROUND(I119*1.2,2)</f>
        <v>77688</v>
      </c>
      <c r="K119" s="106">
        <f>F119+I119</f>
        <v>64740</v>
      </c>
      <c r="L119" s="107">
        <f>G119+J119</f>
        <v>77688</v>
      </c>
      <c r="N119" s="133"/>
    </row>
    <row r="120" spans="1:14" ht="27.75" customHeight="1" x14ac:dyDescent="0.3">
      <c r="A120" s="121"/>
      <c r="B120" s="89" t="s">
        <v>125</v>
      </c>
      <c r="C120" s="13" t="s">
        <v>10</v>
      </c>
      <c r="D120" s="122">
        <v>1</v>
      </c>
      <c r="E120" s="114">
        <v>12480</v>
      </c>
      <c r="F120" s="99">
        <f t="shared" ref="F120" si="162">ROUND(E120*D120,2)</f>
        <v>12480</v>
      </c>
      <c r="G120" s="99">
        <f t="shared" ref="G120" si="163">ROUND(F120*1.2,2)</f>
        <v>14976</v>
      </c>
      <c r="H120" s="115"/>
      <c r="I120" s="100"/>
      <c r="J120" s="100"/>
      <c r="K120" s="100">
        <f t="shared" ref="K120:K137" si="164">F120+I120</f>
        <v>12480</v>
      </c>
      <c r="L120" s="99">
        <f t="shared" ref="L120:L137" si="165">G120+J120</f>
        <v>14976</v>
      </c>
      <c r="N120" s="133"/>
    </row>
    <row r="121" spans="1:14" ht="27.75" customHeight="1" x14ac:dyDescent="0.3">
      <c r="A121" s="116"/>
      <c r="B121" s="87" t="s">
        <v>126</v>
      </c>
      <c r="C121" s="86" t="s">
        <v>10</v>
      </c>
      <c r="D121" s="117">
        <v>1</v>
      </c>
      <c r="E121" s="103"/>
      <c r="F121" s="103"/>
      <c r="G121" s="103"/>
      <c r="H121" s="102">
        <v>112000</v>
      </c>
      <c r="I121" s="103">
        <f t="shared" ref="I121:I126" si="166">ROUND(H121*D121,2)</f>
        <v>112000</v>
      </c>
      <c r="J121" s="103">
        <f t="shared" ref="J121:J126" si="167">ROUND(I121*1.2,2)</f>
        <v>134400</v>
      </c>
      <c r="K121" s="102">
        <f t="shared" si="164"/>
        <v>112000</v>
      </c>
      <c r="L121" s="102">
        <f t="shared" si="165"/>
        <v>134400</v>
      </c>
      <c r="N121" s="133"/>
    </row>
    <row r="122" spans="1:14" ht="27.75" customHeight="1" x14ac:dyDescent="0.3">
      <c r="A122" s="116"/>
      <c r="B122" s="87" t="s">
        <v>233</v>
      </c>
      <c r="C122" s="86" t="s">
        <v>149</v>
      </c>
      <c r="D122" s="117">
        <v>1</v>
      </c>
      <c r="E122" s="103"/>
      <c r="F122" s="103"/>
      <c r="G122" s="103"/>
      <c r="H122" s="102">
        <v>3700</v>
      </c>
      <c r="I122" s="103">
        <f t="shared" si="166"/>
        <v>3700</v>
      </c>
      <c r="J122" s="103">
        <f t="shared" si="167"/>
        <v>4440</v>
      </c>
      <c r="K122" s="102">
        <f t="shared" si="164"/>
        <v>3700</v>
      </c>
      <c r="L122" s="102">
        <f t="shared" si="165"/>
        <v>4440</v>
      </c>
      <c r="N122" s="133"/>
    </row>
    <row r="123" spans="1:14" ht="27.75" customHeight="1" x14ac:dyDescent="0.3">
      <c r="A123" s="116"/>
      <c r="B123" s="87" t="s">
        <v>235</v>
      </c>
      <c r="C123" s="86" t="s">
        <v>10</v>
      </c>
      <c r="D123" s="117">
        <v>1</v>
      </c>
      <c r="E123" s="103"/>
      <c r="F123" s="103"/>
      <c r="G123" s="103"/>
      <c r="H123" s="102">
        <v>3700</v>
      </c>
      <c r="I123" s="103">
        <f t="shared" si="166"/>
        <v>3700</v>
      </c>
      <c r="J123" s="103">
        <f t="shared" si="167"/>
        <v>4440</v>
      </c>
      <c r="K123" s="102">
        <f t="shared" si="164"/>
        <v>3700</v>
      </c>
      <c r="L123" s="102">
        <f t="shared" si="165"/>
        <v>4440</v>
      </c>
      <c r="N123" s="133"/>
    </row>
    <row r="124" spans="1:14" ht="27.75" customHeight="1" x14ac:dyDescent="0.3">
      <c r="A124" s="116"/>
      <c r="B124" s="87" t="s">
        <v>241</v>
      </c>
      <c r="C124" s="86" t="s">
        <v>238</v>
      </c>
      <c r="D124" s="117">
        <v>4</v>
      </c>
      <c r="E124" s="103"/>
      <c r="F124" s="103"/>
      <c r="G124" s="103"/>
      <c r="H124" s="103">
        <v>235.65</v>
      </c>
      <c r="I124" s="103">
        <f t="shared" si="166"/>
        <v>942.6</v>
      </c>
      <c r="J124" s="103">
        <f t="shared" si="167"/>
        <v>1131.1199999999999</v>
      </c>
      <c r="K124" s="102">
        <f t="shared" si="164"/>
        <v>942.6</v>
      </c>
      <c r="L124" s="102">
        <f t="shared" si="165"/>
        <v>1131.1199999999999</v>
      </c>
      <c r="N124" s="133"/>
    </row>
    <row r="125" spans="1:14" ht="27.75" customHeight="1" x14ac:dyDescent="0.3">
      <c r="A125" s="116"/>
      <c r="B125" s="87" t="s">
        <v>239</v>
      </c>
      <c r="C125" s="86" t="s">
        <v>234</v>
      </c>
      <c r="D125" s="117">
        <v>0.76</v>
      </c>
      <c r="E125" s="103"/>
      <c r="F125" s="103"/>
      <c r="G125" s="103"/>
      <c r="H125" s="103">
        <v>367.42500000000001</v>
      </c>
      <c r="I125" s="103">
        <f t="shared" si="166"/>
        <v>279.24</v>
      </c>
      <c r="J125" s="103">
        <f t="shared" si="167"/>
        <v>335.09</v>
      </c>
      <c r="K125" s="102">
        <f t="shared" si="164"/>
        <v>279.24</v>
      </c>
      <c r="L125" s="102">
        <f t="shared" si="165"/>
        <v>335.09</v>
      </c>
      <c r="N125" s="133"/>
    </row>
    <row r="126" spans="1:14" ht="27.75" customHeight="1" x14ac:dyDescent="0.3">
      <c r="A126" s="116"/>
      <c r="B126" s="87" t="s">
        <v>240</v>
      </c>
      <c r="C126" s="86" t="s">
        <v>234</v>
      </c>
      <c r="D126" s="117">
        <v>0.76</v>
      </c>
      <c r="E126" s="103"/>
      <c r="F126" s="103"/>
      <c r="G126" s="103"/>
      <c r="H126" s="103">
        <v>335.875</v>
      </c>
      <c r="I126" s="103">
        <f t="shared" si="166"/>
        <v>255.27</v>
      </c>
      <c r="J126" s="103">
        <f t="shared" si="167"/>
        <v>306.32</v>
      </c>
      <c r="K126" s="102">
        <f t="shared" si="164"/>
        <v>255.27</v>
      </c>
      <c r="L126" s="102">
        <f t="shared" si="165"/>
        <v>306.32</v>
      </c>
      <c r="N126" s="133"/>
    </row>
    <row r="127" spans="1:14" ht="27.75" customHeight="1" x14ac:dyDescent="0.3">
      <c r="A127" s="121"/>
      <c r="B127" s="89" t="s">
        <v>237</v>
      </c>
      <c r="C127" s="13" t="s">
        <v>24</v>
      </c>
      <c r="D127" s="122">
        <v>6</v>
      </c>
      <c r="E127" s="114">
        <v>1324</v>
      </c>
      <c r="F127" s="99">
        <f t="shared" ref="F127" si="168">ROUND(E127*D127,2)</f>
        <v>7944</v>
      </c>
      <c r="G127" s="99">
        <f t="shared" ref="G127" si="169">ROUND(F127*1.2,2)</f>
        <v>9532.7999999999993</v>
      </c>
      <c r="H127" s="115"/>
      <c r="I127" s="100"/>
      <c r="J127" s="100"/>
      <c r="K127" s="100">
        <f t="shared" si="164"/>
        <v>7944</v>
      </c>
      <c r="L127" s="99">
        <f t="shared" si="165"/>
        <v>9532.7999999999993</v>
      </c>
      <c r="N127" s="133"/>
    </row>
    <row r="128" spans="1:14" ht="27.75" customHeight="1" x14ac:dyDescent="0.3">
      <c r="A128" s="116"/>
      <c r="B128" s="118" t="s">
        <v>257</v>
      </c>
      <c r="C128" s="86" t="s">
        <v>149</v>
      </c>
      <c r="D128" s="119">
        <v>12</v>
      </c>
      <c r="E128" s="103"/>
      <c r="F128" s="102"/>
      <c r="G128" s="102"/>
      <c r="H128" s="102">
        <v>8050</v>
      </c>
      <c r="I128" s="103">
        <f t="shared" ref="I128:I129" si="170">ROUND(H128*D128,2)</f>
        <v>96600</v>
      </c>
      <c r="J128" s="103">
        <f t="shared" ref="J128:J129" si="171">ROUND(I128*1.2,2)</f>
        <v>115920</v>
      </c>
      <c r="K128" s="102">
        <f t="shared" si="164"/>
        <v>96600</v>
      </c>
      <c r="L128" s="102">
        <f t="shared" si="165"/>
        <v>115920</v>
      </c>
      <c r="N128" s="133"/>
    </row>
    <row r="129" spans="1:14" ht="27.75" customHeight="1" x14ac:dyDescent="0.3">
      <c r="A129" s="116"/>
      <c r="B129" s="118" t="s">
        <v>236</v>
      </c>
      <c r="C129" s="86" t="s">
        <v>10</v>
      </c>
      <c r="D129" s="119">
        <v>36</v>
      </c>
      <c r="E129" s="103"/>
      <c r="F129" s="102"/>
      <c r="G129" s="102"/>
      <c r="H129" s="102">
        <v>235</v>
      </c>
      <c r="I129" s="103">
        <f t="shared" si="170"/>
        <v>8460</v>
      </c>
      <c r="J129" s="103">
        <f t="shared" si="171"/>
        <v>10152</v>
      </c>
      <c r="K129" s="102">
        <f t="shared" si="164"/>
        <v>8460</v>
      </c>
      <c r="L129" s="102">
        <f t="shared" si="165"/>
        <v>10152</v>
      </c>
      <c r="N129" s="133"/>
    </row>
    <row r="130" spans="1:14" ht="27.75" customHeight="1" x14ac:dyDescent="0.3">
      <c r="A130" s="111"/>
      <c r="B130" s="112" t="s">
        <v>265</v>
      </c>
      <c r="C130" s="13" t="s">
        <v>7</v>
      </c>
      <c r="D130" s="113">
        <v>12.12</v>
      </c>
      <c r="E130" s="114">
        <v>2416.5</v>
      </c>
      <c r="F130" s="99">
        <f t="shared" ref="F130" si="172">ROUND(E130*D130,2)</f>
        <v>29287.98</v>
      </c>
      <c r="G130" s="99">
        <f t="shared" ref="G130" si="173">ROUND(F130*1.2,2)</f>
        <v>35145.58</v>
      </c>
      <c r="H130" s="115"/>
      <c r="I130" s="100"/>
      <c r="J130" s="100"/>
      <c r="K130" s="100">
        <f t="shared" si="164"/>
        <v>29287.98</v>
      </c>
      <c r="L130" s="99">
        <f t="shared" si="165"/>
        <v>35145.58</v>
      </c>
      <c r="N130" s="133"/>
    </row>
    <row r="131" spans="1:14" ht="27.75" customHeight="1" x14ac:dyDescent="0.3">
      <c r="A131" s="116"/>
      <c r="B131" s="87" t="s">
        <v>263</v>
      </c>
      <c r="C131" s="86" t="s">
        <v>7</v>
      </c>
      <c r="D131" s="117">
        <f>D130*1.26</f>
        <v>15.271199999999999</v>
      </c>
      <c r="E131" s="103"/>
      <c r="F131" s="103"/>
      <c r="G131" s="103"/>
      <c r="H131" s="102">
        <v>4800</v>
      </c>
      <c r="I131" s="103">
        <f t="shared" ref="I131" si="174">ROUND(H131*D131,2)</f>
        <v>73301.759999999995</v>
      </c>
      <c r="J131" s="103">
        <f t="shared" ref="J131" si="175">ROUND(I131*1.2,2)</f>
        <v>87962.11</v>
      </c>
      <c r="K131" s="102">
        <f t="shared" si="164"/>
        <v>73301.759999999995</v>
      </c>
      <c r="L131" s="102">
        <f t="shared" si="165"/>
        <v>87962.11</v>
      </c>
      <c r="N131" s="133"/>
    </row>
    <row r="132" spans="1:14" ht="27.75" customHeight="1" x14ac:dyDescent="0.3">
      <c r="A132" s="131"/>
      <c r="B132" s="112" t="s">
        <v>266</v>
      </c>
      <c r="C132" s="13" t="s">
        <v>7</v>
      </c>
      <c r="D132" s="113">
        <v>1.21</v>
      </c>
      <c r="E132" s="114">
        <v>2102.355</v>
      </c>
      <c r="F132" s="99">
        <f t="shared" ref="F132" si="176">ROUND(E132*D132,2)</f>
        <v>2543.85</v>
      </c>
      <c r="G132" s="99">
        <f t="shared" ref="G132" si="177">ROUND(F132*1.2,2)</f>
        <v>3052.62</v>
      </c>
      <c r="H132" s="115"/>
      <c r="I132" s="100"/>
      <c r="J132" s="100"/>
      <c r="K132" s="100">
        <f t="shared" si="164"/>
        <v>2543.85</v>
      </c>
      <c r="L132" s="99">
        <f t="shared" si="165"/>
        <v>3052.62</v>
      </c>
      <c r="N132" s="133"/>
    </row>
    <row r="133" spans="1:14" ht="27.75" customHeight="1" x14ac:dyDescent="0.3">
      <c r="A133" s="116"/>
      <c r="B133" s="118" t="s">
        <v>263</v>
      </c>
      <c r="C133" s="86" t="s">
        <v>7</v>
      </c>
      <c r="D133" s="119">
        <f>D132*1.26</f>
        <v>1.5246</v>
      </c>
      <c r="E133" s="103"/>
      <c r="F133" s="102"/>
      <c r="G133" s="102"/>
      <c r="H133" s="102">
        <v>4800</v>
      </c>
      <c r="I133" s="103">
        <f t="shared" ref="I133" si="178">ROUND(H133*D133,2)</f>
        <v>7318.08</v>
      </c>
      <c r="J133" s="103">
        <f t="shared" ref="J133" si="179">ROUND(I133*1.2,2)</f>
        <v>8781.7000000000007</v>
      </c>
      <c r="K133" s="102">
        <f t="shared" si="164"/>
        <v>7318.08</v>
      </c>
      <c r="L133" s="102">
        <f t="shared" si="165"/>
        <v>8781.7000000000007</v>
      </c>
      <c r="N133" s="133"/>
    </row>
    <row r="134" spans="1:14" ht="27.75" customHeight="1" x14ac:dyDescent="0.3">
      <c r="A134" s="111"/>
      <c r="B134" s="112" t="s">
        <v>267</v>
      </c>
      <c r="C134" s="13" t="s">
        <v>9</v>
      </c>
      <c r="D134" s="113">
        <v>22.42</v>
      </c>
      <c r="E134" s="114">
        <v>1181.625</v>
      </c>
      <c r="F134" s="99">
        <f t="shared" ref="F134:F137" si="180">ROUND(E134*D134,2)</f>
        <v>26492.03</v>
      </c>
      <c r="G134" s="99">
        <f t="shared" ref="G134:G137" si="181">ROUND(F134*1.2,2)</f>
        <v>31790.44</v>
      </c>
      <c r="H134" s="115"/>
      <c r="I134" s="100"/>
      <c r="J134" s="100"/>
      <c r="K134" s="100">
        <f t="shared" si="164"/>
        <v>26492.03</v>
      </c>
      <c r="L134" s="99">
        <f t="shared" si="165"/>
        <v>31790.44</v>
      </c>
      <c r="N134" s="133"/>
    </row>
    <row r="135" spans="1:14" ht="27.75" customHeight="1" x14ac:dyDescent="0.3">
      <c r="A135" s="111"/>
      <c r="B135" s="112" t="s">
        <v>254</v>
      </c>
      <c r="C135" s="13" t="s">
        <v>15</v>
      </c>
      <c r="D135" s="113">
        <f>25.8*1.75</f>
        <v>45.15</v>
      </c>
      <c r="E135" s="114">
        <v>700</v>
      </c>
      <c r="F135" s="99">
        <f t="shared" si="180"/>
        <v>31605</v>
      </c>
      <c r="G135" s="99">
        <f t="shared" si="181"/>
        <v>37926</v>
      </c>
      <c r="H135" s="115"/>
      <c r="I135" s="100"/>
      <c r="J135" s="100"/>
      <c r="K135" s="100">
        <f t="shared" si="164"/>
        <v>31605</v>
      </c>
      <c r="L135" s="99">
        <f t="shared" si="165"/>
        <v>37926</v>
      </c>
      <c r="N135" s="133"/>
    </row>
    <row r="136" spans="1:14" ht="27.75" customHeight="1" x14ac:dyDescent="0.3">
      <c r="A136" s="111"/>
      <c r="B136" s="112" t="s">
        <v>255</v>
      </c>
      <c r="C136" s="13" t="s">
        <v>15</v>
      </c>
      <c r="D136" s="113">
        <f>9.47+0.15+0.0414*6</f>
        <v>9.8684000000000012</v>
      </c>
      <c r="E136" s="114">
        <v>1140</v>
      </c>
      <c r="F136" s="99">
        <f t="shared" si="180"/>
        <v>11249.98</v>
      </c>
      <c r="G136" s="99">
        <f t="shared" si="181"/>
        <v>13499.98</v>
      </c>
      <c r="H136" s="115"/>
      <c r="I136" s="100"/>
      <c r="J136" s="100"/>
      <c r="K136" s="100">
        <f t="shared" si="164"/>
        <v>11249.98</v>
      </c>
      <c r="L136" s="99">
        <f t="shared" si="165"/>
        <v>13499.98</v>
      </c>
      <c r="N136" s="133"/>
    </row>
    <row r="137" spans="1:14" ht="27.75" customHeight="1" x14ac:dyDescent="0.3">
      <c r="A137" s="111"/>
      <c r="B137" s="112" t="s">
        <v>256</v>
      </c>
      <c r="C137" s="13" t="s">
        <v>15</v>
      </c>
      <c r="D137" s="113">
        <f>63*0.08</f>
        <v>5.04</v>
      </c>
      <c r="E137" s="114">
        <v>1140</v>
      </c>
      <c r="F137" s="99">
        <f t="shared" si="180"/>
        <v>5745.6</v>
      </c>
      <c r="G137" s="99">
        <f t="shared" si="181"/>
        <v>6894.72</v>
      </c>
      <c r="H137" s="115"/>
      <c r="I137" s="100"/>
      <c r="J137" s="100"/>
      <c r="K137" s="100">
        <f t="shared" si="164"/>
        <v>5745.6</v>
      </c>
      <c r="L137" s="99">
        <f t="shared" si="165"/>
        <v>6894.72</v>
      </c>
      <c r="N137" s="133"/>
    </row>
    <row r="138" spans="1:14" ht="27.75" customHeight="1" x14ac:dyDescent="0.3">
      <c r="A138" s="173" t="s">
        <v>285</v>
      </c>
      <c r="B138" s="174"/>
      <c r="C138" s="174"/>
      <c r="D138" s="174"/>
      <c r="E138" s="174"/>
      <c r="F138" s="174"/>
      <c r="G138" s="174"/>
      <c r="H138" s="174"/>
      <c r="I138" s="174"/>
      <c r="J138" s="174"/>
      <c r="K138" s="174"/>
      <c r="L138" s="175"/>
      <c r="N138" s="133"/>
    </row>
    <row r="139" spans="1:14" ht="27.75" customHeight="1" x14ac:dyDescent="0.3">
      <c r="A139" s="111"/>
      <c r="B139" s="112" t="s">
        <v>250</v>
      </c>
      <c r="C139" s="13" t="s">
        <v>15</v>
      </c>
      <c r="D139" s="113">
        <v>9.4700000000000006</v>
      </c>
      <c r="E139" s="120">
        <v>8737</v>
      </c>
      <c r="F139" s="99">
        <f t="shared" ref="F139:F142" si="182">ROUND(E139*D139,2)</f>
        <v>82739.39</v>
      </c>
      <c r="G139" s="99">
        <f t="shared" ref="G139:G142" si="183">ROUND(F139*1.2,2)</f>
        <v>99287.27</v>
      </c>
      <c r="H139" s="115"/>
      <c r="I139" s="100"/>
      <c r="J139" s="100"/>
      <c r="K139" s="100">
        <f t="shared" ref="K139:K148" si="184">F139+I139</f>
        <v>82739.39</v>
      </c>
      <c r="L139" s="99">
        <f t="shared" ref="L139:L148" si="185">G139+J139</f>
        <v>99287.27</v>
      </c>
    </row>
    <row r="140" spans="1:14" ht="27.75" customHeight="1" x14ac:dyDescent="0.3">
      <c r="A140" s="111"/>
      <c r="B140" s="112" t="s">
        <v>258</v>
      </c>
      <c r="C140" s="13" t="s">
        <v>7</v>
      </c>
      <c r="D140" s="113">
        <v>21.75</v>
      </c>
      <c r="E140" s="114">
        <v>1630</v>
      </c>
      <c r="F140" s="99">
        <f t="shared" si="182"/>
        <v>35452.5</v>
      </c>
      <c r="G140" s="99">
        <f t="shared" si="183"/>
        <v>42543</v>
      </c>
      <c r="H140" s="115"/>
      <c r="I140" s="100"/>
      <c r="J140" s="100"/>
      <c r="K140" s="100">
        <f t="shared" si="184"/>
        <v>35452.5</v>
      </c>
      <c r="L140" s="99">
        <f t="shared" si="185"/>
        <v>42543</v>
      </c>
      <c r="M140" s="142"/>
    </row>
    <row r="141" spans="1:14" ht="27.75" customHeight="1" x14ac:dyDescent="0.3">
      <c r="A141" s="121"/>
      <c r="B141" s="89" t="s">
        <v>245</v>
      </c>
      <c r="C141" s="13" t="s">
        <v>8</v>
      </c>
      <c r="D141" s="122">
        <v>108.17</v>
      </c>
      <c r="E141" s="114">
        <v>101.5</v>
      </c>
      <c r="F141" s="99">
        <f t="shared" si="182"/>
        <v>10979.26</v>
      </c>
      <c r="G141" s="99">
        <f t="shared" si="183"/>
        <v>13175.11</v>
      </c>
      <c r="H141" s="115"/>
      <c r="I141" s="100"/>
      <c r="J141" s="100"/>
      <c r="K141" s="100">
        <f t="shared" si="184"/>
        <v>10979.26</v>
      </c>
      <c r="L141" s="99">
        <f t="shared" si="185"/>
        <v>13175.11</v>
      </c>
    </row>
    <row r="142" spans="1:14" ht="27.75" customHeight="1" x14ac:dyDescent="0.3">
      <c r="A142" s="111"/>
      <c r="B142" s="112" t="s">
        <v>249</v>
      </c>
      <c r="C142" s="13" t="s">
        <v>7</v>
      </c>
      <c r="D142" s="113">
        <v>10.82</v>
      </c>
      <c r="E142" s="114">
        <v>2573.7399999999998</v>
      </c>
      <c r="F142" s="99">
        <f t="shared" si="182"/>
        <v>27847.87</v>
      </c>
      <c r="G142" s="99">
        <f t="shared" si="183"/>
        <v>33417.440000000002</v>
      </c>
      <c r="H142" s="115"/>
      <c r="I142" s="100"/>
      <c r="J142" s="100"/>
      <c r="K142" s="100">
        <f t="shared" si="184"/>
        <v>27847.87</v>
      </c>
      <c r="L142" s="99">
        <f t="shared" si="185"/>
        <v>33417.440000000002</v>
      </c>
    </row>
    <row r="143" spans="1:14" ht="27.75" customHeight="1" x14ac:dyDescent="0.3">
      <c r="A143" s="116"/>
      <c r="B143" s="118" t="s">
        <v>247</v>
      </c>
      <c r="C143" s="86" t="s">
        <v>7</v>
      </c>
      <c r="D143" s="119">
        <f>D142*1.26</f>
        <v>13.6332</v>
      </c>
      <c r="E143" s="103"/>
      <c r="F143" s="102"/>
      <c r="G143" s="102"/>
      <c r="H143" s="102">
        <v>4800</v>
      </c>
      <c r="I143" s="103">
        <f t="shared" ref="I143" si="186">ROUND(H143*D143,2)</f>
        <v>65439.360000000001</v>
      </c>
      <c r="J143" s="103">
        <f t="shared" ref="J143" si="187">ROUND(I143*1.2,2)</f>
        <v>78527.23</v>
      </c>
      <c r="K143" s="102">
        <f t="shared" si="184"/>
        <v>65439.360000000001</v>
      </c>
      <c r="L143" s="102">
        <f t="shared" si="185"/>
        <v>78527.23</v>
      </c>
    </row>
    <row r="144" spans="1:14" ht="27.75" customHeight="1" x14ac:dyDescent="0.3">
      <c r="A144" s="121"/>
      <c r="B144" s="112" t="s">
        <v>278</v>
      </c>
      <c r="C144" s="13" t="s">
        <v>10</v>
      </c>
      <c r="D144" s="113">
        <v>47</v>
      </c>
      <c r="E144" s="114">
        <v>2952.96</v>
      </c>
      <c r="F144" s="99">
        <f t="shared" ref="F144" si="188">ROUND(E144*D144,2)</f>
        <v>138789.12</v>
      </c>
      <c r="G144" s="99">
        <f t="shared" ref="G144" si="189">ROUND(F144*1.2,2)</f>
        <v>166546.94</v>
      </c>
      <c r="H144" s="115"/>
      <c r="I144" s="100"/>
      <c r="J144" s="100"/>
      <c r="K144" s="100">
        <f t="shared" si="184"/>
        <v>138789.12</v>
      </c>
      <c r="L144" s="99">
        <f t="shared" si="185"/>
        <v>166546.94</v>
      </c>
    </row>
    <row r="145" spans="1:12" ht="27.75" customHeight="1" x14ac:dyDescent="0.3">
      <c r="A145" s="116"/>
      <c r="B145" s="118" t="s">
        <v>279</v>
      </c>
      <c r="C145" s="86" t="s">
        <v>268</v>
      </c>
      <c r="D145" s="119">
        <v>1</v>
      </c>
      <c r="E145" s="103"/>
      <c r="F145" s="102"/>
      <c r="G145" s="102"/>
      <c r="H145" s="102">
        <v>1250000</v>
      </c>
      <c r="I145" s="103">
        <f t="shared" ref="I145" si="190">ROUND(H145*D145,2)</f>
        <v>1250000</v>
      </c>
      <c r="J145" s="103">
        <f t="shared" ref="J145" si="191">ROUND(I145*1.2,2)</f>
        <v>1500000</v>
      </c>
      <c r="K145" s="102">
        <f t="shared" si="184"/>
        <v>1250000</v>
      </c>
      <c r="L145" s="102">
        <f t="shared" si="185"/>
        <v>1500000</v>
      </c>
    </row>
    <row r="146" spans="1:12" ht="27.75" customHeight="1" x14ac:dyDescent="0.3">
      <c r="A146" s="123"/>
      <c r="B146" s="108" t="s">
        <v>264</v>
      </c>
      <c r="C146" s="104" t="s">
        <v>15</v>
      </c>
      <c r="D146" s="124">
        <v>9.4700000000000006</v>
      </c>
      <c r="E146" s="125">
        <v>10921.25</v>
      </c>
      <c r="F146" s="105">
        <f t="shared" ref="F146" si="192">ROUND(E146*D146,2)</f>
        <v>103424.24</v>
      </c>
      <c r="G146" s="105">
        <f t="shared" ref="G146" si="193">ROUND(F146*1.2,2)</f>
        <v>124109.09</v>
      </c>
      <c r="H146" s="115"/>
      <c r="I146" s="100"/>
      <c r="J146" s="100"/>
      <c r="K146" s="100">
        <f t="shared" si="184"/>
        <v>103424.24</v>
      </c>
      <c r="L146" s="99">
        <f t="shared" si="185"/>
        <v>124109.09</v>
      </c>
    </row>
    <row r="147" spans="1:12" ht="27.75" customHeight="1" x14ac:dyDescent="0.3">
      <c r="A147" s="116"/>
      <c r="B147" s="87" t="s">
        <v>280</v>
      </c>
      <c r="C147" s="86" t="s">
        <v>268</v>
      </c>
      <c r="D147" s="117">
        <v>1</v>
      </c>
      <c r="E147" s="103"/>
      <c r="F147" s="102"/>
      <c r="G147" s="102"/>
      <c r="H147" s="102">
        <v>2730000</v>
      </c>
      <c r="I147" s="103">
        <f t="shared" ref="I147" si="194">ROUND(H147*D147,2)</f>
        <v>2730000</v>
      </c>
      <c r="J147" s="103">
        <f t="shared" ref="J147" si="195">ROUND(I147*1.2,2)</f>
        <v>3276000</v>
      </c>
      <c r="K147" s="102">
        <f t="shared" si="184"/>
        <v>2730000</v>
      </c>
      <c r="L147" s="102">
        <f t="shared" si="185"/>
        <v>3276000</v>
      </c>
    </row>
    <row r="148" spans="1:12" ht="27.75" customHeight="1" x14ac:dyDescent="0.3">
      <c r="A148" s="121"/>
      <c r="B148" s="126" t="s">
        <v>281</v>
      </c>
      <c r="C148" s="13" t="s">
        <v>10</v>
      </c>
      <c r="D148" s="127">
        <v>2</v>
      </c>
      <c r="E148" s="128">
        <v>2510.0160000000001</v>
      </c>
      <c r="F148" s="99">
        <f t="shared" ref="F148" si="196">ROUND(E148*D148,2)</f>
        <v>5020.03</v>
      </c>
      <c r="G148" s="99">
        <f t="shared" ref="G148" si="197">ROUND(F148*1.2,2)</f>
        <v>6024.04</v>
      </c>
      <c r="H148" s="115"/>
      <c r="I148" s="100"/>
      <c r="J148" s="100"/>
      <c r="K148" s="100">
        <f t="shared" si="184"/>
        <v>5020.03</v>
      </c>
      <c r="L148" s="99">
        <f t="shared" si="185"/>
        <v>6024.04</v>
      </c>
    </row>
    <row r="149" spans="1:12" ht="27.75" customHeight="1" x14ac:dyDescent="0.3">
      <c r="A149" s="116"/>
      <c r="B149" s="129" t="s">
        <v>282</v>
      </c>
      <c r="C149" s="86" t="s">
        <v>10</v>
      </c>
      <c r="D149" s="130">
        <v>2</v>
      </c>
      <c r="E149" s="106"/>
      <c r="F149" s="106"/>
      <c r="G149" s="106"/>
      <c r="H149" s="102">
        <v>32370</v>
      </c>
      <c r="I149" s="106">
        <f>ROUND(H149*D149,2)</f>
        <v>64740</v>
      </c>
      <c r="J149" s="106">
        <f>ROUND(I149*1.2,2)</f>
        <v>77688</v>
      </c>
      <c r="K149" s="106">
        <f>F149+I149</f>
        <v>64740</v>
      </c>
      <c r="L149" s="107">
        <f>G149+J149</f>
        <v>77688</v>
      </c>
    </row>
    <row r="150" spans="1:12" ht="27.75" customHeight="1" x14ac:dyDescent="0.3">
      <c r="A150" s="121"/>
      <c r="B150" s="89" t="s">
        <v>125</v>
      </c>
      <c r="C150" s="13" t="s">
        <v>10</v>
      </c>
      <c r="D150" s="122">
        <v>1</v>
      </c>
      <c r="E150" s="114">
        <v>12480</v>
      </c>
      <c r="F150" s="99">
        <f t="shared" ref="F150" si="198">ROUND(E150*D150,2)</f>
        <v>12480</v>
      </c>
      <c r="G150" s="99">
        <f t="shared" ref="G150" si="199">ROUND(F150*1.2,2)</f>
        <v>14976</v>
      </c>
      <c r="H150" s="115"/>
      <c r="I150" s="100"/>
      <c r="J150" s="100"/>
      <c r="K150" s="100">
        <f t="shared" ref="K150:K167" si="200">F150+I150</f>
        <v>12480</v>
      </c>
      <c r="L150" s="99">
        <f t="shared" ref="L150:L167" si="201">G150+J150</f>
        <v>14976</v>
      </c>
    </row>
    <row r="151" spans="1:12" ht="27.75" customHeight="1" x14ac:dyDescent="0.3">
      <c r="A151" s="116"/>
      <c r="B151" s="87" t="s">
        <v>126</v>
      </c>
      <c r="C151" s="86" t="s">
        <v>10</v>
      </c>
      <c r="D151" s="117">
        <v>1</v>
      </c>
      <c r="E151" s="103"/>
      <c r="F151" s="103"/>
      <c r="G151" s="103"/>
      <c r="H151" s="102">
        <v>112000</v>
      </c>
      <c r="I151" s="103">
        <f t="shared" ref="I151:I156" si="202">ROUND(H151*D151,2)</f>
        <v>112000</v>
      </c>
      <c r="J151" s="103">
        <f t="shared" ref="J151:J156" si="203">ROUND(I151*1.2,2)</f>
        <v>134400</v>
      </c>
      <c r="K151" s="102">
        <f t="shared" si="200"/>
        <v>112000</v>
      </c>
      <c r="L151" s="102">
        <f t="shared" si="201"/>
        <v>134400</v>
      </c>
    </row>
    <row r="152" spans="1:12" ht="27.75" customHeight="1" x14ac:dyDescent="0.3">
      <c r="A152" s="116"/>
      <c r="B152" s="87" t="s">
        <v>233</v>
      </c>
      <c r="C152" s="86" t="s">
        <v>149</v>
      </c>
      <c r="D152" s="117">
        <v>1</v>
      </c>
      <c r="E152" s="103"/>
      <c r="F152" s="103"/>
      <c r="G152" s="103"/>
      <c r="H152" s="102">
        <v>3700</v>
      </c>
      <c r="I152" s="103">
        <f t="shared" si="202"/>
        <v>3700</v>
      </c>
      <c r="J152" s="103">
        <f t="shared" si="203"/>
        <v>4440</v>
      </c>
      <c r="K152" s="102">
        <f t="shared" si="200"/>
        <v>3700</v>
      </c>
      <c r="L152" s="102">
        <f t="shared" si="201"/>
        <v>4440</v>
      </c>
    </row>
    <row r="153" spans="1:12" ht="27.75" customHeight="1" x14ac:dyDescent="0.3">
      <c r="A153" s="116"/>
      <c r="B153" s="87" t="s">
        <v>235</v>
      </c>
      <c r="C153" s="86" t="s">
        <v>10</v>
      </c>
      <c r="D153" s="117">
        <v>1</v>
      </c>
      <c r="E153" s="103"/>
      <c r="F153" s="103"/>
      <c r="G153" s="103"/>
      <c r="H153" s="102">
        <v>3700</v>
      </c>
      <c r="I153" s="103">
        <f t="shared" si="202"/>
        <v>3700</v>
      </c>
      <c r="J153" s="103">
        <f t="shared" si="203"/>
        <v>4440</v>
      </c>
      <c r="K153" s="102">
        <f t="shared" si="200"/>
        <v>3700</v>
      </c>
      <c r="L153" s="102">
        <f t="shared" si="201"/>
        <v>4440</v>
      </c>
    </row>
    <row r="154" spans="1:12" ht="27.75" customHeight="1" x14ac:dyDescent="0.3">
      <c r="A154" s="116"/>
      <c r="B154" s="87" t="s">
        <v>241</v>
      </c>
      <c r="C154" s="86" t="s">
        <v>238</v>
      </c>
      <c r="D154" s="117">
        <v>4</v>
      </c>
      <c r="E154" s="103"/>
      <c r="F154" s="103"/>
      <c r="G154" s="103"/>
      <c r="H154" s="103">
        <v>235.65</v>
      </c>
      <c r="I154" s="103">
        <f t="shared" si="202"/>
        <v>942.6</v>
      </c>
      <c r="J154" s="103">
        <f t="shared" si="203"/>
        <v>1131.1199999999999</v>
      </c>
      <c r="K154" s="102">
        <f t="shared" si="200"/>
        <v>942.6</v>
      </c>
      <c r="L154" s="102">
        <f t="shared" si="201"/>
        <v>1131.1199999999999</v>
      </c>
    </row>
    <row r="155" spans="1:12" ht="27.75" customHeight="1" x14ac:dyDescent="0.3">
      <c r="A155" s="116"/>
      <c r="B155" s="87" t="s">
        <v>239</v>
      </c>
      <c r="C155" s="86" t="s">
        <v>234</v>
      </c>
      <c r="D155" s="117">
        <v>0.76</v>
      </c>
      <c r="E155" s="103"/>
      <c r="F155" s="103"/>
      <c r="G155" s="103"/>
      <c r="H155" s="103">
        <v>367.42500000000001</v>
      </c>
      <c r="I155" s="103">
        <f t="shared" si="202"/>
        <v>279.24</v>
      </c>
      <c r="J155" s="103">
        <f t="shared" si="203"/>
        <v>335.09</v>
      </c>
      <c r="K155" s="102">
        <f t="shared" si="200"/>
        <v>279.24</v>
      </c>
      <c r="L155" s="102">
        <f t="shared" si="201"/>
        <v>335.09</v>
      </c>
    </row>
    <row r="156" spans="1:12" ht="27.75" customHeight="1" x14ac:dyDescent="0.3">
      <c r="A156" s="116"/>
      <c r="B156" s="87" t="s">
        <v>240</v>
      </c>
      <c r="C156" s="86" t="s">
        <v>234</v>
      </c>
      <c r="D156" s="117">
        <v>0.76</v>
      </c>
      <c r="E156" s="103"/>
      <c r="F156" s="103"/>
      <c r="G156" s="103"/>
      <c r="H156" s="103">
        <v>335.875</v>
      </c>
      <c r="I156" s="103">
        <f t="shared" si="202"/>
        <v>255.27</v>
      </c>
      <c r="J156" s="103">
        <f t="shared" si="203"/>
        <v>306.32</v>
      </c>
      <c r="K156" s="102">
        <f t="shared" si="200"/>
        <v>255.27</v>
      </c>
      <c r="L156" s="102">
        <f t="shared" si="201"/>
        <v>306.32</v>
      </c>
    </row>
    <row r="157" spans="1:12" ht="27.75" customHeight="1" x14ac:dyDescent="0.3">
      <c r="A157" s="121"/>
      <c r="B157" s="89" t="s">
        <v>237</v>
      </c>
      <c r="C157" s="13" t="s">
        <v>24</v>
      </c>
      <c r="D157" s="122">
        <v>6</v>
      </c>
      <c r="E157" s="114">
        <v>1324</v>
      </c>
      <c r="F157" s="99">
        <f t="shared" ref="F157" si="204">ROUND(E157*D157,2)</f>
        <v>7944</v>
      </c>
      <c r="G157" s="99">
        <f t="shared" ref="G157" si="205">ROUND(F157*1.2,2)</f>
        <v>9532.7999999999993</v>
      </c>
      <c r="H157" s="115"/>
      <c r="I157" s="100"/>
      <c r="J157" s="100"/>
      <c r="K157" s="100">
        <f t="shared" si="200"/>
        <v>7944</v>
      </c>
      <c r="L157" s="99">
        <f t="shared" si="201"/>
        <v>9532.7999999999993</v>
      </c>
    </row>
    <row r="158" spans="1:12" ht="27.75" customHeight="1" x14ac:dyDescent="0.3">
      <c r="A158" s="116"/>
      <c r="B158" s="118" t="s">
        <v>257</v>
      </c>
      <c r="C158" s="86" t="s">
        <v>149</v>
      </c>
      <c r="D158" s="119">
        <v>12</v>
      </c>
      <c r="E158" s="103"/>
      <c r="F158" s="102"/>
      <c r="G158" s="102"/>
      <c r="H158" s="102">
        <v>8050</v>
      </c>
      <c r="I158" s="103">
        <f t="shared" ref="I158:I159" si="206">ROUND(H158*D158,2)</f>
        <v>96600</v>
      </c>
      <c r="J158" s="103">
        <f t="shared" ref="J158:J159" si="207">ROUND(I158*1.2,2)</f>
        <v>115920</v>
      </c>
      <c r="K158" s="102">
        <f t="shared" si="200"/>
        <v>96600</v>
      </c>
      <c r="L158" s="102">
        <f t="shared" si="201"/>
        <v>115920</v>
      </c>
    </row>
    <row r="159" spans="1:12" ht="27.75" customHeight="1" x14ac:dyDescent="0.3">
      <c r="A159" s="116"/>
      <c r="B159" s="118" t="s">
        <v>236</v>
      </c>
      <c r="C159" s="86" t="s">
        <v>10</v>
      </c>
      <c r="D159" s="119">
        <v>36</v>
      </c>
      <c r="E159" s="103"/>
      <c r="F159" s="102"/>
      <c r="G159" s="102"/>
      <c r="H159" s="102">
        <v>235</v>
      </c>
      <c r="I159" s="103">
        <f t="shared" si="206"/>
        <v>8460</v>
      </c>
      <c r="J159" s="103">
        <f t="shared" si="207"/>
        <v>10152</v>
      </c>
      <c r="K159" s="102">
        <f t="shared" si="200"/>
        <v>8460</v>
      </c>
      <c r="L159" s="102">
        <f t="shared" si="201"/>
        <v>10152</v>
      </c>
    </row>
    <row r="160" spans="1:12" ht="27.75" customHeight="1" x14ac:dyDescent="0.3">
      <c r="A160" s="111"/>
      <c r="B160" s="112" t="s">
        <v>265</v>
      </c>
      <c r="C160" s="13" t="s">
        <v>7</v>
      </c>
      <c r="D160" s="113">
        <v>12.12</v>
      </c>
      <c r="E160" s="114">
        <v>2416.5</v>
      </c>
      <c r="F160" s="99">
        <f t="shared" ref="F160" si="208">ROUND(E160*D160,2)</f>
        <v>29287.98</v>
      </c>
      <c r="G160" s="99">
        <f t="shared" ref="G160" si="209">ROUND(F160*1.2,2)</f>
        <v>35145.58</v>
      </c>
      <c r="H160" s="115"/>
      <c r="I160" s="100"/>
      <c r="J160" s="100"/>
      <c r="K160" s="100">
        <f t="shared" si="200"/>
        <v>29287.98</v>
      </c>
      <c r="L160" s="99">
        <f t="shared" si="201"/>
        <v>35145.58</v>
      </c>
    </row>
    <row r="161" spans="1:13" ht="27.75" customHeight="1" x14ac:dyDescent="0.3">
      <c r="A161" s="116"/>
      <c r="B161" s="87" t="s">
        <v>263</v>
      </c>
      <c r="C161" s="86" t="s">
        <v>7</v>
      </c>
      <c r="D161" s="117">
        <f>D160*1.26</f>
        <v>15.271199999999999</v>
      </c>
      <c r="E161" s="103"/>
      <c r="F161" s="103"/>
      <c r="G161" s="103"/>
      <c r="H161" s="102">
        <v>4800</v>
      </c>
      <c r="I161" s="103">
        <f t="shared" ref="I161" si="210">ROUND(H161*D161,2)</f>
        <v>73301.759999999995</v>
      </c>
      <c r="J161" s="103">
        <f t="shared" ref="J161" si="211">ROUND(I161*1.2,2)</f>
        <v>87962.11</v>
      </c>
      <c r="K161" s="102">
        <f t="shared" si="200"/>
        <v>73301.759999999995</v>
      </c>
      <c r="L161" s="102">
        <f t="shared" si="201"/>
        <v>87962.11</v>
      </c>
    </row>
    <row r="162" spans="1:13" ht="27.75" customHeight="1" x14ac:dyDescent="0.3">
      <c r="A162" s="131"/>
      <c r="B162" s="112" t="s">
        <v>266</v>
      </c>
      <c r="C162" s="13" t="s">
        <v>7</v>
      </c>
      <c r="D162" s="113">
        <v>1.21</v>
      </c>
      <c r="E162" s="114">
        <v>2102.355</v>
      </c>
      <c r="F162" s="99">
        <f t="shared" ref="F162" si="212">ROUND(E162*D162,2)</f>
        <v>2543.85</v>
      </c>
      <c r="G162" s="99">
        <f t="shared" ref="G162" si="213">ROUND(F162*1.2,2)</f>
        <v>3052.62</v>
      </c>
      <c r="H162" s="115"/>
      <c r="I162" s="100"/>
      <c r="J162" s="100"/>
      <c r="K162" s="100">
        <f t="shared" si="200"/>
        <v>2543.85</v>
      </c>
      <c r="L162" s="99">
        <f t="shared" si="201"/>
        <v>3052.62</v>
      </c>
    </row>
    <row r="163" spans="1:13" ht="27.75" customHeight="1" x14ac:dyDescent="0.3">
      <c r="A163" s="116"/>
      <c r="B163" s="118" t="s">
        <v>263</v>
      </c>
      <c r="C163" s="86" t="s">
        <v>7</v>
      </c>
      <c r="D163" s="119">
        <f>D162*1.26</f>
        <v>1.5246</v>
      </c>
      <c r="E163" s="103"/>
      <c r="F163" s="102"/>
      <c r="G163" s="102"/>
      <c r="H163" s="102">
        <v>4800</v>
      </c>
      <c r="I163" s="103">
        <f t="shared" ref="I163" si="214">ROUND(H163*D163,2)</f>
        <v>7318.08</v>
      </c>
      <c r="J163" s="103">
        <f t="shared" ref="J163" si="215">ROUND(I163*1.2,2)</f>
        <v>8781.7000000000007</v>
      </c>
      <c r="K163" s="102">
        <f t="shared" si="200"/>
        <v>7318.08</v>
      </c>
      <c r="L163" s="102">
        <f t="shared" si="201"/>
        <v>8781.7000000000007</v>
      </c>
    </row>
    <row r="164" spans="1:13" ht="27.75" customHeight="1" x14ac:dyDescent="0.3">
      <c r="A164" s="111"/>
      <c r="B164" s="112" t="s">
        <v>267</v>
      </c>
      <c r="C164" s="13" t="s">
        <v>9</v>
      </c>
      <c r="D164" s="113">
        <v>22.42</v>
      </c>
      <c r="E164" s="114">
        <v>1181.625</v>
      </c>
      <c r="F164" s="99">
        <f t="shared" ref="F164:F167" si="216">ROUND(E164*D164,2)</f>
        <v>26492.03</v>
      </c>
      <c r="G164" s="99">
        <f t="shared" ref="G164:G167" si="217">ROUND(F164*1.2,2)</f>
        <v>31790.44</v>
      </c>
      <c r="H164" s="115"/>
      <c r="I164" s="100"/>
      <c r="J164" s="100"/>
      <c r="K164" s="100">
        <f t="shared" si="200"/>
        <v>26492.03</v>
      </c>
      <c r="L164" s="99">
        <f t="shared" si="201"/>
        <v>31790.44</v>
      </c>
    </row>
    <row r="165" spans="1:13" ht="27.75" customHeight="1" x14ac:dyDescent="0.3">
      <c r="A165" s="111"/>
      <c r="B165" s="112" t="s">
        <v>254</v>
      </c>
      <c r="C165" s="13" t="s">
        <v>15</v>
      </c>
      <c r="D165" s="113">
        <f>21.75*1.75</f>
        <v>38.0625</v>
      </c>
      <c r="E165" s="114">
        <v>700</v>
      </c>
      <c r="F165" s="99">
        <f t="shared" si="216"/>
        <v>26643.75</v>
      </c>
      <c r="G165" s="99">
        <f t="shared" si="217"/>
        <v>31972.5</v>
      </c>
      <c r="H165" s="115"/>
      <c r="I165" s="100"/>
      <c r="J165" s="100"/>
      <c r="K165" s="100">
        <f t="shared" si="200"/>
        <v>26643.75</v>
      </c>
      <c r="L165" s="99">
        <f t="shared" si="201"/>
        <v>31972.5</v>
      </c>
    </row>
    <row r="166" spans="1:13" ht="27.75" customHeight="1" x14ac:dyDescent="0.3">
      <c r="A166" s="111"/>
      <c r="B166" s="112" t="s">
        <v>255</v>
      </c>
      <c r="C166" s="13" t="s">
        <v>15</v>
      </c>
      <c r="D166" s="113">
        <f>9.47+0.15+0.0414*6</f>
        <v>9.8684000000000012</v>
      </c>
      <c r="E166" s="114">
        <v>1140</v>
      </c>
      <c r="F166" s="99">
        <f t="shared" si="216"/>
        <v>11249.98</v>
      </c>
      <c r="G166" s="99">
        <f t="shared" si="217"/>
        <v>13499.98</v>
      </c>
      <c r="H166" s="115"/>
      <c r="I166" s="100"/>
      <c r="J166" s="100"/>
      <c r="K166" s="100">
        <f t="shared" si="200"/>
        <v>11249.98</v>
      </c>
      <c r="L166" s="99">
        <f t="shared" si="201"/>
        <v>13499.98</v>
      </c>
    </row>
    <row r="167" spans="1:13" ht="27.75" customHeight="1" x14ac:dyDescent="0.3">
      <c r="A167" s="111"/>
      <c r="B167" s="112" t="s">
        <v>256</v>
      </c>
      <c r="C167" s="13" t="s">
        <v>15</v>
      </c>
      <c r="D167" s="113">
        <f>63*0.08</f>
        <v>5.04</v>
      </c>
      <c r="E167" s="114">
        <v>1140</v>
      </c>
      <c r="F167" s="99">
        <f t="shared" si="216"/>
        <v>5745.6</v>
      </c>
      <c r="G167" s="99">
        <f t="shared" si="217"/>
        <v>6894.72</v>
      </c>
      <c r="H167" s="115"/>
      <c r="I167" s="100"/>
      <c r="J167" s="100"/>
      <c r="K167" s="100">
        <f t="shared" si="200"/>
        <v>5745.6</v>
      </c>
      <c r="L167" s="99">
        <f t="shared" si="201"/>
        <v>6894.72</v>
      </c>
    </row>
    <row r="168" spans="1:13" ht="27.75" customHeight="1" x14ac:dyDescent="0.3">
      <c r="A168" s="173" t="s">
        <v>286</v>
      </c>
      <c r="B168" s="174"/>
      <c r="C168" s="174"/>
      <c r="D168" s="174"/>
      <c r="E168" s="174"/>
      <c r="F168" s="174"/>
      <c r="G168" s="174"/>
      <c r="H168" s="174"/>
      <c r="I168" s="174"/>
      <c r="J168" s="174"/>
      <c r="K168" s="174"/>
      <c r="L168" s="175"/>
    </row>
    <row r="169" spans="1:13" ht="27.75" customHeight="1" x14ac:dyDescent="0.3">
      <c r="A169" s="111"/>
      <c r="B169" s="112" t="s">
        <v>250</v>
      </c>
      <c r="C169" s="13" t="s">
        <v>15</v>
      </c>
      <c r="D169" s="113">
        <v>9.4700000000000006</v>
      </c>
      <c r="E169" s="120">
        <v>8737</v>
      </c>
      <c r="F169" s="99">
        <f t="shared" ref="F169:F172" si="218">ROUND(E169*D169,2)</f>
        <v>82739.39</v>
      </c>
      <c r="G169" s="99">
        <f t="shared" ref="G169:G172" si="219">ROUND(F169*1.2,2)</f>
        <v>99287.27</v>
      </c>
      <c r="H169" s="115"/>
      <c r="I169" s="100"/>
      <c r="J169" s="100"/>
      <c r="K169" s="100">
        <f t="shared" ref="K169:K178" si="220">F169+I169</f>
        <v>82739.39</v>
      </c>
      <c r="L169" s="99">
        <f t="shared" ref="L169:L178" si="221">G169+J169</f>
        <v>99287.27</v>
      </c>
    </row>
    <row r="170" spans="1:13" ht="27.75" customHeight="1" x14ac:dyDescent="0.3">
      <c r="A170" s="111"/>
      <c r="B170" s="112" t="s">
        <v>258</v>
      </c>
      <c r="C170" s="13" t="s">
        <v>7</v>
      </c>
      <c r="D170" s="113">
        <v>29.9</v>
      </c>
      <c r="E170" s="114">
        <v>1630</v>
      </c>
      <c r="F170" s="99">
        <f t="shared" si="218"/>
        <v>48737</v>
      </c>
      <c r="G170" s="99">
        <f t="shared" si="219"/>
        <v>58484.4</v>
      </c>
      <c r="H170" s="115"/>
      <c r="I170" s="100"/>
      <c r="J170" s="100"/>
      <c r="K170" s="100">
        <f t="shared" si="220"/>
        <v>48737</v>
      </c>
      <c r="L170" s="99">
        <f t="shared" si="221"/>
        <v>58484.4</v>
      </c>
      <c r="M170" s="142"/>
    </row>
    <row r="171" spans="1:13" ht="27.75" customHeight="1" x14ac:dyDescent="0.3">
      <c r="A171" s="121"/>
      <c r="B171" s="89" t="s">
        <v>245</v>
      </c>
      <c r="C171" s="13" t="s">
        <v>8</v>
      </c>
      <c r="D171" s="122">
        <v>139.53</v>
      </c>
      <c r="E171" s="114">
        <v>101.5</v>
      </c>
      <c r="F171" s="99">
        <f t="shared" si="218"/>
        <v>14162.3</v>
      </c>
      <c r="G171" s="99">
        <f t="shared" si="219"/>
        <v>16994.759999999998</v>
      </c>
      <c r="H171" s="115"/>
      <c r="I171" s="100"/>
      <c r="J171" s="100"/>
      <c r="K171" s="100">
        <f t="shared" si="220"/>
        <v>14162.3</v>
      </c>
      <c r="L171" s="99">
        <f t="shared" si="221"/>
        <v>16994.759999999998</v>
      </c>
    </row>
    <row r="172" spans="1:13" ht="27.75" customHeight="1" x14ac:dyDescent="0.3">
      <c r="A172" s="111"/>
      <c r="B172" s="112" t="s">
        <v>249</v>
      </c>
      <c r="C172" s="13" t="s">
        <v>7</v>
      </c>
      <c r="D172" s="113">
        <v>13.95</v>
      </c>
      <c r="E172" s="114">
        <v>2573.7399999999998</v>
      </c>
      <c r="F172" s="99">
        <f t="shared" si="218"/>
        <v>35903.67</v>
      </c>
      <c r="G172" s="99">
        <f t="shared" si="219"/>
        <v>43084.4</v>
      </c>
      <c r="H172" s="115"/>
      <c r="I172" s="100"/>
      <c r="J172" s="100"/>
      <c r="K172" s="100">
        <f t="shared" si="220"/>
        <v>35903.67</v>
      </c>
      <c r="L172" s="99">
        <f t="shared" si="221"/>
        <v>43084.4</v>
      </c>
    </row>
    <row r="173" spans="1:13" ht="27.75" customHeight="1" x14ac:dyDescent="0.3">
      <c r="A173" s="116"/>
      <c r="B173" s="118" t="s">
        <v>247</v>
      </c>
      <c r="C173" s="86" t="s">
        <v>7</v>
      </c>
      <c r="D173" s="119">
        <f>D172*1.26</f>
        <v>17.576999999999998</v>
      </c>
      <c r="E173" s="103"/>
      <c r="F173" s="102"/>
      <c r="G173" s="102"/>
      <c r="H173" s="102">
        <v>4800</v>
      </c>
      <c r="I173" s="103">
        <f t="shared" ref="I173" si="222">ROUND(H173*D173,2)</f>
        <v>84369.600000000006</v>
      </c>
      <c r="J173" s="103">
        <f t="shared" ref="J173" si="223">ROUND(I173*1.2,2)</f>
        <v>101243.52</v>
      </c>
      <c r="K173" s="102">
        <f t="shared" si="220"/>
        <v>84369.600000000006</v>
      </c>
      <c r="L173" s="102">
        <f t="shared" si="221"/>
        <v>101243.52</v>
      </c>
    </row>
    <row r="174" spans="1:13" ht="27.75" customHeight="1" x14ac:dyDescent="0.3">
      <c r="A174" s="121"/>
      <c r="B174" s="112" t="s">
        <v>278</v>
      </c>
      <c r="C174" s="13" t="s">
        <v>10</v>
      </c>
      <c r="D174" s="113">
        <v>47</v>
      </c>
      <c r="E174" s="114">
        <v>2952.96</v>
      </c>
      <c r="F174" s="99">
        <f t="shared" ref="F174" si="224">ROUND(E174*D174,2)</f>
        <v>138789.12</v>
      </c>
      <c r="G174" s="99">
        <f t="shared" ref="G174" si="225">ROUND(F174*1.2,2)</f>
        <v>166546.94</v>
      </c>
      <c r="H174" s="115"/>
      <c r="I174" s="100"/>
      <c r="J174" s="100"/>
      <c r="K174" s="100">
        <f t="shared" si="220"/>
        <v>138789.12</v>
      </c>
      <c r="L174" s="99">
        <f t="shared" si="221"/>
        <v>166546.94</v>
      </c>
    </row>
    <row r="175" spans="1:13" ht="27.75" customHeight="1" x14ac:dyDescent="0.3">
      <c r="A175" s="116"/>
      <c r="B175" s="118" t="s">
        <v>279</v>
      </c>
      <c r="C175" s="86" t="s">
        <v>268</v>
      </c>
      <c r="D175" s="119">
        <v>1</v>
      </c>
      <c r="E175" s="103"/>
      <c r="F175" s="102"/>
      <c r="G175" s="102"/>
      <c r="H175" s="102">
        <v>1250000</v>
      </c>
      <c r="I175" s="103">
        <f t="shared" ref="I175" si="226">ROUND(H175*D175,2)</f>
        <v>1250000</v>
      </c>
      <c r="J175" s="103">
        <f t="shared" ref="J175" si="227">ROUND(I175*1.2,2)</f>
        <v>1500000</v>
      </c>
      <c r="K175" s="102">
        <f t="shared" si="220"/>
        <v>1250000</v>
      </c>
      <c r="L175" s="102">
        <f t="shared" si="221"/>
        <v>1500000</v>
      </c>
    </row>
    <row r="176" spans="1:13" ht="27.75" customHeight="1" x14ac:dyDescent="0.3">
      <c r="A176" s="123"/>
      <c r="B176" s="108" t="s">
        <v>264</v>
      </c>
      <c r="C176" s="104" t="s">
        <v>15</v>
      </c>
      <c r="D176" s="124">
        <v>9.4700000000000006</v>
      </c>
      <c r="E176" s="125">
        <v>10921.25</v>
      </c>
      <c r="F176" s="105">
        <f t="shared" ref="F176" si="228">ROUND(E176*D176,2)</f>
        <v>103424.24</v>
      </c>
      <c r="G176" s="105">
        <f t="shared" ref="G176" si="229">ROUND(F176*1.2,2)</f>
        <v>124109.09</v>
      </c>
      <c r="H176" s="115"/>
      <c r="I176" s="100"/>
      <c r="J176" s="100"/>
      <c r="K176" s="100">
        <f t="shared" si="220"/>
        <v>103424.24</v>
      </c>
      <c r="L176" s="99">
        <f t="shared" si="221"/>
        <v>124109.09</v>
      </c>
    </row>
    <row r="177" spans="1:12" ht="27.75" customHeight="1" x14ac:dyDescent="0.3">
      <c r="A177" s="116"/>
      <c r="B177" s="87" t="s">
        <v>280</v>
      </c>
      <c r="C177" s="86" t="s">
        <v>268</v>
      </c>
      <c r="D177" s="117">
        <v>1</v>
      </c>
      <c r="E177" s="103"/>
      <c r="F177" s="102"/>
      <c r="G177" s="102"/>
      <c r="H177" s="102">
        <v>2730000</v>
      </c>
      <c r="I177" s="103">
        <f t="shared" ref="I177" si="230">ROUND(H177*D177,2)</f>
        <v>2730000</v>
      </c>
      <c r="J177" s="103">
        <f t="shared" ref="J177" si="231">ROUND(I177*1.2,2)</f>
        <v>3276000</v>
      </c>
      <c r="K177" s="102">
        <f t="shared" si="220"/>
        <v>2730000</v>
      </c>
      <c r="L177" s="102">
        <f t="shared" si="221"/>
        <v>3276000</v>
      </c>
    </row>
    <row r="178" spans="1:12" ht="27.75" customHeight="1" x14ac:dyDescent="0.3">
      <c r="A178" s="121"/>
      <c r="B178" s="126" t="s">
        <v>281</v>
      </c>
      <c r="C178" s="13" t="s">
        <v>10</v>
      </c>
      <c r="D178" s="127">
        <v>2</v>
      </c>
      <c r="E178" s="128">
        <v>2510.0160000000001</v>
      </c>
      <c r="F178" s="99">
        <f t="shared" ref="F178" si="232">ROUND(E178*D178,2)</f>
        <v>5020.03</v>
      </c>
      <c r="G178" s="99">
        <f t="shared" ref="G178" si="233">ROUND(F178*1.2,2)</f>
        <v>6024.04</v>
      </c>
      <c r="H178" s="115"/>
      <c r="I178" s="100"/>
      <c r="J178" s="100"/>
      <c r="K178" s="100">
        <f t="shared" si="220"/>
        <v>5020.03</v>
      </c>
      <c r="L178" s="99">
        <f t="shared" si="221"/>
        <v>6024.04</v>
      </c>
    </row>
    <row r="179" spans="1:12" ht="27.75" customHeight="1" x14ac:dyDescent="0.3">
      <c r="A179" s="116"/>
      <c r="B179" s="129" t="s">
        <v>282</v>
      </c>
      <c r="C179" s="86" t="s">
        <v>10</v>
      </c>
      <c r="D179" s="130">
        <v>2</v>
      </c>
      <c r="E179" s="106"/>
      <c r="F179" s="106"/>
      <c r="G179" s="106"/>
      <c r="H179" s="102">
        <v>32370</v>
      </c>
      <c r="I179" s="106">
        <f>ROUND(H179*D179,2)</f>
        <v>64740</v>
      </c>
      <c r="J179" s="106">
        <f>ROUND(I179*1.2,2)</f>
        <v>77688</v>
      </c>
      <c r="K179" s="106">
        <f>F179+I179</f>
        <v>64740</v>
      </c>
      <c r="L179" s="107">
        <f>G179+J179</f>
        <v>77688</v>
      </c>
    </row>
    <row r="180" spans="1:12" ht="27.75" customHeight="1" x14ac:dyDescent="0.3">
      <c r="A180" s="121"/>
      <c r="B180" s="89" t="s">
        <v>125</v>
      </c>
      <c r="C180" s="13" t="s">
        <v>10</v>
      </c>
      <c r="D180" s="122">
        <v>1</v>
      </c>
      <c r="E180" s="114">
        <v>12480</v>
      </c>
      <c r="F180" s="99">
        <f t="shared" ref="F180" si="234">ROUND(E180*D180,2)</f>
        <v>12480</v>
      </c>
      <c r="G180" s="99">
        <f t="shared" ref="G180" si="235">ROUND(F180*1.2,2)</f>
        <v>14976</v>
      </c>
      <c r="H180" s="115"/>
      <c r="I180" s="100"/>
      <c r="J180" s="100"/>
      <c r="K180" s="100">
        <f t="shared" ref="K180:K197" si="236">F180+I180</f>
        <v>12480</v>
      </c>
      <c r="L180" s="99">
        <f t="shared" ref="L180:L197" si="237">G180+J180</f>
        <v>14976</v>
      </c>
    </row>
    <row r="181" spans="1:12" ht="27.75" customHeight="1" x14ac:dyDescent="0.3">
      <c r="A181" s="116"/>
      <c r="B181" s="87" t="s">
        <v>126</v>
      </c>
      <c r="C181" s="86" t="s">
        <v>10</v>
      </c>
      <c r="D181" s="117">
        <v>1</v>
      </c>
      <c r="E181" s="103"/>
      <c r="F181" s="103"/>
      <c r="G181" s="103"/>
      <c r="H181" s="102">
        <v>112000</v>
      </c>
      <c r="I181" s="103">
        <f t="shared" ref="I181:I186" si="238">ROUND(H181*D181,2)</f>
        <v>112000</v>
      </c>
      <c r="J181" s="103">
        <f t="shared" ref="J181:J186" si="239">ROUND(I181*1.2,2)</f>
        <v>134400</v>
      </c>
      <c r="K181" s="102">
        <f t="shared" si="236"/>
        <v>112000</v>
      </c>
      <c r="L181" s="102">
        <f t="shared" si="237"/>
        <v>134400</v>
      </c>
    </row>
    <row r="182" spans="1:12" ht="27.75" customHeight="1" x14ac:dyDescent="0.3">
      <c r="A182" s="116"/>
      <c r="B182" s="87" t="s">
        <v>233</v>
      </c>
      <c r="C182" s="86" t="s">
        <v>149</v>
      </c>
      <c r="D182" s="117">
        <v>1</v>
      </c>
      <c r="E182" s="103"/>
      <c r="F182" s="103"/>
      <c r="G182" s="103"/>
      <c r="H182" s="102">
        <v>3700</v>
      </c>
      <c r="I182" s="103">
        <f t="shared" si="238"/>
        <v>3700</v>
      </c>
      <c r="J182" s="103">
        <f t="shared" si="239"/>
        <v>4440</v>
      </c>
      <c r="K182" s="102">
        <f t="shared" si="236"/>
        <v>3700</v>
      </c>
      <c r="L182" s="102">
        <f t="shared" si="237"/>
        <v>4440</v>
      </c>
    </row>
    <row r="183" spans="1:12" ht="27.75" customHeight="1" x14ac:dyDescent="0.3">
      <c r="A183" s="116"/>
      <c r="B183" s="87" t="s">
        <v>235</v>
      </c>
      <c r="C183" s="86" t="s">
        <v>10</v>
      </c>
      <c r="D183" s="117">
        <v>1</v>
      </c>
      <c r="E183" s="103"/>
      <c r="F183" s="103"/>
      <c r="G183" s="103"/>
      <c r="H183" s="102">
        <v>3700</v>
      </c>
      <c r="I183" s="103">
        <f t="shared" si="238"/>
        <v>3700</v>
      </c>
      <c r="J183" s="103">
        <f t="shared" si="239"/>
        <v>4440</v>
      </c>
      <c r="K183" s="102">
        <f t="shared" si="236"/>
        <v>3700</v>
      </c>
      <c r="L183" s="102">
        <f t="shared" si="237"/>
        <v>4440</v>
      </c>
    </row>
    <row r="184" spans="1:12" ht="27.75" customHeight="1" x14ac:dyDescent="0.3">
      <c r="A184" s="116"/>
      <c r="B184" s="87" t="s">
        <v>241</v>
      </c>
      <c r="C184" s="86" t="s">
        <v>238</v>
      </c>
      <c r="D184" s="117">
        <v>4</v>
      </c>
      <c r="E184" s="103"/>
      <c r="F184" s="103"/>
      <c r="G184" s="103"/>
      <c r="H184" s="103">
        <v>235.65</v>
      </c>
      <c r="I184" s="103">
        <f t="shared" si="238"/>
        <v>942.6</v>
      </c>
      <c r="J184" s="103">
        <f t="shared" si="239"/>
        <v>1131.1199999999999</v>
      </c>
      <c r="K184" s="102">
        <f t="shared" si="236"/>
        <v>942.6</v>
      </c>
      <c r="L184" s="102">
        <f t="shared" si="237"/>
        <v>1131.1199999999999</v>
      </c>
    </row>
    <row r="185" spans="1:12" ht="27.75" customHeight="1" x14ac:dyDescent="0.3">
      <c r="A185" s="116"/>
      <c r="B185" s="87" t="s">
        <v>239</v>
      </c>
      <c r="C185" s="86" t="s">
        <v>234</v>
      </c>
      <c r="D185" s="117">
        <v>0.76</v>
      </c>
      <c r="E185" s="103"/>
      <c r="F185" s="103"/>
      <c r="G185" s="103"/>
      <c r="H185" s="103">
        <v>367.42500000000001</v>
      </c>
      <c r="I185" s="103">
        <f t="shared" si="238"/>
        <v>279.24</v>
      </c>
      <c r="J185" s="103">
        <f t="shared" si="239"/>
        <v>335.09</v>
      </c>
      <c r="K185" s="102">
        <f t="shared" si="236"/>
        <v>279.24</v>
      </c>
      <c r="L185" s="102">
        <f t="shared" si="237"/>
        <v>335.09</v>
      </c>
    </row>
    <row r="186" spans="1:12" ht="27.75" customHeight="1" x14ac:dyDescent="0.3">
      <c r="A186" s="116"/>
      <c r="B186" s="87" t="s">
        <v>240</v>
      </c>
      <c r="C186" s="86" t="s">
        <v>234</v>
      </c>
      <c r="D186" s="117">
        <v>0.76</v>
      </c>
      <c r="E186" s="103"/>
      <c r="F186" s="103"/>
      <c r="G186" s="103"/>
      <c r="H186" s="103">
        <v>335.875</v>
      </c>
      <c r="I186" s="103">
        <f t="shared" si="238"/>
        <v>255.27</v>
      </c>
      <c r="J186" s="103">
        <f t="shared" si="239"/>
        <v>306.32</v>
      </c>
      <c r="K186" s="102">
        <f t="shared" si="236"/>
        <v>255.27</v>
      </c>
      <c r="L186" s="102">
        <f t="shared" si="237"/>
        <v>306.32</v>
      </c>
    </row>
    <row r="187" spans="1:12" ht="27.75" customHeight="1" x14ac:dyDescent="0.3">
      <c r="A187" s="121"/>
      <c r="B187" s="89" t="s">
        <v>237</v>
      </c>
      <c r="C187" s="13" t="s">
        <v>24</v>
      </c>
      <c r="D187" s="122">
        <v>6</v>
      </c>
      <c r="E187" s="114">
        <v>1324</v>
      </c>
      <c r="F187" s="99">
        <f t="shared" ref="F187" si="240">ROUND(E187*D187,2)</f>
        <v>7944</v>
      </c>
      <c r="G187" s="99">
        <f t="shared" ref="G187" si="241">ROUND(F187*1.2,2)</f>
        <v>9532.7999999999993</v>
      </c>
      <c r="H187" s="115"/>
      <c r="I187" s="100"/>
      <c r="J187" s="100"/>
      <c r="K187" s="100">
        <f t="shared" si="236"/>
        <v>7944</v>
      </c>
      <c r="L187" s="99">
        <f t="shared" si="237"/>
        <v>9532.7999999999993</v>
      </c>
    </row>
    <row r="188" spans="1:12" ht="27.75" customHeight="1" x14ac:dyDescent="0.3">
      <c r="A188" s="116"/>
      <c r="B188" s="118" t="s">
        <v>257</v>
      </c>
      <c r="C188" s="86" t="s">
        <v>149</v>
      </c>
      <c r="D188" s="119">
        <v>12</v>
      </c>
      <c r="E188" s="103"/>
      <c r="F188" s="102"/>
      <c r="G188" s="102"/>
      <c r="H188" s="102">
        <v>8050</v>
      </c>
      <c r="I188" s="103">
        <f t="shared" ref="I188:I189" si="242">ROUND(H188*D188,2)</f>
        <v>96600</v>
      </c>
      <c r="J188" s="103">
        <f t="shared" ref="J188:J189" si="243">ROUND(I188*1.2,2)</f>
        <v>115920</v>
      </c>
      <c r="K188" s="102">
        <f t="shared" si="236"/>
        <v>96600</v>
      </c>
      <c r="L188" s="102">
        <f t="shared" si="237"/>
        <v>115920</v>
      </c>
    </row>
    <row r="189" spans="1:12" ht="27.75" customHeight="1" x14ac:dyDescent="0.3">
      <c r="A189" s="116"/>
      <c r="B189" s="118" t="s">
        <v>236</v>
      </c>
      <c r="C189" s="86" t="s">
        <v>10</v>
      </c>
      <c r="D189" s="119">
        <v>36</v>
      </c>
      <c r="E189" s="103"/>
      <c r="F189" s="102"/>
      <c r="G189" s="102"/>
      <c r="H189" s="102">
        <v>235</v>
      </c>
      <c r="I189" s="103">
        <f t="shared" si="242"/>
        <v>8460</v>
      </c>
      <c r="J189" s="103">
        <f t="shared" si="243"/>
        <v>10152</v>
      </c>
      <c r="K189" s="102">
        <f t="shared" si="236"/>
        <v>8460</v>
      </c>
      <c r="L189" s="102">
        <f t="shared" si="237"/>
        <v>10152</v>
      </c>
    </row>
    <row r="190" spans="1:12" ht="27.75" customHeight="1" x14ac:dyDescent="0.3">
      <c r="A190" s="111"/>
      <c r="B190" s="112" t="s">
        <v>265</v>
      </c>
      <c r="C190" s="13" t="s">
        <v>7</v>
      </c>
      <c r="D190" s="113">
        <v>12.12</v>
      </c>
      <c r="E190" s="114">
        <v>2416.5</v>
      </c>
      <c r="F190" s="99">
        <f t="shared" ref="F190" si="244">ROUND(E190*D190,2)</f>
        <v>29287.98</v>
      </c>
      <c r="G190" s="99">
        <f t="shared" ref="G190" si="245">ROUND(F190*1.2,2)</f>
        <v>35145.58</v>
      </c>
      <c r="H190" s="115"/>
      <c r="I190" s="100"/>
      <c r="J190" s="100"/>
      <c r="K190" s="100">
        <f t="shared" si="236"/>
        <v>29287.98</v>
      </c>
      <c r="L190" s="99">
        <f t="shared" si="237"/>
        <v>35145.58</v>
      </c>
    </row>
    <row r="191" spans="1:12" ht="27.75" customHeight="1" x14ac:dyDescent="0.3">
      <c r="A191" s="116"/>
      <c r="B191" s="87" t="s">
        <v>263</v>
      </c>
      <c r="C191" s="86" t="s">
        <v>7</v>
      </c>
      <c r="D191" s="117">
        <f>D190*1.26</f>
        <v>15.271199999999999</v>
      </c>
      <c r="E191" s="103"/>
      <c r="F191" s="103"/>
      <c r="G191" s="103"/>
      <c r="H191" s="102">
        <v>4800</v>
      </c>
      <c r="I191" s="103">
        <f t="shared" ref="I191" si="246">ROUND(H191*D191,2)</f>
        <v>73301.759999999995</v>
      </c>
      <c r="J191" s="103">
        <f t="shared" ref="J191" si="247">ROUND(I191*1.2,2)</f>
        <v>87962.11</v>
      </c>
      <c r="K191" s="102">
        <f t="shared" si="236"/>
        <v>73301.759999999995</v>
      </c>
      <c r="L191" s="102">
        <f t="shared" si="237"/>
        <v>87962.11</v>
      </c>
    </row>
    <row r="192" spans="1:12" ht="27.75" customHeight="1" x14ac:dyDescent="0.3">
      <c r="A192" s="131"/>
      <c r="B192" s="112" t="s">
        <v>266</v>
      </c>
      <c r="C192" s="13" t="s">
        <v>7</v>
      </c>
      <c r="D192" s="113">
        <v>1.21</v>
      </c>
      <c r="E192" s="114">
        <v>2102.355</v>
      </c>
      <c r="F192" s="99">
        <f t="shared" ref="F192" si="248">ROUND(E192*D192,2)</f>
        <v>2543.85</v>
      </c>
      <c r="G192" s="99">
        <f t="shared" ref="G192" si="249">ROUND(F192*1.2,2)</f>
        <v>3052.62</v>
      </c>
      <c r="H192" s="115"/>
      <c r="I192" s="100"/>
      <c r="J192" s="100"/>
      <c r="K192" s="100">
        <f t="shared" si="236"/>
        <v>2543.85</v>
      </c>
      <c r="L192" s="99">
        <f t="shared" si="237"/>
        <v>3052.62</v>
      </c>
    </row>
    <row r="193" spans="1:13" ht="27.75" customHeight="1" x14ac:dyDescent="0.3">
      <c r="A193" s="116"/>
      <c r="B193" s="118" t="s">
        <v>263</v>
      </c>
      <c r="C193" s="86" t="s">
        <v>7</v>
      </c>
      <c r="D193" s="119">
        <f>D192*1.26</f>
        <v>1.5246</v>
      </c>
      <c r="E193" s="103"/>
      <c r="F193" s="102"/>
      <c r="G193" s="102"/>
      <c r="H193" s="102">
        <v>4800</v>
      </c>
      <c r="I193" s="103">
        <f t="shared" ref="I193" si="250">ROUND(H193*D193,2)</f>
        <v>7318.08</v>
      </c>
      <c r="J193" s="103">
        <f t="shared" ref="J193" si="251">ROUND(I193*1.2,2)</f>
        <v>8781.7000000000007</v>
      </c>
      <c r="K193" s="102">
        <f t="shared" si="236"/>
        <v>7318.08</v>
      </c>
      <c r="L193" s="102">
        <f t="shared" si="237"/>
        <v>8781.7000000000007</v>
      </c>
    </row>
    <row r="194" spans="1:13" ht="27.75" customHeight="1" x14ac:dyDescent="0.3">
      <c r="A194" s="111"/>
      <c r="B194" s="112" t="s">
        <v>267</v>
      </c>
      <c r="C194" s="13" t="s">
        <v>9</v>
      </c>
      <c r="D194" s="113">
        <v>22.42</v>
      </c>
      <c r="E194" s="114">
        <v>1181.625</v>
      </c>
      <c r="F194" s="99">
        <f t="shared" ref="F194:F197" si="252">ROUND(E194*D194,2)</f>
        <v>26492.03</v>
      </c>
      <c r="G194" s="99">
        <f t="shared" ref="G194:G197" si="253">ROUND(F194*1.2,2)</f>
        <v>31790.44</v>
      </c>
      <c r="H194" s="115"/>
      <c r="I194" s="100"/>
      <c r="J194" s="100"/>
      <c r="K194" s="100">
        <f t="shared" si="236"/>
        <v>26492.03</v>
      </c>
      <c r="L194" s="99">
        <f t="shared" si="237"/>
        <v>31790.44</v>
      </c>
    </row>
    <row r="195" spans="1:13" ht="27.75" customHeight="1" x14ac:dyDescent="0.3">
      <c r="A195" s="111"/>
      <c r="B195" s="112" t="s">
        <v>254</v>
      </c>
      <c r="C195" s="13" t="s">
        <v>15</v>
      </c>
      <c r="D195" s="113">
        <f>29.9*1.75</f>
        <v>52.324999999999996</v>
      </c>
      <c r="E195" s="114">
        <v>700</v>
      </c>
      <c r="F195" s="99">
        <f t="shared" si="252"/>
        <v>36627.5</v>
      </c>
      <c r="G195" s="99">
        <f t="shared" si="253"/>
        <v>43953</v>
      </c>
      <c r="H195" s="115"/>
      <c r="I195" s="100"/>
      <c r="J195" s="100"/>
      <c r="K195" s="100">
        <f t="shared" si="236"/>
        <v>36627.5</v>
      </c>
      <c r="L195" s="99">
        <f t="shared" si="237"/>
        <v>43953</v>
      </c>
    </row>
    <row r="196" spans="1:13" ht="27.75" customHeight="1" x14ac:dyDescent="0.3">
      <c r="A196" s="111"/>
      <c r="B196" s="112" t="s">
        <v>255</v>
      </c>
      <c r="C196" s="13" t="s">
        <v>15</v>
      </c>
      <c r="D196" s="113">
        <f>9.47+0.15+0.0414*6</f>
        <v>9.8684000000000012</v>
      </c>
      <c r="E196" s="114">
        <v>1140</v>
      </c>
      <c r="F196" s="99">
        <f t="shared" si="252"/>
        <v>11249.98</v>
      </c>
      <c r="G196" s="99">
        <f t="shared" si="253"/>
        <v>13499.98</v>
      </c>
      <c r="H196" s="115"/>
      <c r="I196" s="100"/>
      <c r="J196" s="100"/>
      <c r="K196" s="100">
        <f t="shared" si="236"/>
        <v>11249.98</v>
      </c>
      <c r="L196" s="99">
        <f t="shared" si="237"/>
        <v>13499.98</v>
      </c>
    </row>
    <row r="197" spans="1:13" ht="27.75" customHeight="1" x14ac:dyDescent="0.3">
      <c r="A197" s="111"/>
      <c r="B197" s="112" t="s">
        <v>256</v>
      </c>
      <c r="C197" s="13" t="s">
        <v>15</v>
      </c>
      <c r="D197" s="113">
        <f>63*0.08</f>
        <v>5.04</v>
      </c>
      <c r="E197" s="114">
        <v>1140</v>
      </c>
      <c r="F197" s="99">
        <f t="shared" si="252"/>
        <v>5745.6</v>
      </c>
      <c r="G197" s="99">
        <f t="shared" si="253"/>
        <v>6894.72</v>
      </c>
      <c r="H197" s="115"/>
      <c r="I197" s="100"/>
      <c r="J197" s="100"/>
      <c r="K197" s="100">
        <f t="shared" si="236"/>
        <v>5745.6</v>
      </c>
      <c r="L197" s="99">
        <f t="shared" si="237"/>
        <v>6894.72</v>
      </c>
    </row>
    <row r="198" spans="1:13" ht="27.75" customHeight="1" x14ac:dyDescent="0.3">
      <c r="A198" s="173" t="s">
        <v>287</v>
      </c>
      <c r="B198" s="174"/>
      <c r="C198" s="174"/>
      <c r="D198" s="174"/>
      <c r="E198" s="174"/>
      <c r="F198" s="174"/>
      <c r="G198" s="174"/>
      <c r="H198" s="174"/>
      <c r="I198" s="174"/>
      <c r="J198" s="174"/>
      <c r="K198" s="174"/>
      <c r="L198" s="175"/>
    </row>
    <row r="199" spans="1:13" ht="27.75" customHeight="1" x14ac:dyDescent="0.3">
      <c r="A199" s="111"/>
      <c r="B199" s="112" t="s">
        <v>250</v>
      </c>
      <c r="C199" s="13" t="s">
        <v>15</v>
      </c>
      <c r="D199" s="113">
        <v>11.71</v>
      </c>
      <c r="E199" s="120">
        <v>8737</v>
      </c>
      <c r="F199" s="99">
        <f t="shared" ref="F199:F202" si="254">ROUND(E199*D199,2)</f>
        <v>102310.27</v>
      </c>
      <c r="G199" s="99">
        <f t="shared" ref="G199:G202" si="255">ROUND(F199*1.2,2)</f>
        <v>122772.32</v>
      </c>
      <c r="H199" s="115"/>
      <c r="I199" s="100"/>
      <c r="J199" s="100"/>
      <c r="K199" s="100">
        <f t="shared" ref="K199:K208" si="256">F199+I199</f>
        <v>102310.27</v>
      </c>
      <c r="L199" s="99">
        <f t="shared" ref="L199:L208" si="257">G199+J199</f>
        <v>122772.32</v>
      </c>
    </row>
    <row r="200" spans="1:13" ht="27.75" customHeight="1" x14ac:dyDescent="0.3">
      <c r="A200" s="111"/>
      <c r="B200" s="112" t="s">
        <v>258</v>
      </c>
      <c r="C200" s="13" t="s">
        <v>7</v>
      </c>
      <c r="D200" s="113">
        <v>23.69</v>
      </c>
      <c r="E200" s="114">
        <v>1630</v>
      </c>
      <c r="F200" s="99">
        <f t="shared" si="254"/>
        <v>38614.699999999997</v>
      </c>
      <c r="G200" s="99">
        <f t="shared" si="255"/>
        <v>46337.64</v>
      </c>
      <c r="H200" s="115"/>
      <c r="I200" s="100"/>
      <c r="J200" s="100"/>
      <c r="K200" s="100">
        <f t="shared" si="256"/>
        <v>38614.699999999997</v>
      </c>
      <c r="L200" s="99">
        <f t="shared" si="257"/>
        <v>46337.64</v>
      </c>
      <c r="M200" s="142"/>
    </row>
    <row r="201" spans="1:13" ht="27.75" customHeight="1" x14ac:dyDescent="0.3">
      <c r="A201" s="121"/>
      <c r="B201" s="89" t="s">
        <v>245</v>
      </c>
      <c r="C201" s="13" t="s">
        <v>8</v>
      </c>
      <c r="D201" s="122">
        <v>115.63</v>
      </c>
      <c r="E201" s="114">
        <v>101.5</v>
      </c>
      <c r="F201" s="99">
        <f t="shared" si="254"/>
        <v>11736.45</v>
      </c>
      <c r="G201" s="99">
        <f t="shared" si="255"/>
        <v>14083.74</v>
      </c>
      <c r="H201" s="115"/>
      <c r="I201" s="100"/>
      <c r="J201" s="100"/>
      <c r="K201" s="100">
        <f t="shared" si="256"/>
        <v>11736.45</v>
      </c>
      <c r="L201" s="99">
        <f t="shared" si="257"/>
        <v>14083.74</v>
      </c>
    </row>
    <row r="202" spans="1:13" ht="27.75" customHeight="1" x14ac:dyDescent="0.3">
      <c r="A202" s="111"/>
      <c r="B202" s="112" t="s">
        <v>249</v>
      </c>
      <c r="C202" s="13" t="s">
        <v>7</v>
      </c>
      <c r="D202" s="113">
        <v>11.56</v>
      </c>
      <c r="E202" s="114">
        <v>2573.7399999999998</v>
      </c>
      <c r="F202" s="99">
        <f t="shared" si="254"/>
        <v>29752.43</v>
      </c>
      <c r="G202" s="99">
        <f t="shared" si="255"/>
        <v>35702.92</v>
      </c>
      <c r="H202" s="115"/>
      <c r="I202" s="100"/>
      <c r="J202" s="100"/>
      <c r="K202" s="100">
        <f t="shared" si="256"/>
        <v>29752.43</v>
      </c>
      <c r="L202" s="99">
        <f t="shared" si="257"/>
        <v>35702.92</v>
      </c>
    </row>
    <row r="203" spans="1:13" ht="27.75" customHeight="1" x14ac:dyDescent="0.3">
      <c r="A203" s="116"/>
      <c r="B203" s="118" t="s">
        <v>247</v>
      </c>
      <c r="C203" s="86" t="s">
        <v>7</v>
      </c>
      <c r="D203" s="119">
        <f>D202*1.26</f>
        <v>14.5656</v>
      </c>
      <c r="E203" s="103"/>
      <c r="F203" s="102"/>
      <c r="G203" s="102"/>
      <c r="H203" s="102">
        <v>4800</v>
      </c>
      <c r="I203" s="103">
        <f t="shared" ref="I203" si="258">ROUND(H203*D203,2)</f>
        <v>69914.880000000005</v>
      </c>
      <c r="J203" s="103">
        <f t="shared" ref="J203" si="259">ROUND(I203*1.2,2)</f>
        <v>83897.86</v>
      </c>
      <c r="K203" s="102">
        <f t="shared" si="256"/>
        <v>69914.880000000005</v>
      </c>
      <c r="L203" s="102">
        <f t="shared" si="257"/>
        <v>83897.86</v>
      </c>
    </row>
    <row r="204" spans="1:13" ht="27.75" customHeight="1" x14ac:dyDescent="0.3">
      <c r="A204" s="121"/>
      <c r="B204" s="112" t="s">
        <v>278</v>
      </c>
      <c r="C204" s="13" t="s">
        <v>10</v>
      </c>
      <c r="D204" s="113">
        <v>47</v>
      </c>
      <c r="E204" s="114">
        <v>2952.96</v>
      </c>
      <c r="F204" s="99">
        <f t="shared" ref="F204" si="260">ROUND(E204*D204,2)</f>
        <v>138789.12</v>
      </c>
      <c r="G204" s="99">
        <f t="shared" ref="G204" si="261">ROUND(F204*1.2,2)</f>
        <v>166546.94</v>
      </c>
      <c r="H204" s="115"/>
      <c r="I204" s="100"/>
      <c r="J204" s="100"/>
      <c r="K204" s="100">
        <f t="shared" si="256"/>
        <v>138789.12</v>
      </c>
      <c r="L204" s="99">
        <f t="shared" si="257"/>
        <v>166546.94</v>
      </c>
    </row>
    <row r="205" spans="1:13" ht="27.75" customHeight="1" x14ac:dyDescent="0.3">
      <c r="A205" s="116"/>
      <c r="B205" s="118" t="s">
        <v>279</v>
      </c>
      <c r="C205" s="86" t="s">
        <v>268</v>
      </c>
      <c r="D205" s="119">
        <v>1</v>
      </c>
      <c r="E205" s="103"/>
      <c r="F205" s="102"/>
      <c r="G205" s="102"/>
      <c r="H205" s="102">
        <v>1250000</v>
      </c>
      <c r="I205" s="103">
        <f t="shared" ref="I205" si="262">ROUND(H205*D205,2)</f>
        <v>1250000</v>
      </c>
      <c r="J205" s="103">
        <f t="shared" ref="J205" si="263">ROUND(I205*1.2,2)</f>
        <v>1500000</v>
      </c>
      <c r="K205" s="102">
        <f t="shared" si="256"/>
        <v>1250000</v>
      </c>
      <c r="L205" s="102">
        <f t="shared" si="257"/>
        <v>1500000</v>
      </c>
    </row>
    <row r="206" spans="1:13" ht="27.75" customHeight="1" x14ac:dyDescent="0.3">
      <c r="A206" s="123"/>
      <c r="B206" s="108" t="s">
        <v>264</v>
      </c>
      <c r="C206" s="104" t="s">
        <v>15</v>
      </c>
      <c r="D206" s="124">
        <v>9.4700000000000006</v>
      </c>
      <c r="E206" s="125">
        <v>10921.25</v>
      </c>
      <c r="F206" s="105">
        <f t="shared" ref="F206" si="264">ROUND(E206*D206,2)</f>
        <v>103424.24</v>
      </c>
      <c r="G206" s="105">
        <f t="shared" ref="G206" si="265">ROUND(F206*1.2,2)</f>
        <v>124109.09</v>
      </c>
      <c r="H206" s="115"/>
      <c r="I206" s="100"/>
      <c r="J206" s="100"/>
      <c r="K206" s="100">
        <f t="shared" si="256"/>
        <v>103424.24</v>
      </c>
      <c r="L206" s="99">
        <f t="shared" si="257"/>
        <v>124109.09</v>
      </c>
    </row>
    <row r="207" spans="1:13" ht="27.75" customHeight="1" x14ac:dyDescent="0.3">
      <c r="A207" s="116"/>
      <c r="B207" s="87" t="s">
        <v>280</v>
      </c>
      <c r="C207" s="86" t="s">
        <v>268</v>
      </c>
      <c r="D207" s="117">
        <v>1</v>
      </c>
      <c r="E207" s="103"/>
      <c r="F207" s="102"/>
      <c r="G207" s="102"/>
      <c r="H207" s="102">
        <v>2730000</v>
      </c>
      <c r="I207" s="103">
        <f t="shared" ref="I207" si="266">ROUND(H207*D207,2)</f>
        <v>2730000</v>
      </c>
      <c r="J207" s="103">
        <f t="shared" ref="J207" si="267">ROUND(I207*1.2,2)</f>
        <v>3276000</v>
      </c>
      <c r="K207" s="102">
        <f t="shared" si="256"/>
        <v>2730000</v>
      </c>
      <c r="L207" s="102">
        <f t="shared" si="257"/>
        <v>3276000</v>
      </c>
    </row>
    <row r="208" spans="1:13" ht="27.75" customHeight="1" x14ac:dyDescent="0.3">
      <c r="A208" s="121"/>
      <c r="B208" s="126" t="s">
        <v>281</v>
      </c>
      <c r="C208" s="13" t="s">
        <v>10</v>
      </c>
      <c r="D208" s="127">
        <v>2</v>
      </c>
      <c r="E208" s="128">
        <v>2510.0160000000001</v>
      </c>
      <c r="F208" s="99">
        <f t="shared" ref="F208" si="268">ROUND(E208*D208,2)</f>
        <v>5020.03</v>
      </c>
      <c r="G208" s="99">
        <f t="shared" ref="G208" si="269">ROUND(F208*1.2,2)</f>
        <v>6024.04</v>
      </c>
      <c r="H208" s="115"/>
      <c r="I208" s="100"/>
      <c r="J208" s="100"/>
      <c r="K208" s="100">
        <f t="shared" si="256"/>
        <v>5020.03</v>
      </c>
      <c r="L208" s="99">
        <f t="shared" si="257"/>
        <v>6024.04</v>
      </c>
    </row>
    <row r="209" spans="1:12" ht="27.75" customHeight="1" x14ac:dyDescent="0.3">
      <c r="A209" s="116"/>
      <c r="B209" s="129" t="s">
        <v>282</v>
      </c>
      <c r="C209" s="86" t="s">
        <v>10</v>
      </c>
      <c r="D209" s="130">
        <v>2</v>
      </c>
      <c r="E209" s="106"/>
      <c r="F209" s="106"/>
      <c r="G209" s="106"/>
      <c r="H209" s="102">
        <v>32370</v>
      </c>
      <c r="I209" s="106">
        <f>ROUND(H209*D209,2)</f>
        <v>64740</v>
      </c>
      <c r="J209" s="106">
        <f>ROUND(I209*1.2,2)</f>
        <v>77688</v>
      </c>
      <c r="K209" s="106">
        <f>F209+I209</f>
        <v>64740</v>
      </c>
      <c r="L209" s="107">
        <f>G209+J209</f>
        <v>77688</v>
      </c>
    </row>
    <row r="210" spans="1:12" ht="27.75" customHeight="1" x14ac:dyDescent="0.3">
      <c r="A210" s="121"/>
      <c r="B210" s="89" t="s">
        <v>125</v>
      </c>
      <c r="C210" s="13" t="s">
        <v>10</v>
      </c>
      <c r="D210" s="122">
        <v>1</v>
      </c>
      <c r="E210" s="114">
        <v>12480</v>
      </c>
      <c r="F210" s="99">
        <f t="shared" ref="F210" si="270">ROUND(E210*D210,2)</f>
        <v>12480</v>
      </c>
      <c r="G210" s="99">
        <f t="shared" ref="G210" si="271">ROUND(F210*1.2,2)</f>
        <v>14976</v>
      </c>
      <c r="H210" s="115"/>
      <c r="I210" s="100"/>
      <c r="J210" s="100"/>
      <c r="K210" s="100">
        <f t="shared" ref="K210:K227" si="272">F210+I210</f>
        <v>12480</v>
      </c>
      <c r="L210" s="99">
        <f t="shared" ref="L210:L227" si="273">G210+J210</f>
        <v>14976</v>
      </c>
    </row>
    <row r="211" spans="1:12" ht="27.75" customHeight="1" x14ac:dyDescent="0.3">
      <c r="A211" s="116"/>
      <c r="B211" s="87" t="s">
        <v>126</v>
      </c>
      <c r="C211" s="86" t="s">
        <v>10</v>
      </c>
      <c r="D211" s="117">
        <v>1</v>
      </c>
      <c r="E211" s="103"/>
      <c r="F211" s="103"/>
      <c r="G211" s="103"/>
      <c r="H211" s="102">
        <v>112000</v>
      </c>
      <c r="I211" s="103">
        <f t="shared" ref="I211:I216" si="274">ROUND(H211*D211,2)</f>
        <v>112000</v>
      </c>
      <c r="J211" s="103">
        <f t="shared" ref="J211:J216" si="275">ROUND(I211*1.2,2)</f>
        <v>134400</v>
      </c>
      <c r="K211" s="102">
        <f t="shared" si="272"/>
        <v>112000</v>
      </c>
      <c r="L211" s="102">
        <f t="shared" si="273"/>
        <v>134400</v>
      </c>
    </row>
    <row r="212" spans="1:12" ht="27.75" customHeight="1" x14ac:dyDescent="0.3">
      <c r="A212" s="116"/>
      <c r="B212" s="87" t="s">
        <v>233</v>
      </c>
      <c r="C212" s="86" t="s">
        <v>149</v>
      </c>
      <c r="D212" s="117">
        <v>1</v>
      </c>
      <c r="E212" s="103"/>
      <c r="F212" s="103"/>
      <c r="G212" s="103"/>
      <c r="H212" s="102">
        <v>3700</v>
      </c>
      <c r="I212" s="103">
        <f t="shared" si="274"/>
        <v>3700</v>
      </c>
      <c r="J212" s="103">
        <f t="shared" si="275"/>
        <v>4440</v>
      </c>
      <c r="K212" s="102">
        <f t="shared" si="272"/>
        <v>3700</v>
      </c>
      <c r="L212" s="102">
        <f t="shared" si="273"/>
        <v>4440</v>
      </c>
    </row>
    <row r="213" spans="1:12" ht="27.75" customHeight="1" x14ac:dyDescent="0.3">
      <c r="A213" s="116"/>
      <c r="B213" s="87" t="s">
        <v>235</v>
      </c>
      <c r="C213" s="86" t="s">
        <v>10</v>
      </c>
      <c r="D213" s="117">
        <v>1</v>
      </c>
      <c r="E213" s="103"/>
      <c r="F213" s="103"/>
      <c r="G213" s="103"/>
      <c r="H213" s="102">
        <v>3700</v>
      </c>
      <c r="I213" s="103">
        <f t="shared" si="274"/>
        <v>3700</v>
      </c>
      <c r="J213" s="103">
        <f t="shared" si="275"/>
        <v>4440</v>
      </c>
      <c r="K213" s="102">
        <f t="shared" si="272"/>
        <v>3700</v>
      </c>
      <c r="L213" s="102">
        <f t="shared" si="273"/>
        <v>4440</v>
      </c>
    </row>
    <row r="214" spans="1:12" ht="27.75" customHeight="1" x14ac:dyDescent="0.3">
      <c r="A214" s="116"/>
      <c r="B214" s="87" t="s">
        <v>241</v>
      </c>
      <c r="C214" s="86" t="s">
        <v>238</v>
      </c>
      <c r="D214" s="117">
        <v>4</v>
      </c>
      <c r="E214" s="103"/>
      <c r="F214" s="103"/>
      <c r="G214" s="103"/>
      <c r="H214" s="103">
        <v>235.65</v>
      </c>
      <c r="I214" s="103">
        <f t="shared" si="274"/>
        <v>942.6</v>
      </c>
      <c r="J214" s="103">
        <f t="shared" si="275"/>
        <v>1131.1199999999999</v>
      </c>
      <c r="K214" s="102">
        <f t="shared" si="272"/>
        <v>942.6</v>
      </c>
      <c r="L214" s="102">
        <f t="shared" si="273"/>
        <v>1131.1199999999999</v>
      </c>
    </row>
    <row r="215" spans="1:12" ht="27.75" customHeight="1" x14ac:dyDescent="0.3">
      <c r="A215" s="116"/>
      <c r="B215" s="87" t="s">
        <v>239</v>
      </c>
      <c r="C215" s="86" t="s">
        <v>234</v>
      </c>
      <c r="D215" s="117">
        <v>0.76</v>
      </c>
      <c r="E215" s="103"/>
      <c r="F215" s="103"/>
      <c r="G215" s="103"/>
      <c r="H215" s="103">
        <v>367.42500000000001</v>
      </c>
      <c r="I215" s="103">
        <f t="shared" si="274"/>
        <v>279.24</v>
      </c>
      <c r="J215" s="103">
        <f t="shared" si="275"/>
        <v>335.09</v>
      </c>
      <c r="K215" s="102">
        <f t="shared" si="272"/>
        <v>279.24</v>
      </c>
      <c r="L215" s="102">
        <f t="shared" si="273"/>
        <v>335.09</v>
      </c>
    </row>
    <row r="216" spans="1:12" ht="27.75" customHeight="1" x14ac:dyDescent="0.3">
      <c r="A216" s="116"/>
      <c r="B216" s="87" t="s">
        <v>240</v>
      </c>
      <c r="C216" s="86" t="s">
        <v>234</v>
      </c>
      <c r="D216" s="117">
        <v>0.76</v>
      </c>
      <c r="E216" s="103"/>
      <c r="F216" s="103"/>
      <c r="G216" s="103"/>
      <c r="H216" s="103">
        <v>335.875</v>
      </c>
      <c r="I216" s="103">
        <f t="shared" si="274"/>
        <v>255.27</v>
      </c>
      <c r="J216" s="103">
        <f t="shared" si="275"/>
        <v>306.32</v>
      </c>
      <c r="K216" s="102">
        <f t="shared" si="272"/>
        <v>255.27</v>
      </c>
      <c r="L216" s="102">
        <f t="shared" si="273"/>
        <v>306.32</v>
      </c>
    </row>
    <row r="217" spans="1:12" ht="27.75" customHeight="1" x14ac:dyDescent="0.3">
      <c r="A217" s="121"/>
      <c r="B217" s="89" t="s">
        <v>237</v>
      </c>
      <c r="C217" s="13" t="s">
        <v>24</v>
      </c>
      <c r="D217" s="122">
        <v>6</v>
      </c>
      <c r="E217" s="114">
        <v>1324</v>
      </c>
      <c r="F217" s="99">
        <f t="shared" ref="F217" si="276">ROUND(E217*D217,2)</f>
        <v>7944</v>
      </c>
      <c r="G217" s="99">
        <f t="shared" ref="G217" si="277">ROUND(F217*1.2,2)</f>
        <v>9532.7999999999993</v>
      </c>
      <c r="H217" s="115"/>
      <c r="I217" s="100"/>
      <c r="J217" s="100"/>
      <c r="K217" s="100">
        <f t="shared" si="272"/>
        <v>7944</v>
      </c>
      <c r="L217" s="99">
        <f t="shared" si="273"/>
        <v>9532.7999999999993</v>
      </c>
    </row>
    <row r="218" spans="1:12" ht="27.75" customHeight="1" x14ac:dyDescent="0.3">
      <c r="A218" s="116"/>
      <c r="B218" s="118" t="s">
        <v>257</v>
      </c>
      <c r="C218" s="86" t="s">
        <v>149</v>
      </c>
      <c r="D218" s="119">
        <v>12</v>
      </c>
      <c r="E218" s="103"/>
      <c r="F218" s="102"/>
      <c r="G218" s="102"/>
      <c r="H218" s="102">
        <v>8050</v>
      </c>
      <c r="I218" s="103">
        <f t="shared" ref="I218:I219" si="278">ROUND(H218*D218,2)</f>
        <v>96600</v>
      </c>
      <c r="J218" s="103">
        <f t="shared" ref="J218:J219" si="279">ROUND(I218*1.2,2)</f>
        <v>115920</v>
      </c>
      <c r="K218" s="102">
        <f t="shared" si="272"/>
        <v>96600</v>
      </c>
      <c r="L218" s="102">
        <f t="shared" si="273"/>
        <v>115920</v>
      </c>
    </row>
    <row r="219" spans="1:12" ht="27.75" customHeight="1" x14ac:dyDescent="0.3">
      <c r="A219" s="116"/>
      <c r="B219" s="118" t="s">
        <v>236</v>
      </c>
      <c r="C219" s="86" t="s">
        <v>10</v>
      </c>
      <c r="D219" s="119">
        <v>36</v>
      </c>
      <c r="E219" s="103"/>
      <c r="F219" s="102"/>
      <c r="G219" s="102"/>
      <c r="H219" s="102">
        <v>235</v>
      </c>
      <c r="I219" s="103">
        <f t="shared" si="278"/>
        <v>8460</v>
      </c>
      <c r="J219" s="103">
        <f t="shared" si="279"/>
        <v>10152</v>
      </c>
      <c r="K219" s="102">
        <f t="shared" si="272"/>
        <v>8460</v>
      </c>
      <c r="L219" s="102">
        <f t="shared" si="273"/>
        <v>10152</v>
      </c>
    </row>
    <row r="220" spans="1:12" ht="27.75" customHeight="1" x14ac:dyDescent="0.3">
      <c r="A220" s="111"/>
      <c r="B220" s="112" t="s">
        <v>265</v>
      </c>
      <c r="C220" s="13" t="s">
        <v>7</v>
      </c>
      <c r="D220" s="113">
        <v>12.12</v>
      </c>
      <c r="E220" s="114">
        <v>2416.5</v>
      </c>
      <c r="F220" s="99">
        <f t="shared" ref="F220" si="280">ROUND(E220*D220,2)</f>
        <v>29287.98</v>
      </c>
      <c r="G220" s="99">
        <f t="shared" ref="G220" si="281">ROUND(F220*1.2,2)</f>
        <v>35145.58</v>
      </c>
      <c r="H220" s="115"/>
      <c r="I220" s="100"/>
      <c r="J220" s="100"/>
      <c r="K220" s="100">
        <f t="shared" si="272"/>
        <v>29287.98</v>
      </c>
      <c r="L220" s="99">
        <f t="shared" si="273"/>
        <v>35145.58</v>
      </c>
    </row>
    <row r="221" spans="1:12" ht="27.75" customHeight="1" x14ac:dyDescent="0.3">
      <c r="A221" s="116"/>
      <c r="B221" s="87" t="s">
        <v>263</v>
      </c>
      <c r="C221" s="86" t="s">
        <v>7</v>
      </c>
      <c r="D221" s="117">
        <f>D220*1.26</f>
        <v>15.271199999999999</v>
      </c>
      <c r="E221" s="103"/>
      <c r="F221" s="103"/>
      <c r="G221" s="103"/>
      <c r="H221" s="102">
        <v>4800</v>
      </c>
      <c r="I221" s="103">
        <f t="shared" ref="I221" si="282">ROUND(H221*D221,2)</f>
        <v>73301.759999999995</v>
      </c>
      <c r="J221" s="103">
        <f t="shared" ref="J221" si="283">ROUND(I221*1.2,2)</f>
        <v>87962.11</v>
      </c>
      <c r="K221" s="102">
        <f t="shared" si="272"/>
        <v>73301.759999999995</v>
      </c>
      <c r="L221" s="102">
        <f t="shared" si="273"/>
        <v>87962.11</v>
      </c>
    </row>
    <row r="222" spans="1:12" ht="27.75" customHeight="1" x14ac:dyDescent="0.3">
      <c r="A222" s="131"/>
      <c r="B222" s="112" t="s">
        <v>266</v>
      </c>
      <c r="C222" s="13" t="s">
        <v>7</v>
      </c>
      <c r="D222" s="113">
        <v>1.21</v>
      </c>
      <c r="E222" s="114">
        <v>2102.355</v>
      </c>
      <c r="F222" s="99">
        <f t="shared" ref="F222" si="284">ROUND(E222*D222,2)</f>
        <v>2543.85</v>
      </c>
      <c r="G222" s="99">
        <f t="shared" ref="G222" si="285">ROUND(F222*1.2,2)</f>
        <v>3052.62</v>
      </c>
      <c r="H222" s="115"/>
      <c r="I222" s="100"/>
      <c r="J222" s="100"/>
      <c r="K222" s="100">
        <f t="shared" si="272"/>
        <v>2543.85</v>
      </c>
      <c r="L222" s="99">
        <f t="shared" si="273"/>
        <v>3052.62</v>
      </c>
    </row>
    <row r="223" spans="1:12" ht="27.75" customHeight="1" x14ac:dyDescent="0.3">
      <c r="A223" s="116"/>
      <c r="B223" s="118" t="s">
        <v>263</v>
      </c>
      <c r="C223" s="86" t="s">
        <v>7</v>
      </c>
      <c r="D223" s="119">
        <f>D222*1.26</f>
        <v>1.5246</v>
      </c>
      <c r="E223" s="103"/>
      <c r="F223" s="102"/>
      <c r="G223" s="102"/>
      <c r="H223" s="102">
        <v>4800</v>
      </c>
      <c r="I223" s="103">
        <f t="shared" ref="I223" si="286">ROUND(H223*D223,2)</f>
        <v>7318.08</v>
      </c>
      <c r="J223" s="103">
        <f t="shared" ref="J223" si="287">ROUND(I223*1.2,2)</f>
        <v>8781.7000000000007</v>
      </c>
      <c r="K223" s="102">
        <f t="shared" si="272"/>
        <v>7318.08</v>
      </c>
      <c r="L223" s="102">
        <f t="shared" si="273"/>
        <v>8781.7000000000007</v>
      </c>
    </row>
    <row r="224" spans="1:12" ht="27.75" customHeight="1" x14ac:dyDescent="0.3">
      <c r="A224" s="111"/>
      <c r="B224" s="112" t="s">
        <v>267</v>
      </c>
      <c r="C224" s="13" t="s">
        <v>9</v>
      </c>
      <c r="D224" s="113">
        <v>22.42</v>
      </c>
      <c r="E224" s="114">
        <v>1181.625</v>
      </c>
      <c r="F224" s="99">
        <f t="shared" ref="F224:F227" si="288">ROUND(E224*D224,2)</f>
        <v>26492.03</v>
      </c>
      <c r="G224" s="99">
        <f t="shared" ref="G224:G227" si="289">ROUND(F224*1.2,2)</f>
        <v>31790.44</v>
      </c>
      <c r="H224" s="115"/>
      <c r="I224" s="100"/>
      <c r="J224" s="100"/>
      <c r="K224" s="100">
        <f t="shared" si="272"/>
        <v>26492.03</v>
      </c>
      <c r="L224" s="99">
        <f t="shared" si="273"/>
        <v>31790.44</v>
      </c>
    </row>
    <row r="225" spans="1:13" ht="27.75" customHeight="1" x14ac:dyDescent="0.3">
      <c r="A225" s="111"/>
      <c r="B225" s="112" t="s">
        <v>254</v>
      </c>
      <c r="C225" s="13" t="s">
        <v>15</v>
      </c>
      <c r="D225" s="113">
        <f>23.7*1.75</f>
        <v>41.475000000000001</v>
      </c>
      <c r="E225" s="114">
        <v>700</v>
      </c>
      <c r="F225" s="99">
        <f t="shared" si="288"/>
        <v>29032.5</v>
      </c>
      <c r="G225" s="99">
        <f t="shared" si="289"/>
        <v>34839</v>
      </c>
      <c r="H225" s="115"/>
      <c r="I225" s="100"/>
      <c r="J225" s="100"/>
      <c r="K225" s="100">
        <f t="shared" si="272"/>
        <v>29032.5</v>
      </c>
      <c r="L225" s="99">
        <f t="shared" si="273"/>
        <v>34839</v>
      </c>
    </row>
    <row r="226" spans="1:13" ht="27.75" customHeight="1" x14ac:dyDescent="0.3">
      <c r="A226" s="111"/>
      <c r="B226" s="112" t="s">
        <v>255</v>
      </c>
      <c r="C226" s="13" t="s">
        <v>15</v>
      </c>
      <c r="D226" s="113">
        <f>9.47+0.15+0.0414*6</f>
        <v>9.8684000000000012</v>
      </c>
      <c r="E226" s="114">
        <v>1140</v>
      </c>
      <c r="F226" s="99">
        <f t="shared" si="288"/>
        <v>11249.98</v>
      </c>
      <c r="G226" s="99">
        <f t="shared" si="289"/>
        <v>13499.98</v>
      </c>
      <c r="H226" s="115"/>
      <c r="I226" s="100"/>
      <c r="J226" s="100"/>
      <c r="K226" s="100">
        <f t="shared" si="272"/>
        <v>11249.98</v>
      </c>
      <c r="L226" s="99">
        <f t="shared" si="273"/>
        <v>13499.98</v>
      </c>
    </row>
    <row r="227" spans="1:13" ht="27.75" customHeight="1" x14ac:dyDescent="0.3">
      <c r="A227" s="111"/>
      <c r="B227" s="112" t="s">
        <v>256</v>
      </c>
      <c r="C227" s="13" t="s">
        <v>15</v>
      </c>
      <c r="D227" s="113">
        <f>63*0.08</f>
        <v>5.04</v>
      </c>
      <c r="E227" s="114">
        <v>1140</v>
      </c>
      <c r="F227" s="99">
        <f t="shared" si="288"/>
        <v>5745.6</v>
      </c>
      <c r="G227" s="99">
        <f t="shared" si="289"/>
        <v>6894.72</v>
      </c>
      <c r="H227" s="115"/>
      <c r="I227" s="100"/>
      <c r="J227" s="100"/>
      <c r="K227" s="100">
        <f t="shared" si="272"/>
        <v>5745.6</v>
      </c>
      <c r="L227" s="99">
        <f t="shared" si="273"/>
        <v>6894.72</v>
      </c>
    </row>
    <row r="228" spans="1:13" ht="27.75" customHeight="1" x14ac:dyDescent="0.3">
      <c r="A228" s="173" t="s">
        <v>288</v>
      </c>
      <c r="B228" s="174"/>
      <c r="C228" s="174"/>
      <c r="D228" s="174"/>
      <c r="E228" s="174"/>
      <c r="F228" s="174"/>
      <c r="G228" s="174"/>
      <c r="H228" s="174"/>
      <c r="I228" s="174"/>
      <c r="J228" s="174"/>
      <c r="K228" s="174"/>
      <c r="L228" s="175"/>
    </row>
    <row r="229" spans="1:13" ht="27.75" customHeight="1" x14ac:dyDescent="0.3">
      <c r="A229" s="111"/>
      <c r="B229" s="112" t="s">
        <v>250</v>
      </c>
      <c r="C229" s="13" t="s">
        <v>15</v>
      </c>
      <c r="D229" s="113">
        <v>11.71</v>
      </c>
      <c r="E229" s="120">
        <v>8737</v>
      </c>
      <c r="F229" s="99">
        <f t="shared" ref="F229:F232" si="290">ROUND(E229*D229,2)</f>
        <v>102310.27</v>
      </c>
      <c r="G229" s="99">
        <f t="shared" ref="G229:G232" si="291">ROUND(F229*1.2,2)</f>
        <v>122772.32</v>
      </c>
      <c r="H229" s="115"/>
      <c r="I229" s="100"/>
      <c r="J229" s="100"/>
      <c r="K229" s="100">
        <f t="shared" ref="K229:K238" si="292">F229+I229</f>
        <v>102310.27</v>
      </c>
      <c r="L229" s="99">
        <f t="shared" ref="L229:L238" si="293">G229+J229</f>
        <v>122772.32</v>
      </c>
    </row>
    <row r="230" spans="1:13" ht="27.75" customHeight="1" x14ac:dyDescent="0.3">
      <c r="A230" s="111"/>
      <c r="B230" s="112" t="s">
        <v>258</v>
      </c>
      <c r="C230" s="13" t="s">
        <v>7</v>
      </c>
      <c r="D230" s="113">
        <v>23.56</v>
      </c>
      <c r="E230" s="114">
        <v>1630</v>
      </c>
      <c r="F230" s="99">
        <f t="shared" si="290"/>
        <v>38402.800000000003</v>
      </c>
      <c r="G230" s="99">
        <f t="shared" si="291"/>
        <v>46083.360000000001</v>
      </c>
      <c r="H230" s="115"/>
      <c r="I230" s="100"/>
      <c r="J230" s="100"/>
      <c r="K230" s="100">
        <f t="shared" si="292"/>
        <v>38402.800000000003</v>
      </c>
      <c r="L230" s="99">
        <f t="shared" si="293"/>
        <v>46083.360000000001</v>
      </c>
      <c r="M230" s="142"/>
    </row>
    <row r="231" spans="1:13" ht="27.75" customHeight="1" x14ac:dyDescent="0.3">
      <c r="A231" s="121"/>
      <c r="B231" s="89" t="s">
        <v>245</v>
      </c>
      <c r="C231" s="13" t="s">
        <v>8</v>
      </c>
      <c r="D231" s="122">
        <v>115.17</v>
      </c>
      <c r="E231" s="114">
        <v>101.5</v>
      </c>
      <c r="F231" s="99">
        <f t="shared" si="290"/>
        <v>11689.76</v>
      </c>
      <c r="G231" s="99">
        <f t="shared" si="291"/>
        <v>14027.71</v>
      </c>
      <c r="H231" s="115"/>
      <c r="I231" s="100"/>
      <c r="J231" s="100"/>
      <c r="K231" s="100">
        <f t="shared" si="292"/>
        <v>11689.76</v>
      </c>
      <c r="L231" s="99">
        <f t="shared" si="293"/>
        <v>14027.71</v>
      </c>
    </row>
    <row r="232" spans="1:13" ht="27.75" customHeight="1" x14ac:dyDescent="0.3">
      <c r="A232" s="111"/>
      <c r="B232" s="112" t="s">
        <v>249</v>
      </c>
      <c r="C232" s="13" t="s">
        <v>7</v>
      </c>
      <c r="D232" s="113">
        <v>11.52</v>
      </c>
      <c r="E232" s="114">
        <v>2573.7399999999998</v>
      </c>
      <c r="F232" s="99">
        <f t="shared" si="290"/>
        <v>29649.48</v>
      </c>
      <c r="G232" s="99">
        <f t="shared" si="291"/>
        <v>35579.379999999997</v>
      </c>
      <c r="H232" s="115"/>
      <c r="I232" s="100"/>
      <c r="J232" s="100"/>
      <c r="K232" s="100">
        <f t="shared" si="292"/>
        <v>29649.48</v>
      </c>
      <c r="L232" s="99">
        <f t="shared" si="293"/>
        <v>35579.379999999997</v>
      </c>
    </row>
    <row r="233" spans="1:13" ht="27.75" customHeight="1" x14ac:dyDescent="0.3">
      <c r="A233" s="116"/>
      <c r="B233" s="118" t="s">
        <v>247</v>
      </c>
      <c r="C233" s="86" t="s">
        <v>7</v>
      </c>
      <c r="D233" s="119">
        <f>D232*1.26</f>
        <v>14.5152</v>
      </c>
      <c r="E233" s="103"/>
      <c r="F233" s="102"/>
      <c r="G233" s="102"/>
      <c r="H233" s="102">
        <v>4800</v>
      </c>
      <c r="I233" s="103">
        <f t="shared" ref="I233" si="294">ROUND(H233*D233,2)</f>
        <v>69672.960000000006</v>
      </c>
      <c r="J233" s="103">
        <f t="shared" ref="J233" si="295">ROUND(I233*1.2,2)</f>
        <v>83607.55</v>
      </c>
      <c r="K233" s="102">
        <f t="shared" si="292"/>
        <v>69672.960000000006</v>
      </c>
      <c r="L233" s="102">
        <f t="shared" si="293"/>
        <v>83607.55</v>
      </c>
    </row>
    <row r="234" spans="1:13" ht="27.75" customHeight="1" x14ac:dyDescent="0.3">
      <c r="A234" s="121"/>
      <c r="B234" s="112" t="s">
        <v>278</v>
      </c>
      <c r="C234" s="13" t="s">
        <v>10</v>
      </c>
      <c r="D234" s="113">
        <v>47</v>
      </c>
      <c r="E234" s="114">
        <v>2952.96</v>
      </c>
      <c r="F234" s="99">
        <f t="shared" ref="F234" si="296">ROUND(E234*D234,2)</f>
        <v>138789.12</v>
      </c>
      <c r="G234" s="99">
        <f t="shared" ref="G234" si="297">ROUND(F234*1.2,2)</f>
        <v>166546.94</v>
      </c>
      <c r="H234" s="115"/>
      <c r="I234" s="100"/>
      <c r="J234" s="100"/>
      <c r="K234" s="100">
        <f t="shared" si="292"/>
        <v>138789.12</v>
      </c>
      <c r="L234" s="99">
        <f t="shared" si="293"/>
        <v>166546.94</v>
      </c>
    </row>
    <row r="235" spans="1:13" ht="27.75" customHeight="1" x14ac:dyDescent="0.3">
      <c r="A235" s="116"/>
      <c r="B235" s="118" t="s">
        <v>279</v>
      </c>
      <c r="C235" s="86" t="s">
        <v>268</v>
      </c>
      <c r="D235" s="119">
        <v>1</v>
      </c>
      <c r="E235" s="103"/>
      <c r="F235" s="102"/>
      <c r="G235" s="102"/>
      <c r="H235" s="102">
        <v>1250000</v>
      </c>
      <c r="I235" s="103">
        <f t="shared" ref="I235" si="298">ROUND(H235*D235,2)</f>
        <v>1250000</v>
      </c>
      <c r="J235" s="103">
        <f t="shared" ref="J235" si="299">ROUND(I235*1.2,2)</f>
        <v>1500000</v>
      </c>
      <c r="K235" s="102">
        <f t="shared" si="292"/>
        <v>1250000</v>
      </c>
      <c r="L235" s="102">
        <f t="shared" si="293"/>
        <v>1500000</v>
      </c>
    </row>
    <row r="236" spans="1:13" ht="27.75" customHeight="1" x14ac:dyDescent="0.3">
      <c r="A236" s="123"/>
      <c r="B236" s="108" t="s">
        <v>264</v>
      </c>
      <c r="C236" s="104" t="s">
        <v>15</v>
      </c>
      <c r="D236" s="124">
        <v>9.4700000000000006</v>
      </c>
      <c r="E236" s="125">
        <v>10921.25</v>
      </c>
      <c r="F236" s="105">
        <f t="shared" ref="F236" si="300">ROUND(E236*D236,2)</f>
        <v>103424.24</v>
      </c>
      <c r="G236" s="105">
        <f t="shared" ref="G236" si="301">ROUND(F236*1.2,2)</f>
        <v>124109.09</v>
      </c>
      <c r="H236" s="115"/>
      <c r="I236" s="100"/>
      <c r="J236" s="100"/>
      <c r="K236" s="100">
        <f t="shared" si="292"/>
        <v>103424.24</v>
      </c>
      <c r="L236" s="99">
        <f t="shared" si="293"/>
        <v>124109.09</v>
      </c>
    </row>
    <row r="237" spans="1:13" ht="27.75" customHeight="1" x14ac:dyDescent="0.3">
      <c r="A237" s="116"/>
      <c r="B237" s="87" t="s">
        <v>280</v>
      </c>
      <c r="C237" s="86" t="s">
        <v>268</v>
      </c>
      <c r="D237" s="117">
        <v>1</v>
      </c>
      <c r="E237" s="103"/>
      <c r="F237" s="102"/>
      <c r="G237" s="102"/>
      <c r="H237" s="102">
        <v>2730000</v>
      </c>
      <c r="I237" s="103">
        <f t="shared" ref="I237" si="302">ROUND(H237*D237,2)</f>
        <v>2730000</v>
      </c>
      <c r="J237" s="103">
        <f t="shared" ref="J237" si="303">ROUND(I237*1.2,2)</f>
        <v>3276000</v>
      </c>
      <c r="K237" s="102">
        <f t="shared" si="292"/>
        <v>2730000</v>
      </c>
      <c r="L237" s="102">
        <f t="shared" si="293"/>
        <v>3276000</v>
      </c>
    </row>
    <row r="238" spans="1:13" ht="27.75" customHeight="1" x14ac:dyDescent="0.3">
      <c r="A238" s="121"/>
      <c r="B238" s="126" t="s">
        <v>281</v>
      </c>
      <c r="C238" s="13" t="s">
        <v>10</v>
      </c>
      <c r="D238" s="127">
        <v>2</v>
      </c>
      <c r="E238" s="128">
        <v>2510.0160000000001</v>
      </c>
      <c r="F238" s="99">
        <f t="shared" ref="F238" si="304">ROUND(E238*D238,2)</f>
        <v>5020.03</v>
      </c>
      <c r="G238" s="99">
        <f t="shared" ref="G238" si="305">ROUND(F238*1.2,2)</f>
        <v>6024.04</v>
      </c>
      <c r="H238" s="115"/>
      <c r="I238" s="100"/>
      <c r="J238" s="100"/>
      <c r="K238" s="100">
        <f t="shared" si="292"/>
        <v>5020.03</v>
      </c>
      <c r="L238" s="99">
        <f t="shared" si="293"/>
        <v>6024.04</v>
      </c>
    </row>
    <row r="239" spans="1:13" ht="27.75" customHeight="1" x14ac:dyDescent="0.3">
      <c r="A239" s="116"/>
      <c r="B239" s="129" t="s">
        <v>282</v>
      </c>
      <c r="C239" s="86" t="s">
        <v>10</v>
      </c>
      <c r="D239" s="130">
        <v>2</v>
      </c>
      <c r="E239" s="106"/>
      <c r="F239" s="106"/>
      <c r="G239" s="106"/>
      <c r="H239" s="102">
        <v>32370</v>
      </c>
      <c r="I239" s="106">
        <f>ROUND(H239*D239,2)</f>
        <v>64740</v>
      </c>
      <c r="J239" s="106">
        <f>ROUND(I239*1.2,2)</f>
        <v>77688</v>
      </c>
      <c r="K239" s="106">
        <f>F239+I239</f>
        <v>64740</v>
      </c>
      <c r="L239" s="107">
        <f>G239+J239</f>
        <v>77688</v>
      </c>
    </row>
    <row r="240" spans="1:13" ht="27.75" customHeight="1" x14ac:dyDescent="0.3">
      <c r="A240" s="121"/>
      <c r="B240" s="89" t="s">
        <v>125</v>
      </c>
      <c r="C240" s="13" t="s">
        <v>10</v>
      </c>
      <c r="D240" s="122">
        <v>1</v>
      </c>
      <c r="E240" s="114">
        <v>12480</v>
      </c>
      <c r="F240" s="99">
        <f t="shared" ref="F240" si="306">ROUND(E240*D240,2)</f>
        <v>12480</v>
      </c>
      <c r="G240" s="99">
        <f t="shared" ref="G240" si="307">ROUND(F240*1.2,2)</f>
        <v>14976</v>
      </c>
      <c r="H240" s="115"/>
      <c r="I240" s="100"/>
      <c r="J240" s="100"/>
      <c r="K240" s="100">
        <f t="shared" ref="K240:K257" si="308">F240+I240</f>
        <v>12480</v>
      </c>
      <c r="L240" s="99">
        <f t="shared" ref="L240:L257" si="309">G240+J240</f>
        <v>14976</v>
      </c>
    </row>
    <row r="241" spans="1:12" ht="27.75" customHeight="1" x14ac:dyDescent="0.3">
      <c r="A241" s="116"/>
      <c r="B241" s="87" t="s">
        <v>126</v>
      </c>
      <c r="C241" s="86" t="s">
        <v>10</v>
      </c>
      <c r="D241" s="117">
        <v>1</v>
      </c>
      <c r="E241" s="103"/>
      <c r="F241" s="103"/>
      <c r="G241" s="103"/>
      <c r="H241" s="102">
        <v>112000</v>
      </c>
      <c r="I241" s="103">
        <f t="shared" ref="I241:I246" si="310">ROUND(H241*D241,2)</f>
        <v>112000</v>
      </c>
      <c r="J241" s="103">
        <f t="shared" ref="J241:J246" si="311">ROUND(I241*1.2,2)</f>
        <v>134400</v>
      </c>
      <c r="K241" s="102">
        <f t="shared" si="308"/>
        <v>112000</v>
      </c>
      <c r="L241" s="102">
        <f t="shared" si="309"/>
        <v>134400</v>
      </c>
    </row>
    <row r="242" spans="1:12" ht="27.75" customHeight="1" x14ac:dyDescent="0.3">
      <c r="A242" s="116"/>
      <c r="B242" s="87" t="s">
        <v>233</v>
      </c>
      <c r="C242" s="86" t="s">
        <v>149</v>
      </c>
      <c r="D242" s="117">
        <v>1</v>
      </c>
      <c r="E242" s="103"/>
      <c r="F242" s="103"/>
      <c r="G242" s="103"/>
      <c r="H242" s="102">
        <v>3700</v>
      </c>
      <c r="I242" s="103">
        <f t="shared" si="310"/>
        <v>3700</v>
      </c>
      <c r="J242" s="103">
        <f t="shared" si="311"/>
        <v>4440</v>
      </c>
      <c r="K242" s="102">
        <f t="shared" si="308"/>
        <v>3700</v>
      </c>
      <c r="L242" s="102">
        <f t="shared" si="309"/>
        <v>4440</v>
      </c>
    </row>
    <row r="243" spans="1:12" ht="27.75" customHeight="1" x14ac:dyDescent="0.3">
      <c r="A243" s="116"/>
      <c r="B243" s="87" t="s">
        <v>235</v>
      </c>
      <c r="C243" s="86" t="s">
        <v>10</v>
      </c>
      <c r="D243" s="117">
        <v>1</v>
      </c>
      <c r="E243" s="103"/>
      <c r="F243" s="103"/>
      <c r="G243" s="103"/>
      <c r="H243" s="102">
        <v>3700</v>
      </c>
      <c r="I243" s="103">
        <f t="shared" si="310"/>
        <v>3700</v>
      </c>
      <c r="J243" s="103">
        <f t="shared" si="311"/>
        <v>4440</v>
      </c>
      <c r="K243" s="102">
        <f t="shared" si="308"/>
        <v>3700</v>
      </c>
      <c r="L243" s="102">
        <f t="shared" si="309"/>
        <v>4440</v>
      </c>
    </row>
    <row r="244" spans="1:12" ht="27.75" customHeight="1" x14ac:dyDescent="0.3">
      <c r="A244" s="116"/>
      <c r="B244" s="87" t="s">
        <v>241</v>
      </c>
      <c r="C244" s="86" t="s">
        <v>238</v>
      </c>
      <c r="D244" s="117">
        <v>4</v>
      </c>
      <c r="E244" s="103"/>
      <c r="F244" s="103"/>
      <c r="G244" s="103"/>
      <c r="H244" s="103">
        <v>235.65</v>
      </c>
      <c r="I244" s="103">
        <f t="shared" si="310"/>
        <v>942.6</v>
      </c>
      <c r="J244" s="103">
        <f t="shared" si="311"/>
        <v>1131.1199999999999</v>
      </c>
      <c r="K244" s="102">
        <f t="shared" si="308"/>
        <v>942.6</v>
      </c>
      <c r="L244" s="102">
        <f t="shared" si="309"/>
        <v>1131.1199999999999</v>
      </c>
    </row>
    <row r="245" spans="1:12" ht="27.75" customHeight="1" x14ac:dyDescent="0.3">
      <c r="A245" s="116"/>
      <c r="B245" s="87" t="s">
        <v>239</v>
      </c>
      <c r="C245" s="86" t="s">
        <v>234</v>
      </c>
      <c r="D245" s="117">
        <v>0.76</v>
      </c>
      <c r="E245" s="103"/>
      <c r="F245" s="103"/>
      <c r="G245" s="103"/>
      <c r="H245" s="103">
        <v>367.42500000000001</v>
      </c>
      <c r="I245" s="103">
        <f t="shared" si="310"/>
        <v>279.24</v>
      </c>
      <c r="J245" s="103">
        <f t="shared" si="311"/>
        <v>335.09</v>
      </c>
      <c r="K245" s="102">
        <f t="shared" si="308"/>
        <v>279.24</v>
      </c>
      <c r="L245" s="102">
        <f t="shared" si="309"/>
        <v>335.09</v>
      </c>
    </row>
    <row r="246" spans="1:12" ht="27.75" customHeight="1" x14ac:dyDescent="0.3">
      <c r="A246" s="116"/>
      <c r="B246" s="87" t="s">
        <v>240</v>
      </c>
      <c r="C246" s="86" t="s">
        <v>234</v>
      </c>
      <c r="D246" s="117">
        <v>0.76</v>
      </c>
      <c r="E246" s="103"/>
      <c r="F246" s="103"/>
      <c r="G246" s="103"/>
      <c r="H246" s="103">
        <v>335.875</v>
      </c>
      <c r="I246" s="103">
        <f t="shared" si="310"/>
        <v>255.27</v>
      </c>
      <c r="J246" s="103">
        <f t="shared" si="311"/>
        <v>306.32</v>
      </c>
      <c r="K246" s="102">
        <f t="shared" si="308"/>
        <v>255.27</v>
      </c>
      <c r="L246" s="102">
        <f t="shared" si="309"/>
        <v>306.32</v>
      </c>
    </row>
    <row r="247" spans="1:12" ht="27.75" customHeight="1" x14ac:dyDescent="0.3">
      <c r="A247" s="121"/>
      <c r="B247" s="89" t="s">
        <v>237</v>
      </c>
      <c r="C247" s="13" t="s">
        <v>24</v>
      </c>
      <c r="D247" s="122">
        <v>6</v>
      </c>
      <c r="E247" s="114">
        <v>1324</v>
      </c>
      <c r="F247" s="99">
        <f t="shared" ref="F247" si="312">ROUND(E247*D247,2)</f>
        <v>7944</v>
      </c>
      <c r="G247" s="99">
        <f t="shared" ref="G247" si="313">ROUND(F247*1.2,2)</f>
        <v>9532.7999999999993</v>
      </c>
      <c r="H247" s="115"/>
      <c r="I247" s="100"/>
      <c r="J247" s="100"/>
      <c r="K247" s="100">
        <f t="shared" si="308"/>
        <v>7944</v>
      </c>
      <c r="L247" s="99">
        <f t="shared" si="309"/>
        <v>9532.7999999999993</v>
      </c>
    </row>
    <row r="248" spans="1:12" ht="27.75" customHeight="1" x14ac:dyDescent="0.3">
      <c r="A248" s="116"/>
      <c r="B248" s="118" t="s">
        <v>257</v>
      </c>
      <c r="C248" s="86" t="s">
        <v>149</v>
      </c>
      <c r="D248" s="119">
        <v>12</v>
      </c>
      <c r="E248" s="103"/>
      <c r="F248" s="102"/>
      <c r="G248" s="102"/>
      <c r="H248" s="102">
        <v>8050</v>
      </c>
      <c r="I248" s="103">
        <f t="shared" ref="I248:I249" si="314">ROUND(H248*D248,2)</f>
        <v>96600</v>
      </c>
      <c r="J248" s="103">
        <f t="shared" ref="J248:J249" si="315">ROUND(I248*1.2,2)</f>
        <v>115920</v>
      </c>
      <c r="K248" s="102">
        <f t="shared" si="308"/>
        <v>96600</v>
      </c>
      <c r="L248" s="102">
        <f t="shared" si="309"/>
        <v>115920</v>
      </c>
    </row>
    <row r="249" spans="1:12" ht="27.75" customHeight="1" x14ac:dyDescent="0.3">
      <c r="A249" s="116"/>
      <c r="B249" s="118" t="s">
        <v>236</v>
      </c>
      <c r="C249" s="86" t="s">
        <v>10</v>
      </c>
      <c r="D249" s="119">
        <v>36</v>
      </c>
      <c r="E249" s="103"/>
      <c r="F249" s="102"/>
      <c r="G249" s="102"/>
      <c r="H249" s="102">
        <v>235</v>
      </c>
      <c r="I249" s="103">
        <f t="shared" si="314"/>
        <v>8460</v>
      </c>
      <c r="J249" s="103">
        <f t="shared" si="315"/>
        <v>10152</v>
      </c>
      <c r="K249" s="102">
        <f t="shared" si="308"/>
        <v>8460</v>
      </c>
      <c r="L249" s="102">
        <f t="shared" si="309"/>
        <v>10152</v>
      </c>
    </row>
    <row r="250" spans="1:12" ht="27.75" customHeight="1" x14ac:dyDescent="0.3">
      <c r="A250" s="111"/>
      <c r="B250" s="112" t="s">
        <v>265</v>
      </c>
      <c r="C250" s="13" t="s">
        <v>7</v>
      </c>
      <c r="D250" s="113">
        <v>12.12</v>
      </c>
      <c r="E250" s="114">
        <v>2416.5</v>
      </c>
      <c r="F250" s="99">
        <f t="shared" ref="F250" si="316">ROUND(E250*D250,2)</f>
        <v>29287.98</v>
      </c>
      <c r="G250" s="99">
        <f t="shared" ref="G250" si="317">ROUND(F250*1.2,2)</f>
        <v>35145.58</v>
      </c>
      <c r="H250" s="115"/>
      <c r="I250" s="100"/>
      <c r="J250" s="100"/>
      <c r="K250" s="100">
        <f t="shared" si="308"/>
        <v>29287.98</v>
      </c>
      <c r="L250" s="99">
        <f t="shared" si="309"/>
        <v>35145.58</v>
      </c>
    </row>
    <row r="251" spans="1:12" ht="27.75" customHeight="1" x14ac:dyDescent="0.3">
      <c r="A251" s="116"/>
      <c r="B251" s="87" t="s">
        <v>263</v>
      </c>
      <c r="C251" s="86" t="s">
        <v>7</v>
      </c>
      <c r="D251" s="117">
        <f>D250*1.26</f>
        <v>15.271199999999999</v>
      </c>
      <c r="E251" s="103"/>
      <c r="F251" s="103"/>
      <c r="G251" s="103"/>
      <c r="H251" s="102">
        <v>4800</v>
      </c>
      <c r="I251" s="103">
        <f t="shared" ref="I251" si="318">ROUND(H251*D251,2)</f>
        <v>73301.759999999995</v>
      </c>
      <c r="J251" s="103">
        <f t="shared" ref="J251" si="319">ROUND(I251*1.2,2)</f>
        <v>87962.11</v>
      </c>
      <c r="K251" s="102">
        <f t="shared" si="308"/>
        <v>73301.759999999995</v>
      </c>
      <c r="L251" s="102">
        <f t="shared" si="309"/>
        <v>87962.11</v>
      </c>
    </row>
    <row r="252" spans="1:12" ht="27.75" customHeight="1" x14ac:dyDescent="0.3">
      <c r="A252" s="131"/>
      <c r="B252" s="112" t="s">
        <v>266</v>
      </c>
      <c r="C252" s="13" t="s">
        <v>7</v>
      </c>
      <c r="D252" s="113">
        <v>1.21</v>
      </c>
      <c r="E252" s="114">
        <v>2102.355</v>
      </c>
      <c r="F252" s="99">
        <f t="shared" ref="F252" si="320">ROUND(E252*D252,2)</f>
        <v>2543.85</v>
      </c>
      <c r="G252" s="99">
        <f t="shared" ref="G252" si="321">ROUND(F252*1.2,2)</f>
        <v>3052.62</v>
      </c>
      <c r="H252" s="115"/>
      <c r="I252" s="100"/>
      <c r="J252" s="100"/>
      <c r="K252" s="100">
        <f t="shared" si="308"/>
        <v>2543.85</v>
      </c>
      <c r="L252" s="99">
        <f t="shared" si="309"/>
        <v>3052.62</v>
      </c>
    </row>
    <row r="253" spans="1:12" ht="27.75" customHeight="1" x14ac:dyDescent="0.3">
      <c r="A253" s="116"/>
      <c r="B253" s="118" t="s">
        <v>263</v>
      </c>
      <c r="C253" s="86" t="s">
        <v>7</v>
      </c>
      <c r="D253" s="119">
        <f>D252*1.26</f>
        <v>1.5246</v>
      </c>
      <c r="E253" s="103"/>
      <c r="F253" s="102"/>
      <c r="G253" s="102"/>
      <c r="H253" s="102">
        <v>4800</v>
      </c>
      <c r="I253" s="103">
        <f t="shared" ref="I253" si="322">ROUND(H253*D253,2)</f>
        <v>7318.08</v>
      </c>
      <c r="J253" s="103">
        <f t="shared" ref="J253" si="323">ROUND(I253*1.2,2)</f>
        <v>8781.7000000000007</v>
      </c>
      <c r="K253" s="102">
        <f t="shared" si="308"/>
        <v>7318.08</v>
      </c>
      <c r="L253" s="102">
        <f t="shared" si="309"/>
        <v>8781.7000000000007</v>
      </c>
    </row>
    <row r="254" spans="1:12" ht="27.75" customHeight="1" x14ac:dyDescent="0.3">
      <c r="A254" s="111"/>
      <c r="B254" s="112" t="s">
        <v>267</v>
      </c>
      <c r="C254" s="13" t="s">
        <v>9</v>
      </c>
      <c r="D254" s="113">
        <v>22.42</v>
      </c>
      <c r="E254" s="114">
        <v>1181.625</v>
      </c>
      <c r="F254" s="99">
        <f t="shared" ref="F254:F257" si="324">ROUND(E254*D254,2)</f>
        <v>26492.03</v>
      </c>
      <c r="G254" s="99">
        <f t="shared" ref="G254:G257" si="325">ROUND(F254*1.2,2)</f>
        <v>31790.44</v>
      </c>
      <c r="H254" s="115"/>
      <c r="I254" s="100"/>
      <c r="J254" s="100"/>
      <c r="K254" s="100">
        <f t="shared" si="308"/>
        <v>26492.03</v>
      </c>
      <c r="L254" s="99">
        <f t="shared" si="309"/>
        <v>31790.44</v>
      </c>
    </row>
    <row r="255" spans="1:12" ht="27.75" customHeight="1" x14ac:dyDescent="0.3">
      <c r="A255" s="111"/>
      <c r="B255" s="112" t="s">
        <v>254</v>
      </c>
      <c r="C255" s="13" t="s">
        <v>15</v>
      </c>
      <c r="D255" s="113">
        <f>23.6*1.75</f>
        <v>41.300000000000004</v>
      </c>
      <c r="E255" s="114">
        <v>700</v>
      </c>
      <c r="F255" s="99">
        <f t="shared" si="324"/>
        <v>28910</v>
      </c>
      <c r="G255" s="99">
        <f t="shared" si="325"/>
        <v>34692</v>
      </c>
      <c r="H255" s="115"/>
      <c r="I255" s="100"/>
      <c r="J255" s="100"/>
      <c r="K255" s="100">
        <f t="shared" si="308"/>
        <v>28910</v>
      </c>
      <c r="L255" s="99">
        <f t="shared" si="309"/>
        <v>34692</v>
      </c>
    </row>
    <row r="256" spans="1:12" ht="27.75" customHeight="1" x14ac:dyDescent="0.3">
      <c r="A256" s="111"/>
      <c r="B256" s="112" t="s">
        <v>255</v>
      </c>
      <c r="C256" s="13" t="s">
        <v>15</v>
      </c>
      <c r="D256" s="113">
        <f>11.707+0.15+0.0414*6</f>
        <v>12.105400000000001</v>
      </c>
      <c r="E256" s="114">
        <v>1140</v>
      </c>
      <c r="F256" s="99">
        <f t="shared" si="324"/>
        <v>13800.16</v>
      </c>
      <c r="G256" s="99">
        <f t="shared" si="325"/>
        <v>16560.189999999999</v>
      </c>
      <c r="H256" s="115"/>
      <c r="I256" s="100"/>
      <c r="J256" s="100"/>
      <c r="K256" s="100">
        <f t="shared" si="308"/>
        <v>13800.16</v>
      </c>
      <c r="L256" s="99">
        <f t="shared" si="309"/>
        <v>16560.189999999999</v>
      </c>
    </row>
    <row r="257" spans="1:13" ht="27.75" customHeight="1" x14ac:dyDescent="0.3">
      <c r="A257" s="111"/>
      <c r="B257" s="112" t="s">
        <v>256</v>
      </c>
      <c r="C257" s="13" t="s">
        <v>15</v>
      </c>
      <c r="D257" s="113">
        <f>63*0.08</f>
        <v>5.04</v>
      </c>
      <c r="E257" s="114">
        <v>1140</v>
      </c>
      <c r="F257" s="99">
        <f t="shared" si="324"/>
        <v>5745.6</v>
      </c>
      <c r="G257" s="99">
        <f t="shared" si="325"/>
        <v>6894.72</v>
      </c>
      <c r="H257" s="115"/>
      <c r="I257" s="100"/>
      <c r="J257" s="100"/>
      <c r="K257" s="100">
        <f t="shared" si="308"/>
        <v>5745.6</v>
      </c>
      <c r="L257" s="99">
        <f t="shared" si="309"/>
        <v>6894.72</v>
      </c>
    </row>
    <row r="258" spans="1:13" ht="27.75" customHeight="1" x14ac:dyDescent="0.3">
      <c r="A258" s="173" t="s">
        <v>289</v>
      </c>
      <c r="B258" s="174"/>
      <c r="C258" s="174"/>
      <c r="D258" s="174"/>
      <c r="E258" s="174"/>
      <c r="F258" s="174"/>
      <c r="G258" s="174"/>
      <c r="H258" s="174"/>
      <c r="I258" s="174"/>
      <c r="J258" s="174"/>
      <c r="K258" s="174"/>
      <c r="L258" s="175"/>
    </row>
    <row r="259" spans="1:13" ht="27.75" customHeight="1" x14ac:dyDescent="0.3">
      <c r="A259" s="111"/>
      <c r="B259" s="112" t="s">
        <v>250</v>
      </c>
      <c r="C259" s="13" t="s">
        <v>15</v>
      </c>
      <c r="D259" s="113">
        <v>9.4700000000000006</v>
      </c>
      <c r="E259" s="120">
        <v>8737</v>
      </c>
      <c r="F259" s="99">
        <f t="shared" ref="F259:F262" si="326">ROUND(E259*D259,2)</f>
        <v>82739.39</v>
      </c>
      <c r="G259" s="99">
        <f t="shared" ref="G259:G262" si="327">ROUND(F259*1.2,2)</f>
        <v>99287.27</v>
      </c>
      <c r="H259" s="115"/>
      <c r="I259" s="100"/>
      <c r="J259" s="100"/>
      <c r="K259" s="100">
        <f t="shared" ref="K259:K268" si="328">F259+I259</f>
        <v>82739.39</v>
      </c>
      <c r="L259" s="99">
        <f t="shared" ref="L259:L268" si="329">G259+J259</f>
        <v>99287.27</v>
      </c>
    </row>
    <row r="260" spans="1:13" ht="27.75" customHeight="1" x14ac:dyDescent="0.3">
      <c r="A260" s="111"/>
      <c r="B260" s="112" t="s">
        <v>258</v>
      </c>
      <c r="C260" s="13" t="s">
        <v>7</v>
      </c>
      <c r="D260" s="113">
        <v>28.36</v>
      </c>
      <c r="E260" s="114">
        <v>1630</v>
      </c>
      <c r="F260" s="99">
        <f t="shared" si="326"/>
        <v>46226.8</v>
      </c>
      <c r="G260" s="99">
        <f t="shared" si="327"/>
        <v>55472.160000000003</v>
      </c>
      <c r="H260" s="115"/>
      <c r="I260" s="100"/>
      <c r="J260" s="100"/>
      <c r="K260" s="100">
        <f t="shared" si="328"/>
        <v>46226.8</v>
      </c>
      <c r="L260" s="99">
        <f t="shared" si="329"/>
        <v>55472.160000000003</v>
      </c>
      <c r="M260" s="142"/>
    </row>
    <row r="261" spans="1:13" ht="27.75" customHeight="1" x14ac:dyDescent="0.3">
      <c r="A261" s="121"/>
      <c r="B261" s="89" t="s">
        <v>245</v>
      </c>
      <c r="C261" s="13" t="s">
        <v>8</v>
      </c>
      <c r="D261" s="122">
        <v>133.59</v>
      </c>
      <c r="E261" s="114">
        <v>101.5</v>
      </c>
      <c r="F261" s="99">
        <f t="shared" si="326"/>
        <v>13559.39</v>
      </c>
      <c r="G261" s="99">
        <f t="shared" si="327"/>
        <v>16271.27</v>
      </c>
      <c r="H261" s="115"/>
      <c r="I261" s="100"/>
      <c r="J261" s="100"/>
      <c r="K261" s="100">
        <f t="shared" si="328"/>
        <v>13559.39</v>
      </c>
      <c r="L261" s="99">
        <f t="shared" si="329"/>
        <v>16271.27</v>
      </c>
    </row>
    <row r="262" spans="1:13" ht="27.75" customHeight="1" x14ac:dyDescent="0.3">
      <c r="A262" s="111"/>
      <c r="B262" s="112" t="s">
        <v>249</v>
      </c>
      <c r="C262" s="13" t="s">
        <v>7</v>
      </c>
      <c r="D262" s="113">
        <v>13.36</v>
      </c>
      <c r="E262" s="114">
        <v>2573.7399999999998</v>
      </c>
      <c r="F262" s="99">
        <f t="shared" si="326"/>
        <v>34385.17</v>
      </c>
      <c r="G262" s="99">
        <f t="shared" si="327"/>
        <v>41262.199999999997</v>
      </c>
      <c r="H262" s="115"/>
      <c r="I262" s="100"/>
      <c r="J262" s="100"/>
      <c r="K262" s="100">
        <f t="shared" si="328"/>
        <v>34385.17</v>
      </c>
      <c r="L262" s="99">
        <f t="shared" si="329"/>
        <v>41262.199999999997</v>
      </c>
    </row>
    <row r="263" spans="1:13" ht="27.75" customHeight="1" x14ac:dyDescent="0.3">
      <c r="A263" s="116"/>
      <c r="B263" s="118" t="s">
        <v>247</v>
      </c>
      <c r="C263" s="86" t="s">
        <v>7</v>
      </c>
      <c r="D263" s="119">
        <f>D262*1.26</f>
        <v>16.833600000000001</v>
      </c>
      <c r="E263" s="103"/>
      <c r="F263" s="102"/>
      <c r="G263" s="102"/>
      <c r="H263" s="102">
        <v>4800</v>
      </c>
      <c r="I263" s="103">
        <f t="shared" ref="I263" si="330">ROUND(H263*D263,2)</f>
        <v>80801.279999999999</v>
      </c>
      <c r="J263" s="103">
        <f t="shared" ref="J263" si="331">ROUND(I263*1.2,2)</f>
        <v>96961.54</v>
      </c>
      <c r="K263" s="102">
        <f t="shared" si="328"/>
        <v>80801.279999999999</v>
      </c>
      <c r="L263" s="102">
        <f t="shared" si="329"/>
        <v>96961.54</v>
      </c>
    </row>
    <row r="264" spans="1:13" ht="27.75" customHeight="1" x14ac:dyDescent="0.3">
      <c r="A264" s="121"/>
      <c r="B264" s="112" t="s">
        <v>278</v>
      </c>
      <c r="C264" s="13" t="s">
        <v>10</v>
      </c>
      <c r="D264" s="113">
        <v>47</v>
      </c>
      <c r="E264" s="114">
        <v>2952.96</v>
      </c>
      <c r="F264" s="99">
        <f t="shared" ref="F264" si="332">ROUND(E264*D264,2)</f>
        <v>138789.12</v>
      </c>
      <c r="G264" s="99">
        <f t="shared" ref="G264" si="333">ROUND(F264*1.2,2)</f>
        <v>166546.94</v>
      </c>
      <c r="H264" s="115"/>
      <c r="I264" s="100"/>
      <c r="J264" s="100"/>
      <c r="K264" s="100">
        <f t="shared" si="328"/>
        <v>138789.12</v>
      </c>
      <c r="L264" s="99">
        <f t="shared" si="329"/>
        <v>166546.94</v>
      </c>
    </row>
    <row r="265" spans="1:13" ht="27.75" customHeight="1" x14ac:dyDescent="0.3">
      <c r="A265" s="116"/>
      <c r="B265" s="118" t="s">
        <v>279</v>
      </c>
      <c r="C265" s="86" t="s">
        <v>268</v>
      </c>
      <c r="D265" s="119">
        <v>1</v>
      </c>
      <c r="E265" s="103"/>
      <c r="F265" s="102"/>
      <c r="G265" s="102"/>
      <c r="H265" s="102">
        <v>1250000</v>
      </c>
      <c r="I265" s="103">
        <f t="shared" ref="I265" si="334">ROUND(H265*D265,2)</f>
        <v>1250000</v>
      </c>
      <c r="J265" s="103">
        <f t="shared" ref="J265" si="335">ROUND(I265*1.2,2)</f>
        <v>1500000</v>
      </c>
      <c r="K265" s="102">
        <f t="shared" si="328"/>
        <v>1250000</v>
      </c>
      <c r="L265" s="102">
        <f t="shared" si="329"/>
        <v>1500000</v>
      </c>
    </row>
    <row r="266" spans="1:13" ht="27.75" customHeight="1" x14ac:dyDescent="0.3">
      <c r="A266" s="123"/>
      <c r="B266" s="108" t="s">
        <v>264</v>
      </c>
      <c r="C266" s="104" t="s">
        <v>15</v>
      </c>
      <c r="D266" s="124">
        <v>9.4700000000000006</v>
      </c>
      <c r="E266" s="125">
        <v>10921.25</v>
      </c>
      <c r="F266" s="105">
        <f t="shared" ref="F266" si="336">ROUND(E266*D266,2)</f>
        <v>103424.24</v>
      </c>
      <c r="G266" s="105">
        <f t="shared" ref="G266" si="337">ROUND(F266*1.2,2)</f>
        <v>124109.09</v>
      </c>
      <c r="H266" s="115"/>
      <c r="I266" s="100"/>
      <c r="J266" s="100"/>
      <c r="K266" s="100">
        <f t="shared" si="328"/>
        <v>103424.24</v>
      </c>
      <c r="L266" s="99">
        <f t="shared" si="329"/>
        <v>124109.09</v>
      </c>
    </row>
    <row r="267" spans="1:13" ht="27.75" customHeight="1" x14ac:dyDescent="0.3">
      <c r="A267" s="116"/>
      <c r="B267" s="87" t="s">
        <v>280</v>
      </c>
      <c r="C267" s="86" t="s">
        <v>268</v>
      </c>
      <c r="D267" s="117">
        <v>1</v>
      </c>
      <c r="E267" s="103"/>
      <c r="F267" s="102"/>
      <c r="G267" s="102"/>
      <c r="H267" s="102">
        <v>2730000</v>
      </c>
      <c r="I267" s="103">
        <f t="shared" ref="I267" si="338">ROUND(H267*D267,2)</f>
        <v>2730000</v>
      </c>
      <c r="J267" s="103">
        <f t="shared" ref="J267" si="339">ROUND(I267*1.2,2)</f>
        <v>3276000</v>
      </c>
      <c r="K267" s="102">
        <f t="shared" si="328"/>
        <v>2730000</v>
      </c>
      <c r="L267" s="102">
        <f t="shared" si="329"/>
        <v>3276000</v>
      </c>
    </row>
    <row r="268" spans="1:13" ht="27.75" customHeight="1" x14ac:dyDescent="0.3">
      <c r="A268" s="121"/>
      <c r="B268" s="126" t="s">
        <v>281</v>
      </c>
      <c r="C268" s="13" t="s">
        <v>10</v>
      </c>
      <c r="D268" s="127">
        <v>2</v>
      </c>
      <c r="E268" s="128">
        <v>2510.0160000000001</v>
      </c>
      <c r="F268" s="99">
        <f t="shared" ref="F268" si="340">ROUND(E268*D268,2)</f>
        <v>5020.03</v>
      </c>
      <c r="G268" s="99">
        <f t="shared" ref="G268" si="341">ROUND(F268*1.2,2)</f>
        <v>6024.04</v>
      </c>
      <c r="H268" s="115"/>
      <c r="I268" s="100"/>
      <c r="J268" s="100"/>
      <c r="K268" s="100">
        <f t="shared" si="328"/>
        <v>5020.03</v>
      </c>
      <c r="L268" s="99">
        <f t="shared" si="329"/>
        <v>6024.04</v>
      </c>
    </row>
    <row r="269" spans="1:13" ht="27.75" customHeight="1" x14ac:dyDescent="0.3">
      <c r="A269" s="116"/>
      <c r="B269" s="129" t="s">
        <v>282</v>
      </c>
      <c r="C269" s="86" t="s">
        <v>10</v>
      </c>
      <c r="D269" s="130">
        <v>2</v>
      </c>
      <c r="E269" s="106"/>
      <c r="F269" s="106"/>
      <c r="G269" s="106"/>
      <c r="H269" s="102">
        <v>32370</v>
      </c>
      <c r="I269" s="106">
        <f>ROUND(H269*D269,2)</f>
        <v>64740</v>
      </c>
      <c r="J269" s="106">
        <f>ROUND(I269*1.2,2)</f>
        <v>77688</v>
      </c>
      <c r="K269" s="106">
        <f>F269+I269</f>
        <v>64740</v>
      </c>
      <c r="L269" s="107">
        <f>G269+J269</f>
        <v>77688</v>
      </c>
    </row>
    <row r="270" spans="1:13" ht="27.75" customHeight="1" x14ac:dyDescent="0.3">
      <c r="A270" s="121"/>
      <c r="B270" s="89" t="s">
        <v>125</v>
      </c>
      <c r="C270" s="13" t="s">
        <v>10</v>
      </c>
      <c r="D270" s="122">
        <v>1</v>
      </c>
      <c r="E270" s="114">
        <v>12480</v>
      </c>
      <c r="F270" s="99">
        <f t="shared" ref="F270" si="342">ROUND(E270*D270,2)</f>
        <v>12480</v>
      </c>
      <c r="G270" s="99">
        <f t="shared" ref="G270" si="343">ROUND(F270*1.2,2)</f>
        <v>14976</v>
      </c>
      <c r="H270" s="115"/>
      <c r="I270" s="100"/>
      <c r="J270" s="100"/>
      <c r="K270" s="100">
        <f t="shared" ref="K270:K287" si="344">F270+I270</f>
        <v>12480</v>
      </c>
      <c r="L270" s="99">
        <f t="shared" ref="L270:L287" si="345">G270+J270</f>
        <v>14976</v>
      </c>
    </row>
    <row r="271" spans="1:13" ht="27.75" customHeight="1" x14ac:dyDescent="0.3">
      <c r="A271" s="116"/>
      <c r="B271" s="87" t="s">
        <v>126</v>
      </c>
      <c r="C271" s="86" t="s">
        <v>10</v>
      </c>
      <c r="D271" s="117">
        <v>1</v>
      </c>
      <c r="E271" s="103"/>
      <c r="F271" s="103"/>
      <c r="G271" s="103"/>
      <c r="H271" s="102">
        <v>112000</v>
      </c>
      <c r="I271" s="103">
        <f t="shared" ref="I271:I276" si="346">ROUND(H271*D271,2)</f>
        <v>112000</v>
      </c>
      <c r="J271" s="103">
        <f t="shared" ref="J271:J276" si="347">ROUND(I271*1.2,2)</f>
        <v>134400</v>
      </c>
      <c r="K271" s="102">
        <f t="shared" si="344"/>
        <v>112000</v>
      </c>
      <c r="L271" s="102">
        <f t="shared" si="345"/>
        <v>134400</v>
      </c>
    </row>
    <row r="272" spans="1:13" ht="27.75" customHeight="1" x14ac:dyDescent="0.3">
      <c r="A272" s="116"/>
      <c r="B272" s="87" t="s">
        <v>233</v>
      </c>
      <c r="C272" s="86" t="s">
        <v>149</v>
      </c>
      <c r="D272" s="117">
        <v>1</v>
      </c>
      <c r="E272" s="103"/>
      <c r="F272" s="103"/>
      <c r="G272" s="103"/>
      <c r="H272" s="102">
        <v>3700</v>
      </c>
      <c r="I272" s="103">
        <f t="shared" si="346"/>
        <v>3700</v>
      </c>
      <c r="J272" s="103">
        <f t="shared" si="347"/>
        <v>4440</v>
      </c>
      <c r="K272" s="102">
        <f t="shared" si="344"/>
        <v>3700</v>
      </c>
      <c r="L272" s="102">
        <f t="shared" si="345"/>
        <v>4440</v>
      </c>
    </row>
    <row r="273" spans="1:12" ht="27.75" customHeight="1" x14ac:dyDescent="0.3">
      <c r="A273" s="116"/>
      <c r="B273" s="87" t="s">
        <v>235</v>
      </c>
      <c r="C273" s="86" t="s">
        <v>10</v>
      </c>
      <c r="D273" s="117">
        <v>1</v>
      </c>
      <c r="E273" s="103"/>
      <c r="F273" s="103"/>
      <c r="G273" s="103"/>
      <c r="H273" s="102">
        <v>3700</v>
      </c>
      <c r="I273" s="103">
        <f t="shared" si="346"/>
        <v>3700</v>
      </c>
      <c r="J273" s="103">
        <f t="shared" si="347"/>
        <v>4440</v>
      </c>
      <c r="K273" s="102">
        <f t="shared" si="344"/>
        <v>3700</v>
      </c>
      <c r="L273" s="102">
        <f t="shared" si="345"/>
        <v>4440</v>
      </c>
    </row>
    <row r="274" spans="1:12" ht="27.75" customHeight="1" x14ac:dyDescent="0.3">
      <c r="A274" s="116"/>
      <c r="B274" s="87" t="s">
        <v>241</v>
      </c>
      <c r="C274" s="86" t="s">
        <v>238</v>
      </c>
      <c r="D274" s="117">
        <v>4</v>
      </c>
      <c r="E274" s="103"/>
      <c r="F274" s="103"/>
      <c r="G274" s="103"/>
      <c r="H274" s="103">
        <v>235.65</v>
      </c>
      <c r="I274" s="103">
        <f t="shared" si="346"/>
        <v>942.6</v>
      </c>
      <c r="J274" s="103">
        <f t="shared" si="347"/>
        <v>1131.1199999999999</v>
      </c>
      <c r="K274" s="102">
        <f t="shared" si="344"/>
        <v>942.6</v>
      </c>
      <c r="L274" s="102">
        <f t="shared" si="345"/>
        <v>1131.1199999999999</v>
      </c>
    </row>
    <row r="275" spans="1:12" ht="27.75" customHeight="1" x14ac:dyDescent="0.3">
      <c r="A275" s="116"/>
      <c r="B275" s="87" t="s">
        <v>239</v>
      </c>
      <c r="C275" s="86" t="s">
        <v>234</v>
      </c>
      <c r="D275" s="117">
        <v>0.76</v>
      </c>
      <c r="E275" s="103"/>
      <c r="F275" s="103"/>
      <c r="G275" s="103"/>
      <c r="H275" s="103">
        <v>367.42500000000001</v>
      </c>
      <c r="I275" s="103">
        <f t="shared" si="346"/>
        <v>279.24</v>
      </c>
      <c r="J275" s="103">
        <f t="shared" si="347"/>
        <v>335.09</v>
      </c>
      <c r="K275" s="102">
        <f t="shared" si="344"/>
        <v>279.24</v>
      </c>
      <c r="L275" s="102">
        <f t="shared" si="345"/>
        <v>335.09</v>
      </c>
    </row>
    <row r="276" spans="1:12" ht="27.75" customHeight="1" x14ac:dyDescent="0.3">
      <c r="A276" s="116"/>
      <c r="B276" s="87" t="s">
        <v>240</v>
      </c>
      <c r="C276" s="86" t="s">
        <v>234</v>
      </c>
      <c r="D276" s="117">
        <v>0.76</v>
      </c>
      <c r="E276" s="103"/>
      <c r="F276" s="103"/>
      <c r="G276" s="103"/>
      <c r="H276" s="103">
        <v>335.875</v>
      </c>
      <c r="I276" s="103">
        <f t="shared" si="346"/>
        <v>255.27</v>
      </c>
      <c r="J276" s="103">
        <f t="shared" si="347"/>
        <v>306.32</v>
      </c>
      <c r="K276" s="102">
        <f t="shared" si="344"/>
        <v>255.27</v>
      </c>
      <c r="L276" s="102">
        <f t="shared" si="345"/>
        <v>306.32</v>
      </c>
    </row>
    <row r="277" spans="1:12" ht="27.75" customHeight="1" x14ac:dyDescent="0.3">
      <c r="A277" s="121"/>
      <c r="B277" s="89" t="s">
        <v>237</v>
      </c>
      <c r="C277" s="13" t="s">
        <v>24</v>
      </c>
      <c r="D277" s="122">
        <v>6</v>
      </c>
      <c r="E277" s="114">
        <v>1324</v>
      </c>
      <c r="F277" s="99">
        <f t="shared" ref="F277" si="348">ROUND(E277*D277,2)</f>
        <v>7944</v>
      </c>
      <c r="G277" s="99">
        <f t="shared" ref="G277" si="349">ROUND(F277*1.2,2)</f>
        <v>9532.7999999999993</v>
      </c>
      <c r="H277" s="115"/>
      <c r="I277" s="100"/>
      <c r="J277" s="100"/>
      <c r="K277" s="100">
        <f t="shared" si="344"/>
        <v>7944</v>
      </c>
      <c r="L277" s="99">
        <f t="shared" si="345"/>
        <v>9532.7999999999993</v>
      </c>
    </row>
    <row r="278" spans="1:12" ht="27.75" customHeight="1" x14ac:dyDescent="0.3">
      <c r="A278" s="116"/>
      <c r="B278" s="118" t="s">
        <v>257</v>
      </c>
      <c r="C278" s="86" t="s">
        <v>149</v>
      </c>
      <c r="D278" s="119">
        <v>12</v>
      </c>
      <c r="E278" s="103"/>
      <c r="F278" s="102"/>
      <c r="G278" s="102"/>
      <c r="H278" s="102">
        <v>8050</v>
      </c>
      <c r="I278" s="103">
        <f t="shared" ref="I278:I279" si="350">ROUND(H278*D278,2)</f>
        <v>96600</v>
      </c>
      <c r="J278" s="103">
        <f t="shared" ref="J278:J279" si="351">ROUND(I278*1.2,2)</f>
        <v>115920</v>
      </c>
      <c r="K278" s="102">
        <f t="shared" si="344"/>
        <v>96600</v>
      </c>
      <c r="L278" s="102">
        <f t="shared" si="345"/>
        <v>115920</v>
      </c>
    </row>
    <row r="279" spans="1:12" ht="27.75" customHeight="1" x14ac:dyDescent="0.3">
      <c r="A279" s="116"/>
      <c r="B279" s="118" t="s">
        <v>236</v>
      </c>
      <c r="C279" s="86" t="s">
        <v>10</v>
      </c>
      <c r="D279" s="119">
        <v>36</v>
      </c>
      <c r="E279" s="103"/>
      <c r="F279" s="102"/>
      <c r="G279" s="102"/>
      <c r="H279" s="102">
        <v>235</v>
      </c>
      <c r="I279" s="103">
        <f t="shared" si="350"/>
        <v>8460</v>
      </c>
      <c r="J279" s="103">
        <f t="shared" si="351"/>
        <v>10152</v>
      </c>
      <c r="K279" s="102">
        <f t="shared" si="344"/>
        <v>8460</v>
      </c>
      <c r="L279" s="102">
        <f t="shared" si="345"/>
        <v>10152</v>
      </c>
    </row>
    <row r="280" spans="1:12" ht="27.75" customHeight="1" x14ac:dyDescent="0.3">
      <c r="A280" s="111"/>
      <c r="B280" s="112" t="s">
        <v>265</v>
      </c>
      <c r="C280" s="13" t="s">
        <v>7</v>
      </c>
      <c r="D280" s="113">
        <v>12.12</v>
      </c>
      <c r="E280" s="114">
        <v>2416.5</v>
      </c>
      <c r="F280" s="99">
        <f t="shared" ref="F280" si="352">ROUND(E280*D280,2)</f>
        <v>29287.98</v>
      </c>
      <c r="G280" s="99">
        <f t="shared" ref="G280" si="353">ROUND(F280*1.2,2)</f>
        <v>35145.58</v>
      </c>
      <c r="H280" s="115"/>
      <c r="I280" s="100"/>
      <c r="J280" s="100"/>
      <c r="K280" s="100">
        <f t="shared" si="344"/>
        <v>29287.98</v>
      </c>
      <c r="L280" s="99">
        <f t="shared" si="345"/>
        <v>35145.58</v>
      </c>
    </row>
    <row r="281" spans="1:12" ht="27.75" customHeight="1" x14ac:dyDescent="0.3">
      <c r="A281" s="116"/>
      <c r="B281" s="87" t="s">
        <v>263</v>
      </c>
      <c r="C281" s="86" t="s">
        <v>7</v>
      </c>
      <c r="D281" s="117">
        <f>D280*1.26</f>
        <v>15.271199999999999</v>
      </c>
      <c r="E281" s="103"/>
      <c r="F281" s="103"/>
      <c r="G281" s="103"/>
      <c r="H281" s="102">
        <v>4800</v>
      </c>
      <c r="I281" s="103">
        <f t="shared" ref="I281" si="354">ROUND(H281*D281,2)</f>
        <v>73301.759999999995</v>
      </c>
      <c r="J281" s="103">
        <f t="shared" ref="J281" si="355">ROUND(I281*1.2,2)</f>
        <v>87962.11</v>
      </c>
      <c r="K281" s="102">
        <f t="shared" si="344"/>
        <v>73301.759999999995</v>
      </c>
      <c r="L281" s="102">
        <f t="shared" si="345"/>
        <v>87962.11</v>
      </c>
    </row>
    <row r="282" spans="1:12" ht="27.75" customHeight="1" x14ac:dyDescent="0.3">
      <c r="A282" s="131"/>
      <c r="B282" s="112" t="s">
        <v>266</v>
      </c>
      <c r="C282" s="13" t="s">
        <v>7</v>
      </c>
      <c r="D282" s="113">
        <v>1.21</v>
      </c>
      <c r="E282" s="114">
        <v>2102.355</v>
      </c>
      <c r="F282" s="99">
        <f t="shared" ref="F282" si="356">ROUND(E282*D282,2)</f>
        <v>2543.85</v>
      </c>
      <c r="G282" s="99">
        <f t="shared" ref="G282" si="357">ROUND(F282*1.2,2)</f>
        <v>3052.62</v>
      </c>
      <c r="H282" s="115"/>
      <c r="I282" s="100"/>
      <c r="J282" s="100"/>
      <c r="K282" s="100">
        <f t="shared" si="344"/>
        <v>2543.85</v>
      </c>
      <c r="L282" s="99">
        <f t="shared" si="345"/>
        <v>3052.62</v>
      </c>
    </row>
    <row r="283" spans="1:12" ht="27.75" customHeight="1" x14ac:dyDescent="0.3">
      <c r="A283" s="116"/>
      <c r="B283" s="118" t="s">
        <v>263</v>
      </c>
      <c r="C283" s="86" t="s">
        <v>7</v>
      </c>
      <c r="D283" s="119">
        <f>D282*1.26</f>
        <v>1.5246</v>
      </c>
      <c r="E283" s="103"/>
      <c r="F283" s="102"/>
      <c r="G283" s="102"/>
      <c r="H283" s="102">
        <v>4800</v>
      </c>
      <c r="I283" s="103">
        <f t="shared" ref="I283" si="358">ROUND(H283*D283,2)</f>
        <v>7318.08</v>
      </c>
      <c r="J283" s="103">
        <f t="shared" ref="J283" si="359">ROUND(I283*1.2,2)</f>
        <v>8781.7000000000007</v>
      </c>
      <c r="K283" s="102">
        <f t="shared" si="344"/>
        <v>7318.08</v>
      </c>
      <c r="L283" s="102">
        <f t="shared" si="345"/>
        <v>8781.7000000000007</v>
      </c>
    </row>
    <row r="284" spans="1:12" ht="27.75" customHeight="1" x14ac:dyDescent="0.3">
      <c r="A284" s="111"/>
      <c r="B284" s="112" t="s">
        <v>267</v>
      </c>
      <c r="C284" s="13" t="s">
        <v>9</v>
      </c>
      <c r="D284" s="113">
        <v>22.42</v>
      </c>
      <c r="E284" s="114">
        <v>1181.625</v>
      </c>
      <c r="F284" s="99">
        <f t="shared" ref="F284:F287" si="360">ROUND(E284*D284,2)</f>
        <v>26492.03</v>
      </c>
      <c r="G284" s="99">
        <f t="shared" ref="G284:G287" si="361">ROUND(F284*1.2,2)</f>
        <v>31790.44</v>
      </c>
      <c r="H284" s="115"/>
      <c r="I284" s="100"/>
      <c r="J284" s="100"/>
      <c r="K284" s="100">
        <f t="shared" si="344"/>
        <v>26492.03</v>
      </c>
      <c r="L284" s="99">
        <f t="shared" si="345"/>
        <v>31790.44</v>
      </c>
    </row>
    <row r="285" spans="1:12" ht="27.75" customHeight="1" x14ac:dyDescent="0.3">
      <c r="A285" s="111"/>
      <c r="B285" s="112" t="s">
        <v>254</v>
      </c>
      <c r="C285" s="13" t="s">
        <v>15</v>
      </c>
      <c r="D285" s="113">
        <f>28.36*1.75</f>
        <v>49.629999999999995</v>
      </c>
      <c r="E285" s="114">
        <v>700</v>
      </c>
      <c r="F285" s="99">
        <f t="shared" si="360"/>
        <v>34741</v>
      </c>
      <c r="G285" s="99">
        <f t="shared" si="361"/>
        <v>41689.199999999997</v>
      </c>
      <c r="H285" s="115"/>
      <c r="I285" s="100"/>
      <c r="J285" s="100"/>
      <c r="K285" s="100">
        <f t="shared" si="344"/>
        <v>34741</v>
      </c>
      <c r="L285" s="99">
        <f t="shared" si="345"/>
        <v>41689.199999999997</v>
      </c>
    </row>
    <row r="286" spans="1:12" ht="27.75" customHeight="1" x14ac:dyDescent="0.3">
      <c r="A286" s="111"/>
      <c r="B286" s="112" t="s">
        <v>255</v>
      </c>
      <c r="C286" s="13" t="s">
        <v>15</v>
      </c>
      <c r="D286" s="113">
        <f>9.47+0.15+0.0414*6</f>
        <v>9.8684000000000012</v>
      </c>
      <c r="E286" s="114">
        <v>1140</v>
      </c>
      <c r="F286" s="99">
        <f t="shared" si="360"/>
        <v>11249.98</v>
      </c>
      <c r="G286" s="99">
        <f t="shared" si="361"/>
        <v>13499.98</v>
      </c>
      <c r="H286" s="115"/>
      <c r="I286" s="100"/>
      <c r="J286" s="100"/>
      <c r="K286" s="100">
        <f t="shared" si="344"/>
        <v>11249.98</v>
      </c>
      <c r="L286" s="99">
        <f t="shared" si="345"/>
        <v>13499.98</v>
      </c>
    </row>
    <row r="287" spans="1:12" ht="27.75" customHeight="1" x14ac:dyDescent="0.3">
      <c r="A287" s="111"/>
      <c r="B287" s="112" t="s">
        <v>256</v>
      </c>
      <c r="C287" s="13" t="s">
        <v>15</v>
      </c>
      <c r="D287" s="113">
        <f>63*0.08</f>
        <v>5.04</v>
      </c>
      <c r="E287" s="114">
        <v>1140</v>
      </c>
      <c r="F287" s="99">
        <f t="shared" si="360"/>
        <v>5745.6</v>
      </c>
      <c r="G287" s="99">
        <f t="shared" si="361"/>
        <v>6894.72</v>
      </c>
      <c r="H287" s="115"/>
      <c r="I287" s="100"/>
      <c r="J287" s="100"/>
      <c r="K287" s="100">
        <f t="shared" si="344"/>
        <v>5745.6</v>
      </c>
      <c r="L287" s="99">
        <f t="shared" si="345"/>
        <v>6894.72</v>
      </c>
    </row>
    <row r="288" spans="1:12" ht="27.75" customHeight="1" x14ac:dyDescent="0.3">
      <c r="A288" s="167" t="s">
        <v>11</v>
      </c>
      <c r="B288" s="168"/>
      <c r="C288" s="168"/>
      <c r="D288" s="168"/>
      <c r="E288" s="169"/>
      <c r="F288" s="109">
        <f>SUM(F12:F287)</f>
        <v>13624620.619999984</v>
      </c>
      <c r="G288" s="109">
        <f>ROUND(F288*1.2,2)</f>
        <v>16349544.74</v>
      </c>
      <c r="H288" s="110"/>
      <c r="I288" s="109">
        <f>SUM(I12:I287)</f>
        <v>60436620.200000033</v>
      </c>
      <c r="J288" s="109">
        <f>SUM(J12:J287)</f>
        <v>72523944.240000039</v>
      </c>
      <c r="K288" s="109">
        <f>SUM(K12:K287)</f>
        <v>74061240.819999993</v>
      </c>
      <c r="L288" s="109">
        <f>ROUND(K288*1.2,2)</f>
        <v>88873488.980000004</v>
      </c>
    </row>
  </sheetData>
  <mergeCells count="22">
    <mergeCell ref="A258:L258"/>
    <mergeCell ref="A78:L78"/>
    <mergeCell ref="A108:L108"/>
    <mergeCell ref="A138:L138"/>
    <mergeCell ref="A168:L168"/>
    <mergeCell ref="A198:L198"/>
    <mergeCell ref="A288:E288"/>
    <mergeCell ref="A11:L11"/>
    <mergeCell ref="A48:L48"/>
    <mergeCell ref="J1:L1"/>
    <mergeCell ref="A6:A9"/>
    <mergeCell ref="B6:B9"/>
    <mergeCell ref="C6:C9"/>
    <mergeCell ref="D6:D9"/>
    <mergeCell ref="E6:L7"/>
    <mergeCell ref="E8:G8"/>
    <mergeCell ref="H8:J8"/>
    <mergeCell ref="K8:L8"/>
    <mergeCell ref="A36:L36"/>
    <mergeCell ref="A40:L40"/>
    <mergeCell ref="A44:L44"/>
    <mergeCell ref="A228:L228"/>
  </mergeCells>
  <pageMargins left="0.7" right="0.7" top="0.75" bottom="0.75" header="0.3" footer="0.3"/>
  <pageSetup paperSize="9" scale="5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C95AD-6F07-41A0-A4A5-E5E39B03C695}">
  <dimension ref="A1"/>
  <sheetViews>
    <sheetView topLeftCell="S31" workbookViewId="0">
      <selection activeCell="BE78" sqref="BE7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Свод</vt:lpstr>
      <vt:lpstr>СМР+мат пред </vt:lpstr>
      <vt:lpstr>СМР+мат 11.04</vt:lpstr>
      <vt:lpstr>Лист1</vt:lpstr>
      <vt:lpstr>Свод!Область_печати</vt:lpstr>
      <vt:lpstr>'СМР+мат 11.04'!Область_печати</vt:lpstr>
      <vt:lpstr>'СМР+мат пред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2025-02-14T11:53:43Z</cp:lastPrinted>
  <dcterms:created xsi:type="dcterms:W3CDTF">2023-10-31T07:58:42Z</dcterms:created>
  <dcterms:modified xsi:type="dcterms:W3CDTF">2025-05-14T14:45:28Z</dcterms:modified>
</cp:coreProperties>
</file>