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DDBA71CE-6982-48FB-BC4B-5CF2C066BF11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'!$A$1:$L$69</definedName>
    <definedName name="_xlnm.Print_Area" localSheetId="1">'СМР+мат пред '!$A$1:$L$123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9" i="4" l="1"/>
  <c r="K69" i="4"/>
  <c r="J69" i="4"/>
  <c r="I69" i="4"/>
  <c r="G69" i="4"/>
  <c r="F69" i="4"/>
  <c r="D67" i="4"/>
  <c r="F67" i="4" s="1"/>
  <c r="K67" i="4" s="1"/>
  <c r="D68" i="4"/>
  <c r="I68" i="4" s="1"/>
  <c r="K68" i="4" s="1"/>
  <c r="D50" i="4"/>
  <c r="D66" i="4"/>
  <c r="I66" i="4" s="1"/>
  <c r="F65" i="4"/>
  <c r="G65" i="4" s="1"/>
  <c r="L65" i="4" s="1"/>
  <c r="I64" i="4"/>
  <c r="K64" i="4" s="1"/>
  <c r="H64" i="4"/>
  <c r="H63" i="4"/>
  <c r="I63" i="4" s="1"/>
  <c r="H62" i="4"/>
  <c r="I62" i="4" s="1"/>
  <c r="K62" i="4" s="1"/>
  <c r="H61" i="4"/>
  <c r="I61" i="4" s="1"/>
  <c r="K61" i="4" s="1"/>
  <c r="H60" i="4"/>
  <c r="I60" i="4" s="1"/>
  <c r="I59" i="4"/>
  <c r="J59" i="4" s="1"/>
  <c r="L59" i="4" s="1"/>
  <c r="F58" i="4"/>
  <c r="G58" i="4" s="1"/>
  <c r="L58" i="4" s="1"/>
  <c r="F57" i="4"/>
  <c r="K57" i="4" s="1"/>
  <c r="I56" i="4"/>
  <c r="K56" i="4" s="1"/>
  <c r="I55" i="4"/>
  <c r="K55" i="4" s="1"/>
  <c r="F54" i="4"/>
  <c r="K54" i="4" s="1"/>
  <c r="K53" i="4"/>
  <c r="F53" i="4"/>
  <c r="G53" i="4" s="1"/>
  <c r="L53" i="4" s="1"/>
  <c r="D52" i="4"/>
  <c r="F52" i="4" s="1"/>
  <c r="K51" i="4"/>
  <c r="F51" i="4"/>
  <c r="G51" i="4" s="1"/>
  <c r="L51" i="4" s="1"/>
  <c r="I50" i="4"/>
  <c r="J50" i="4" s="1"/>
  <c r="F50" i="4"/>
  <c r="K50" i="4" s="1"/>
  <c r="F49" i="4"/>
  <c r="K49" i="4" s="1"/>
  <c r="K48" i="4"/>
  <c r="G48" i="4"/>
  <c r="L48" i="4" s="1"/>
  <c r="F48" i="4"/>
  <c r="F47" i="4"/>
  <c r="G47" i="4" s="1"/>
  <c r="L47" i="4" s="1"/>
  <c r="A48" i="4"/>
  <c r="A49" i="4" s="1"/>
  <c r="A51" i="4" s="1"/>
  <c r="A53" i="4" s="1"/>
  <c r="A54" i="4" s="1"/>
  <c r="A57" i="4" s="1"/>
  <c r="A58" i="4" s="1"/>
  <c r="A65" i="4" s="1"/>
  <c r="A67" i="4" s="1"/>
  <c r="D44" i="4"/>
  <c r="D45" i="4" s="1"/>
  <c r="I45" i="4" s="1"/>
  <c r="I43" i="4"/>
  <c r="K43" i="4" s="1"/>
  <c r="K42" i="4"/>
  <c r="F42" i="4"/>
  <c r="G42" i="4" s="1"/>
  <c r="L42" i="4" s="1"/>
  <c r="F41" i="4"/>
  <c r="G41" i="4" s="1"/>
  <c r="L41" i="4" s="1"/>
  <c r="F40" i="4"/>
  <c r="K40" i="4" s="1"/>
  <c r="F39" i="4"/>
  <c r="K39" i="4" s="1"/>
  <c r="I52" i="4" l="1"/>
  <c r="J52" i="4" s="1"/>
  <c r="G54" i="4"/>
  <c r="L54" i="4" s="1"/>
  <c r="J43" i="4"/>
  <c r="L43" i="4" s="1"/>
  <c r="G49" i="4"/>
  <c r="L49" i="4" s="1"/>
  <c r="K58" i="4"/>
  <c r="G67" i="4"/>
  <c r="L67" i="4" s="1"/>
  <c r="K65" i="4"/>
  <c r="J61" i="4"/>
  <c r="L61" i="4" s="1"/>
  <c r="K59" i="4"/>
  <c r="J56" i="4"/>
  <c r="L56" i="4" s="1"/>
  <c r="J55" i="4"/>
  <c r="L55" i="4" s="1"/>
  <c r="K52" i="4"/>
  <c r="G52" i="4"/>
  <c r="L52" i="4" s="1"/>
  <c r="G50" i="4"/>
  <c r="L50" i="4" s="1"/>
  <c r="K47" i="4"/>
  <c r="J63" i="4"/>
  <c r="L63" i="4" s="1"/>
  <c r="K63" i="4"/>
  <c r="J60" i="4"/>
  <c r="L60" i="4" s="1"/>
  <c r="K60" i="4"/>
  <c r="J66" i="4"/>
  <c r="L66" i="4" s="1"/>
  <c r="K66" i="4"/>
  <c r="G57" i="4"/>
  <c r="L57" i="4" s="1"/>
  <c r="J62" i="4"/>
  <c r="L62" i="4" s="1"/>
  <c r="J64" i="4"/>
  <c r="L64" i="4" s="1"/>
  <c r="J68" i="4"/>
  <c r="L68" i="4" s="1"/>
  <c r="K41" i="4"/>
  <c r="J45" i="4"/>
  <c r="L45" i="4" s="1"/>
  <c r="K45" i="4"/>
  <c r="G39" i="4"/>
  <c r="L39" i="4" s="1"/>
  <c r="F44" i="4"/>
  <c r="G40" i="4"/>
  <c r="L40" i="4" s="1"/>
  <c r="K44" i="4" l="1"/>
  <c r="G44" i="4"/>
  <c r="L44" i="4" s="1"/>
  <c r="D10" i="4" l="1"/>
  <c r="D7" i="4"/>
  <c r="F7" i="4" s="1"/>
  <c r="K7" i="4" s="1"/>
  <c r="D16" i="4"/>
  <c r="I16" i="4" s="1"/>
  <c r="D18" i="4"/>
  <c r="I18" i="4"/>
  <c r="J18" i="4" s="1"/>
  <c r="L18" i="4" s="1"/>
  <c r="D20" i="4"/>
  <c r="I20" i="4" s="1"/>
  <c r="D32" i="4"/>
  <c r="D34" i="4" s="1"/>
  <c r="I32" i="4"/>
  <c r="J32" i="4" s="1"/>
  <c r="A8" i="4"/>
  <c r="A9" i="4" s="1"/>
  <c r="A10" i="4" s="1"/>
  <c r="A11" i="4" s="1"/>
  <c r="A12" i="4" s="1"/>
  <c r="A15" i="4"/>
  <c r="A17" i="4" s="1"/>
  <c r="A19" i="4" s="1"/>
  <c r="A21" i="4" s="1"/>
  <c r="A22" i="4" s="1"/>
  <c r="A32" i="4" s="1"/>
  <c r="A34" i="4" s="1"/>
  <c r="A36" i="4" s="1"/>
  <c r="A37" i="4" s="1"/>
  <c r="A39" i="4" s="1"/>
  <c r="A40" i="4" s="1"/>
  <c r="A41" i="4" s="1"/>
  <c r="A42" i="4" s="1"/>
  <c r="A44" i="4" s="1"/>
  <c r="D12" i="4"/>
  <c r="F12" i="4" s="1"/>
  <c r="K12" i="4" s="1"/>
  <c r="D11" i="4"/>
  <c r="F11" i="4" s="1"/>
  <c r="F9" i="4"/>
  <c r="K9" i="4" s="1"/>
  <c r="G9" i="4"/>
  <c r="L9" i="4" s="1"/>
  <c r="F37" i="4"/>
  <c r="K37" i="4" s="1"/>
  <c r="F36" i="4"/>
  <c r="G36" i="4" s="1"/>
  <c r="L36" i="4" s="1"/>
  <c r="K36" i="4"/>
  <c r="F32" i="4"/>
  <c r="K32" i="4" s="1"/>
  <c r="F22" i="4"/>
  <c r="K22" i="4" s="1"/>
  <c r="F21" i="4"/>
  <c r="G21" i="4" s="1"/>
  <c r="L21" i="4" s="1"/>
  <c r="F19" i="4"/>
  <c r="K19" i="4" s="1"/>
  <c r="F17" i="4"/>
  <c r="K17" i="4" s="1"/>
  <c r="F15" i="4"/>
  <c r="K15" i="4" s="1"/>
  <c r="F14" i="4"/>
  <c r="G14" i="4" s="1"/>
  <c r="L14" i="4" s="1"/>
  <c r="F10" i="4"/>
  <c r="K10" i="4" s="1"/>
  <c r="F8" i="4"/>
  <c r="K8" i="4" s="1"/>
  <c r="G8" i="4"/>
  <c r="L8" i="4" s="1"/>
  <c r="K21" i="4"/>
  <c r="G37" i="4"/>
  <c r="L37" i="4" s="1"/>
  <c r="G17" i="4"/>
  <c r="L17" i="4" s="1"/>
  <c r="F8" i="1"/>
  <c r="K8" i="1"/>
  <c r="G8" i="1"/>
  <c r="L8" i="1"/>
  <c r="H80" i="1"/>
  <c r="H69" i="1"/>
  <c r="I69" i="1"/>
  <c r="K69" i="1"/>
  <c r="H68" i="1"/>
  <c r="I68" i="1"/>
  <c r="J68" i="1"/>
  <c r="I117" i="1"/>
  <c r="K117" i="1"/>
  <c r="I74" i="1"/>
  <c r="J74" i="1"/>
  <c r="L74" i="1"/>
  <c r="H67" i="1"/>
  <c r="I67" i="1"/>
  <c r="K67" i="1"/>
  <c r="H66" i="1"/>
  <c r="K68" i="1"/>
  <c r="J117" i="1"/>
  <c r="L117" i="1"/>
  <c r="K74" i="1"/>
  <c r="J67" i="1"/>
  <c r="L67" i="1"/>
  <c r="J69" i="1"/>
  <c r="L69" i="1"/>
  <c r="L68" i="1"/>
  <c r="F116" i="1"/>
  <c r="G116" i="1"/>
  <c r="L116" i="1"/>
  <c r="F115" i="1"/>
  <c r="K115" i="1"/>
  <c r="F111" i="1"/>
  <c r="K111" i="1"/>
  <c r="F105" i="1"/>
  <c r="K105" i="1"/>
  <c r="F98" i="1"/>
  <c r="K98" i="1"/>
  <c r="F88" i="1"/>
  <c r="K88" i="1"/>
  <c r="F78" i="1"/>
  <c r="G78" i="1"/>
  <c r="L78" i="1"/>
  <c r="F72" i="1"/>
  <c r="K72" i="1"/>
  <c r="F63" i="1"/>
  <c r="G63" i="1"/>
  <c r="L63" i="1"/>
  <c r="F62" i="1"/>
  <c r="K62" i="1"/>
  <c r="F48" i="1"/>
  <c r="G48" i="1"/>
  <c r="L48" i="1"/>
  <c r="F44" i="1"/>
  <c r="K44" i="1"/>
  <c r="F39" i="1"/>
  <c r="K39" i="1"/>
  <c r="F37" i="1"/>
  <c r="K37" i="1"/>
  <c r="F32" i="1"/>
  <c r="K32" i="1"/>
  <c r="F25" i="1"/>
  <c r="K25" i="1"/>
  <c r="F20" i="1"/>
  <c r="G20" i="1"/>
  <c r="L20" i="1"/>
  <c r="F15" i="1"/>
  <c r="G15" i="1"/>
  <c r="L15" i="1"/>
  <c r="F9" i="1"/>
  <c r="K9" i="1"/>
  <c r="H107" i="1"/>
  <c r="K116" i="1"/>
  <c r="G115" i="1"/>
  <c r="L115" i="1"/>
  <c r="G111" i="1"/>
  <c r="L111" i="1"/>
  <c r="G105" i="1"/>
  <c r="L105" i="1"/>
  <c r="G98" i="1"/>
  <c r="L98" i="1"/>
  <c r="G88" i="1"/>
  <c r="L88" i="1"/>
  <c r="K78" i="1"/>
  <c r="G72" i="1"/>
  <c r="L72" i="1"/>
  <c r="K63" i="1"/>
  <c r="G62" i="1"/>
  <c r="L62" i="1"/>
  <c r="K48" i="1"/>
  <c r="G44" i="1"/>
  <c r="L44" i="1"/>
  <c r="G39" i="1"/>
  <c r="L39" i="1"/>
  <c r="G37" i="1"/>
  <c r="L37" i="1"/>
  <c r="G32" i="1"/>
  <c r="L32" i="1"/>
  <c r="G25" i="1"/>
  <c r="L25" i="1"/>
  <c r="K20" i="1"/>
  <c r="K15" i="1"/>
  <c r="G9" i="1"/>
  <c r="L9" i="1"/>
  <c r="H65" i="1"/>
  <c r="H113" i="1"/>
  <c r="I95" i="1"/>
  <c r="J95" i="1"/>
  <c r="L95" i="1"/>
  <c r="I85" i="1"/>
  <c r="K85" i="1"/>
  <c r="I54" i="1"/>
  <c r="K54" i="1"/>
  <c r="K95" i="1"/>
  <c r="J85" i="1"/>
  <c r="L85" i="1"/>
  <c r="J54" i="1"/>
  <c r="L54" i="1"/>
  <c r="F51" i="1"/>
  <c r="K51" i="1"/>
  <c r="F92" i="1"/>
  <c r="K92" i="1"/>
  <c r="G51" i="1"/>
  <c r="L51" i="1"/>
  <c r="G92" i="1"/>
  <c r="L92" i="1"/>
  <c r="I93" i="1"/>
  <c r="K93" i="1"/>
  <c r="I83" i="1"/>
  <c r="K83" i="1"/>
  <c r="I49" i="1"/>
  <c r="K49" i="1"/>
  <c r="F64" i="1"/>
  <c r="G64" i="1"/>
  <c r="L64" i="1"/>
  <c r="F61" i="1"/>
  <c r="K61" i="1"/>
  <c r="F53" i="1"/>
  <c r="K53" i="1"/>
  <c r="J93" i="1"/>
  <c r="L93" i="1"/>
  <c r="J83" i="1"/>
  <c r="L83" i="1"/>
  <c r="J49" i="1"/>
  <c r="L49" i="1"/>
  <c r="G61" i="1"/>
  <c r="L61" i="1"/>
  <c r="K64" i="1"/>
  <c r="G53" i="1"/>
  <c r="L53" i="1"/>
  <c r="F82" i="1"/>
  <c r="G82" i="1"/>
  <c r="L82" i="1"/>
  <c r="K82" i="1"/>
  <c r="F50" i="1"/>
  <c r="G50" i="1"/>
  <c r="L50" i="1"/>
  <c r="F46" i="1"/>
  <c r="G46" i="1"/>
  <c r="L46" i="1"/>
  <c r="F43" i="1"/>
  <c r="K43" i="1"/>
  <c r="F41" i="1"/>
  <c r="G41" i="1"/>
  <c r="L41" i="1"/>
  <c r="F40" i="1"/>
  <c r="K40" i="1"/>
  <c r="F38" i="1"/>
  <c r="F36" i="1"/>
  <c r="K36" i="1"/>
  <c r="G38" i="1"/>
  <c r="L38" i="1"/>
  <c r="K46" i="1"/>
  <c r="K41" i="1"/>
  <c r="K50" i="1"/>
  <c r="K38" i="1"/>
  <c r="G36" i="1"/>
  <c r="L36" i="1"/>
  <c r="G40" i="1"/>
  <c r="L40" i="1"/>
  <c r="G43" i="1"/>
  <c r="L43" i="1"/>
  <c r="I121" i="1"/>
  <c r="K121" i="1"/>
  <c r="F120" i="1"/>
  <c r="G120" i="1"/>
  <c r="L120" i="1"/>
  <c r="F119" i="1"/>
  <c r="K119" i="1"/>
  <c r="I113" i="1"/>
  <c r="K113" i="1"/>
  <c r="F112" i="1"/>
  <c r="K112" i="1"/>
  <c r="F110" i="1"/>
  <c r="K110" i="1"/>
  <c r="A103" i="1"/>
  <c r="A109" i="1"/>
  <c r="I107" i="1"/>
  <c r="J107" i="1"/>
  <c r="L107" i="1"/>
  <c r="F106" i="1"/>
  <c r="K106" i="1"/>
  <c r="F104" i="1"/>
  <c r="G104" i="1"/>
  <c r="L104" i="1"/>
  <c r="I102" i="1"/>
  <c r="K102" i="1"/>
  <c r="I100" i="1"/>
  <c r="J100" i="1"/>
  <c r="L100" i="1"/>
  <c r="A96" i="1"/>
  <c r="F99" i="1"/>
  <c r="K99" i="1"/>
  <c r="F97" i="1"/>
  <c r="K97" i="1"/>
  <c r="F94" i="1"/>
  <c r="K94" i="1"/>
  <c r="I91" i="1"/>
  <c r="J91" i="1"/>
  <c r="L91" i="1"/>
  <c r="I90" i="1"/>
  <c r="K90" i="1"/>
  <c r="F89" i="1"/>
  <c r="G89" i="1"/>
  <c r="L89" i="1"/>
  <c r="F87" i="1"/>
  <c r="K87" i="1"/>
  <c r="A86" i="1"/>
  <c r="I81" i="1"/>
  <c r="K81" i="1"/>
  <c r="I80" i="1"/>
  <c r="J80" i="1"/>
  <c r="L80" i="1"/>
  <c r="F84" i="1"/>
  <c r="K84" i="1"/>
  <c r="F79" i="1"/>
  <c r="K79" i="1"/>
  <c r="A76" i="1"/>
  <c r="F73" i="1"/>
  <c r="K73" i="1"/>
  <c r="F56" i="1"/>
  <c r="K56" i="1"/>
  <c r="F30" i="1"/>
  <c r="K30" i="1"/>
  <c r="F29" i="1"/>
  <c r="G29" i="1"/>
  <c r="L29" i="1"/>
  <c r="F31" i="1"/>
  <c r="K31" i="1"/>
  <c r="F24" i="1"/>
  <c r="K24" i="1"/>
  <c r="F19" i="1"/>
  <c r="K19" i="1"/>
  <c r="F14" i="1"/>
  <c r="K14" i="1"/>
  <c r="A18" i="1"/>
  <c r="A23" i="1"/>
  <c r="A28" i="1"/>
  <c r="A35" i="1"/>
  <c r="A55" i="1"/>
  <c r="A60" i="1"/>
  <c r="A70" i="1"/>
  <c r="F10" i="1"/>
  <c r="K10" i="1"/>
  <c r="I66" i="1"/>
  <c r="K66" i="1"/>
  <c r="I65" i="1"/>
  <c r="J65" i="1"/>
  <c r="L65" i="1"/>
  <c r="I58" i="1"/>
  <c r="K58" i="1"/>
  <c r="I59" i="1"/>
  <c r="K59" i="1"/>
  <c r="I52" i="1"/>
  <c r="J52" i="1"/>
  <c r="L52" i="1"/>
  <c r="I47" i="1"/>
  <c r="K47" i="1"/>
  <c r="I34" i="1"/>
  <c r="K34" i="1"/>
  <c r="I27" i="1"/>
  <c r="K27" i="1"/>
  <c r="I22" i="1"/>
  <c r="K22" i="1"/>
  <c r="I17" i="1"/>
  <c r="J17" i="1"/>
  <c r="L17" i="1"/>
  <c r="I12" i="1"/>
  <c r="K12" i="1"/>
  <c r="I11" i="1"/>
  <c r="F77" i="1"/>
  <c r="K77" i="1"/>
  <c r="I123" i="1"/>
  <c r="J123" i="1"/>
  <c r="K120" i="1"/>
  <c r="G119" i="1"/>
  <c r="L119" i="1"/>
  <c r="J121" i="1"/>
  <c r="L121" i="1"/>
  <c r="G112" i="1"/>
  <c r="L112" i="1"/>
  <c r="G110" i="1"/>
  <c r="L110" i="1"/>
  <c r="J113" i="1"/>
  <c r="L113" i="1"/>
  <c r="K65" i="1"/>
  <c r="G106" i="1"/>
  <c r="L106" i="1"/>
  <c r="K104" i="1"/>
  <c r="K107" i="1"/>
  <c r="K100" i="1"/>
  <c r="J102" i="1"/>
  <c r="L102" i="1"/>
  <c r="G97" i="1"/>
  <c r="L97" i="1"/>
  <c r="K91" i="1"/>
  <c r="G99" i="1"/>
  <c r="L99" i="1"/>
  <c r="K89" i="1"/>
  <c r="G87" i="1"/>
  <c r="L87" i="1"/>
  <c r="J90" i="1"/>
  <c r="L90" i="1"/>
  <c r="G94" i="1"/>
  <c r="L94" i="1"/>
  <c r="K80" i="1"/>
  <c r="J81" i="1"/>
  <c r="L81" i="1"/>
  <c r="G84" i="1"/>
  <c r="L84" i="1"/>
  <c r="G79" i="1"/>
  <c r="L79" i="1"/>
  <c r="G73" i="1"/>
  <c r="L73" i="1"/>
  <c r="G56" i="1"/>
  <c r="L56" i="1"/>
  <c r="K29" i="1"/>
  <c r="G30" i="1"/>
  <c r="L30" i="1"/>
  <c r="G31" i="1"/>
  <c r="L31" i="1"/>
  <c r="G24" i="1"/>
  <c r="L24" i="1"/>
  <c r="G19" i="1"/>
  <c r="L19" i="1"/>
  <c r="G14" i="1"/>
  <c r="L14" i="1"/>
  <c r="G10" i="1"/>
  <c r="L10" i="1"/>
  <c r="J66" i="1"/>
  <c r="L66" i="1"/>
  <c r="J58" i="1"/>
  <c r="L58" i="1"/>
  <c r="J59" i="1"/>
  <c r="L59" i="1"/>
  <c r="K52" i="1"/>
  <c r="J47" i="1"/>
  <c r="L47" i="1"/>
  <c r="J34" i="1"/>
  <c r="L34" i="1"/>
  <c r="J27" i="1"/>
  <c r="L27" i="1"/>
  <c r="J22" i="1"/>
  <c r="L22" i="1"/>
  <c r="K17" i="1"/>
  <c r="J12" i="1"/>
  <c r="L12" i="1"/>
  <c r="K11" i="1"/>
  <c r="J11" i="1"/>
  <c r="L11" i="1"/>
  <c r="G77" i="1"/>
  <c r="L77" i="1"/>
  <c r="F26" i="1"/>
  <c r="F71" i="1"/>
  <c r="F33" i="1"/>
  <c r="F21" i="1"/>
  <c r="F57" i="1"/>
  <c r="F16" i="1"/>
  <c r="F123" i="1"/>
  <c r="G123" i="1"/>
  <c r="G57" i="1"/>
  <c r="L57" i="1"/>
  <c r="K57" i="1"/>
  <c r="G71" i="1"/>
  <c r="L71" i="1"/>
  <c r="K71" i="1"/>
  <c r="G21" i="1"/>
  <c r="L21" i="1"/>
  <c r="K21" i="1"/>
  <c r="G33" i="1"/>
  <c r="L33" i="1"/>
  <c r="K33" i="1"/>
  <c r="G16" i="1"/>
  <c r="L16" i="1"/>
  <c r="K16" i="1"/>
  <c r="G26" i="1"/>
  <c r="L26" i="1"/>
  <c r="K26" i="1"/>
  <c r="K123" i="1"/>
  <c r="L123" i="1"/>
  <c r="D3" i="3"/>
  <c r="D5" i="3"/>
  <c r="F3" i="3"/>
  <c r="F5" i="3"/>
  <c r="G3" i="3"/>
  <c r="G5" i="3"/>
  <c r="C3" i="3"/>
  <c r="C5" i="3"/>
  <c r="H4" i="3"/>
  <c r="H3" i="3"/>
  <c r="E3" i="3"/>
  <c r="E5" i="3"/>
  <c r="E4" i="3"/>
  <c r="H5" i="3"/>
  <c r="K20" i="4" l="1"/>
  <c r="J20" i="4"/>
  <c r="L20" i="4" s="1"/>
  <c r="D33" i="4"/>
  <c r="I33" i="4" s="1"/>
  <c r="G32" i="4"/>
  <c r="L32" i="4" s="1"/>
  <c r="G10" i="4"/>
  <c r="L10" i="4" s="1"/>
  <c r="F34" i="4"/>
  <c r="D35" i="4"/>
  <c r="I35" i="4" s="1"/>
  <c r="J33" i="4"/>
  <c r="L33" i="4" s="1"/>
  <c r="K33" i="4"/>
  <c r="J16" i="4"/>
  <c r="K16" i="4"/>
  <c r="G11" i="4"/>
  <c r="L11" i="4" s="1"/>
  <c r="K11" i="4"/>
  <c r="G7" i="4"/>
  <c r="L7" i="4" s="1"/>
  <c r="G19" i="4"/>
  <c r="L19" i="4" s="1"/>
  <c r="K18" i="4"/>
  <c r="G12" i="4"/>
  <c r="L12" i="4" s="1"/>
  <c r="G15" i="4"/>
  <c r="L15" i="4" s="1"/>
  <c r="K14" i="4"/>
  <c r="G22" i="4"/>
  <c r="L22" i="4" s="1"/>
  <c r="J35" i="4" l="1"/>
  <c r="L35" i="4" s="1"/>
  <c r="K35" i="4"/>
  <c r="L16" i="4"/>
  <c r="G34" i="4"/>
  <c r="L34" i="4" s="1"/>
  <c r="K34" i="4"/>
</calcChain>
</file>

<file path=xl/sharedStrings.xml><?xml version="1.0" encoding="utf-8"?>
<sst xmlns="http://schemas.openxmlformats.org/spreadsheetml/2006/main" count="536" uniqueCount="298">
  <si>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</si>
  <si>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</si>
  <si>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</si>
  <si>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</si>
  <si>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</si>
  <si>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</si>
  <si>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</si>
  <si>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</si>
  <si>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</si>
  <si>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</si>
  <si>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</si>
  <si>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</si>
  <si>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</si>
  <si>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</si>
  <si>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</si>
  <si>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</si>
  <si>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</si>
  <si>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</si>
  <si>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</si>
  <si>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</si>
  <si>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</si>
  <si>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</si>
  <si>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</si>
  <si>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</si>
  <si>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</si>
  <si>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</si>
  <si>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</si>
  <si>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</si>
  <si>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</si>
  <si>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</si>
  <si>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</si>
  <si>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</si>
  <si>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</si>
  <si>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</si>
  <si>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</si>
  <si>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</si>
  <si>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</si>
  <si>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</si>
  <si>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</si>
  <si>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</si>
  <si>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</si>
  <si>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</si>
  <si>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</si>
  <si>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</si>
  <si>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</si>
  <si>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</si>
  <si>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</si>
  <si>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</si>
  <si>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</si>
  <si>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</si>
  <si>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</si>
  <si>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</si>
  <si>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</si>
  <si>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</si>
  <si>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</si>
  <si>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</si>
  <si>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</si>
  <si>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</si>
  <si>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</si>
  <si>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</si>
  <si>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</si>
  <si>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</si>
  <si>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</si>
  <si>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</si>
  <si>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</si>
  <si>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</si>
  <si>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</si>
  <si>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</si>
  <si>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</si>
  <si>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</si>
  <si>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</si>
  <si>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</si>
  <si>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</si>
  <si>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</si>
  <si>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</si>
  <si>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</si>
  <si>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</si>
  <si>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</si>
  <si>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</si>
  <si>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</si>
  <si>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</si>
  <si>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</si>
  <si>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</si>
  <si>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</si>
  <si>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</si>
  <si>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</si>
  <si>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</si>
  <si>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</si>
  <si>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</si>
  <si>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</si>
  <si>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</si>
  <si>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</si>
  <si>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</si>
  <si>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</si>
  <si>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</si>
  <si>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</si>
  <si>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</si>
  <si>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</si>
  <si>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</si>
  <si>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</si>
  <si>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</si>
  <si>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</si>
  <si>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</si>
  <si>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</si>
  <si>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</si>
  <si>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</si>
  <si>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</si>
  <si>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</si>
  <si>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</si>
  <si>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</si>
  <si>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</si>
  <si>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</si>
  <si>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</si>
  <si>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</si>
  <si>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</si>
  <si>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</si>
  <si>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</si>
  <si>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</si>
  <si>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</si>
  <si>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</si>
  <si>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</si>
  <si>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</si>
  <si>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</si>
  <si>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</si>
  <si>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</si>
  <si>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</si>
  <si>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</si>
  <si>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</si>
  <si>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</si>
  <si>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</si>
  <si>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</si>
  <si>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</si>
  <si>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</si>
  <si>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</si>
  <si>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</si>
  <si>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</si>
  <si>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</si>
  <si>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</si>
  <si>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</si>
  <si>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</si>
  <si>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</si>
  <si>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</si>
  <si>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</si>
  <si>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</si>
  <si>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</si>
  <si>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</si>
  <si>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</si>
  <si>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</si>
  <si>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</si>
  <si>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</si>
  <si>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</si>
  <si>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</si>
  <si>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</si>
  <si>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</si>
  <si>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</si>
  <si>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</si>
  <si>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</si>
  <si>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</si>
  <si>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</si>
  <si>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</si>
  <si>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</si>
  <si>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</si>
  <si>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</si>
  <si>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</si>
  <si>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</si>
  <si>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</si>
  <si>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</si>
  <si>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</si>
  <si>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</si>
  <si>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</si>
  <si>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</si>
  <si>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</si>
  <si>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</si>
  <si>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</si>
  <si>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</si>
  <si>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</si>
  <si>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</si>
  <si>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</si>
  <si>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</si>
  <si>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</si>
  <si>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</si>
  <si>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</si>
  <si>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</si>
  <si>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</si>
  <si>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</si>
  <si>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</si>
  <si>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</si>
  <si>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</si>
  <si>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</si>
  <si>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</si>
  <si>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</si>
  <si>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</si>
  <si>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</si>
  <si>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</si>
  <si>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</si>
  <si>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</si>
  <si>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</si>
  <si>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</si>
  <si>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</si>
  <si>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</si>
  <si>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</si>
  <si>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</si>
  <si>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</si>
  <si>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</si>
  <si>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</si>
  <si>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</si>
  <si>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</si>
  <si>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</si>
  <si>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</si>
  <si>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</si>
  <si>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</si>
  <si>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</si>
  <si>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</si>
  <si>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</si>
  <si>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</si>
  <si>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</si>
  <si>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</si>
  <si>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</si>
  <si>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</si>
  <si>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</si>
  <si>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</si>
  <si>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</si>
  <si>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</si>
  <si>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</si>
  <si>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</si>
  <si>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</si>
  <si>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</si>
  <si>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</si>
  <si>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</si>
  <si>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</si>
  <si>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</si>
  <si>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</si>
  <si>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Устройство прослойки из геотекстиля</t>
  </si>
  <si>
    <t xml:space="preserve">Устройство балластного основания из щебня h=0,35м 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</si>
  <si>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</si>
  <si>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</si>
  <si>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</si>
  <si>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Послеосадочный ремонт ж.д. пути</t>
  </si>
  <si>
    <t>Уплотнение основания балластного послойно (два слоя)</t>
  </si>
  <si>
    <t>Балластировка путей</t>
  </si>
  <si>
    <t>Демонтаж рельсошпальной решётки элементами</t>
  </si>
  <si>
    <t>Погрузка, вывоз и утилизация загрезнённого щебня, грунта, мусора</t>
  </si>
  <si>
    <t>Демонтажные работы</t>
  </si>
  <si>
    <t>Устройство песчаного основания с уплотнением катками</t>
  </si>
  <si>
    <t>Песок</t>
  </si>
  <si>
    <t>Укладка рельсошпальной решётки отдельными элементами с эпюрой шпал 1840 шт/км, длинна рельса 12,5 м.</t>
  </si>
  <si>
    <t>Уплотнение основания выемки катками послойное (прохождение по одному следу 4-5 раз)</t>
  </si>
  <si>
    <t>Выемка щебня и загрезнённого грунта основания пути 1 (0,55 м * 4 м)</t>
  </si>
  <si>
    <t>1</t>
  </si>
  <si>
    <t xml:space="preserve">Реконструкция пути 3 </t>
  </si>
  <si>
    <t>Рельс Р65, L-12,5 м.</t>
  </si>
  <si>
    <t>м.п</t>
  </si>
  <si>
    <t>Шпала железобетонная, Ш1</t>
  </si>
  <si>
    <t>Накладка стыковая 1Р-65</t>
  </si>
  <si>
    <t>Подкладка КБ-65</t>
  </si>
  <si>
    <t>Прокладка ЦП-143</t>
  </si>
  <si>
    <t>Прокладка ЦП-328</t>
  </si>
  <si>
    <t>Болт стыковой в сборе</t>
  </si>
  <si>
    <t>Болт закладной в сборе</t>
  </si>
  <si>
    <t>Болт клеммный в сборе</t>
  </si>
  <si>
    <t>Разборка автомобильного переезда №27 из деревянных шпал через 1 путь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</si>
  <si>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</si>
  <si>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</si>
  <si>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</si>
  <si>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</si>
  <si>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компл.</t>
  </si>
  <si>
    <t>Баластировка, выправка путей (6,5м)</t>
  </si>
  <si>
    <t>Устройство переезда 27 через 1 путь (6,5 м)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</si>
  <si>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</si>
  <si>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</si>
  <si>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Уплотнение основания балластного  послойно (два слоя)</t>
  </si>
  <si>
    <t>Монтаж и сборка стрелочного перевода (56,979 т)</t>
  </si>
  <si>
    <t>Стрелочный перевод 1/9 с комплектом скрепления</t>
  </si>
  <si>
    <t>Koмплeкт бpуca жeлeзoбeтoннoгo для cтpeлoчнoгo пepeвoдa P65 1/9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</si>
  <si>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</si>
  <si>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</si>
  <si>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</si>
  <si>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</si>
  <si>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</si>
  <si>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</si>
  <si>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</si>
  <si>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 стрелочного перевода</t>
  </si>
  <si>
    <t>Выправка и рихтовка стрелочного перевода</t>
  </si>
  <si>
    <t>Устройство стрелочных переводов СП № 24 м СП №35</t>
  </si>
  <si>
    <t>16</t>
  </si>
  <si>
    <t>18.1</t>
  </si>
  <si>
    <t>19.1</t>
  </si>
  <si>
    <t>21.1</t>
  </si>
  <si>
    <t>21.2</t>
  </si>
  <si>
    <t>23.1</t>
  </si>
  <si>
    <t>23.2</t>
  </si>
  <si>
    <t>23.3</t>
  </si>
  <si>
    <t>23.4</t>
  </si>
  <si>
    <t>23.5</t>
  </si>
  <si>
    <t>23.6</t>
  </si>
  <si>
    <t>24.1</t>
  </si>
  <si>
    <t>25.1</t>
  </si>
  <si>
    <t>Резинокордовое покрытие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</si>
</sst>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59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5" fillId="6" borderId="3" xfId="1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65" fontId="0" fillId="0" borderId="14" xfId="1" applyNumberFormat="1" applyFont="1" applyBorder="1"/>
    <xf numFmtId="43" fontId="3" fillId="0" borderId="9" xfId="1" applyFont="1" applyBorder="1"/>
    <xf numFmtId="43" fontId="7" fillId="0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49" fontId="6" fillId="7" borderId="3" xfId="0" applyNumberFormat="1" applyFont="1" applyFill="1" applyBorder="1" applyAlignment="1">
      <alignment horizontal="center" vertical="center" wrapText="1"/>
    </xf>
    <xf numFmtId="0" fontId="12" fillId="7" borderId="9" xfId="3" applyFont="1" applyFill="1" applyBorder="1" applyAlignment="1">
      <alignment horizontal="left" vertical="center" wrapText="1"/>
    </xf>
    <xf numFmtId="0" fontId="12" fillId="7" borderId="10" xfId="3" applyFont="1" applyFill="1" applyBorder="1" applyAlignment="1">
      <alignment horizontal="left" vertical="center" wrapText="1"/>
    </xf>
    <xf numFmtId="0" fontId="12" fillId="7" borderId="11" xfId="3" applyFont="1" applyFill="1" applyBorder="1" applyAlignment="1">
      <alignment horizontal="left" vertical="center" wrapText="1"/>
    </xf>
    <xf numFmtId="43" fontId="6" fillId="7" borderId="3" xfId="1" applyFont="1" applyFill="1" applyBorder="1" applyAlignment="1">
      <alignment horizontal="center" vertical="center"/>
    </xf>
    <xf numFmtId="43" fontId="5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5" fillId="7" borderId="3" xfId="1" applyFont="1" applyFill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vertical="center"/>
    </xf>
    <xf numFmtId="0" fontId="12" fillId="7" borderId="3" xfId="3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168" fontId="5" fillId="8" borderId="3" xfId="1" applyNumberFormat="1" applyFont="1" applyFill="1" applyBorder="1" applyAlignment="1">
      <alignment vertical="center"/>
    </xf>
    <xf numFmtId="3" fontId="2" fillId="0" borderId="1" xfId="2" applyNumberFormat="1" applyFont="1" applyBorder="1" applyAlignment="1">
      <alignment horizontal="center"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09" t="s">
        <v>0</v>
      </c>
      <c r="B1" s="109" t="s">
        <v>16</v>
      </c>
      <c r="C1" s="110" t="s">
        <v>17</v>
      </c>
      <c r="D1" s="110"/>
      <c r="E1" s="110"/>
      <c r="F1" s="111" t="s">
        <v>18</v>
      </c>
      <c r="G1" s="111"/>
      <c r="H1" s="111"/>
    </row>
    <row r="2" spans="1:9" ht="28.5" x14ac:dyDescent="0.25">
      <c r="A2" s="109"/>
      <c r="B2" s="109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20" t="s">
        <v>0</v>
      </c>
      <c r="B1" s="123" t="s">
        <v>1</v>
      </c>
      <c r="C1" s="112" t="s">
        <v>2</v>
      </c>
      <c r="D1" s="126" t="s">
        <v>3</v>
      </c>
      <c r="E1" s="113" t="s">
        <v>14</v>
      </c>
      <c r="F1" s="114"/>
      <c r="G1" s="114"/>
      <c r="H1" s="114"/>
      <c r="I1" s="114"/>
      <c r="J1" s="114"/>
      <c r="K1" s="114"/>
      <c r="L1" s="114"/>
    </row>
    <row r="2" spans="1:12" ht="14.45" customHeight="1" x14ac:dyDescent="0.25">
      <c r="A2" s="121"/>
      <c r="B2" s="124"/>
      <c r="C2" s="112"/>
      <c r="D2" s="126"/>
      <c r="E2" s="115"/>
      <c r="F2" s="116"/>
      <c r="G2" s="116"/>
      <c r="H2" s="116"/>
      <c r="I2" s="116"/>
      <c r="J2" s="116"/>
      <c r="K2" s="116"/>
      <c r="L2" s="116"/>
    </row>
    <row r="3" spans="1:12" ht="27.75" customHeight="1" x14ac:dyDescent="0.25">
      <c r="A3" s="121"/>
      <c r="B3" s="124"/>
      <c r="C3" s="112"/>
      <c r="D3" s="126"/>
      <c r="E3" s="112" t="s">
        <v>25</v>
      </c>
      <c r="F3" s="112"/>
      <c r="G3" s="112"/>
      <c r="H3" s="112" t="s">
        <v>26</v>
      </c>
      <c r="I3" s="112"/>
      <c r="J3" s="112"/>
      <c r="K3" s="109" t="s">
        <v>36</v>
      </c>
      <c r="L3" s="109"/>
    </row>
    <row r="4" spans="1:12" ht="56.1" customHeight="1" x14ac:dyDescent="0.25">
      <c r="A4" s="122"/>
      <c r="B4" s="125"/>
      <c r="C4" s="112"/>
      <c r="D4" s="126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27" t="s">
        <v>230</v>
      </c>
      <c r="C6" s="128"/>
      <c r="D6" s="128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27" t="s">
        <v>56</v>
      </c>
      <c r="C75" s="128"/>
      <c r="D75" s="128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17" t="s">
        <v>11</v>
      </c>
      <c r="B123" s="118"/>
      <c r="C123" s="118"/>
      <c r="D123" s="118"/>
      <c r="E123" s="119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9"/>
  <sheetViews>
    <sheetView tabSelected="1" view="pageBreakPreview" zoomScaleNormal="100" zoomScaleSheetLayoutView="100" workbookViewId="0">
      <selection activeCell="E20" sqref="E20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10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</cols>
  <sheetData>
    <row r="1" spans="1:12" ht="14.45" customHeight="1" x14ac:dyDescent="0.25">
      <c r="A1" s="120" t="s">
        <v>0</v>
      </c>
      <c r="B1" s="123" t="s">
        <v>1</v>
      </c>
      <c r="C1" s="112" t="s">
        <v>2</v>
      </c>
      <c r="D1" s="112" t="s">
        <v>3</v>
      </c>
      <c r="E1" s="113" t="s">
        <v>14</v>
      </c>
      <c r="F1" s="114"/>
      <c r="G1" s="114"/>
      <c r="H1" s="114"/>
      <c r="I1" s="114"/>
      <c r="J1" s="114"/>
      <c r="K1" s="114"/>
      <c r="L1" s="114"/>
    </row>
    <row r="2" spans="1:12" ht="14.45" customHeight="1" x14ac:dyDescent="0.25">
      <c r="A2" s="121"/>
      <c r="B2" s="124"/>
      <c r="C2" s="112"/>
      <c r="D2" s="112"/>
      <c r="E2" s="115"/>
      <c r="F2" s="116"/>
      <c r="G2" s="116"/>
      <c r="H2" s="116"/>
      <c r="I2" s="116"/>
      <c r="J2" s="116"/>
      <c r="K2" s="116"/>
      <c r="L2" s="116"/>
    </row>
    <row r="3" spans="1:12" ht="27.75" customHeight="1" x14ac:dyDescent="0.25">
      <c r="A3" s="121"/>
      <c r="B3" s="124"/>
      <c r="C3" s="112"/>
      <c r="D3" s="112"/>
      <c r="E3" s="112" t="s">
        <v>25</v>
      </c>
      <c r="F3" s="112"/>
      <c r="G3" s="112"/>
      <c r="H3" s="112" t="s">
        <v>26</v>
      </c>
      <c r="I3" s="112"/>
      <c r="J3" s="112"/>
      <c r="K3" s="109" t="s">
        <v>36</v>
      </c>
      <c r="L3" s="109"/>
    </row>
    <row r="4" spans="1:12" ht="56.1" customHeight="1" x14ac:dyDescent="0.25">
      <c r="A4" s="122"/>
      <c r="B4" s="125"/>
      <c r="C4" s="112"/>
      <c r="D4" s="11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104">
        <v>1</v>
      </c>
      <c r="B5" s="105">
        <v>2</v>
      </c>
      <c r="C5" s="105">
        <v>3</v>
      </c>
      <c r="D5" s="158">
        <v>4</v>
      </c>
      <c r="E5" s="105">
        <v>5</v>
      </c>
      <c r="F5" s="105">
        <v>6</v>
      </c>
      <c r="G5" s="105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25">
      <c r="A6" s="129" t="s">
        <v>242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1"/>
    </row>
    <row r="7" spans="1:12" ht="28.5" customHeight="1" x14ac:dyDescent="0.25">
      <c r="A7" s="55" t="s">
        <v>248</v>
      </c>
      <c r="B7" s="10" t="s">
        <v>231</v>
      </c>
      <c r="C7" s="13" t="s">
        <v>7</v>
      </c>
      <c r="D7" s="100">
        <f>ROUND(D8*4*0.2,2)</f>
        <v>200</v>
      </c>
      <c r="E7" s="95">
        <v>1800</v>
      </c>
      <c r="F7" s="12">
        <f>ROUND(E7*D7,2)</f>
        <v>360000</v>
      </c>
      <c r="G7" s="12">
        <f>ROUND(F7*1.2,2)</f>
        <v>432000</v>
      </c>
      <c r="H7" s="11"/>
      <c r="I7" s="16"/>
      <c r="J7" s="16"/>
      <c r="K7" s="19">
        <f t="shared" ref="K7:K8" si="0">F7+I7</f>
        <v>360000</v>
      </c>
      <c r="L7" s="12">
        <f t="shared" ref="L7:L8" si="1">G7+J7</f>
        <v>432000</v>
      </c>
    </row>
    <row r="8" spans="1:12" ht="18.75" customHeight="1" x14ac:dyDescent="0.25">
      <c r="A8" s="55">
        <f>A7+1</f>
        <v>2</v>
      </c>
      <c r="B8" s="10" t="s">
        <v>240</v>
      </c>
      <c r="C8" s="13" t="s">
        <v>9</v>
      </c>
      <c r="D8" s="100">
        <v>250</v>
      </c>
      <c r="E8" s="95">
        <v>1979.8</v>
      </c>
      <c r="F8" s="12">
        <f t="shared" ref="F8" si="2">ROUND(E8*D8,2)</f>
        <v>494950</v>
      </c>
      <c r="G8" s="12">
        <f t="shared" ref="G8:G9" si="3">ROUND(F8*1.2,2)</f>
        <v>593940</v>
      </c>
      <c r="H8" s="11"/>
      <c r="I8" s="16"/>
      <c r="J8" s="16"/>
      <c r="K8" s="19">
        <f t="shared" si="0"/>
        <v>494950</v>
      </c>
      <c r="L8" s="12">
        <f t="shared" si="1"/>
        <v>593940</v>
      </c>
    </row>
    <row r="9" spans="1:12" ht="28.5" customHeight="1" x14ac:dyDescent="0.25">
      <c r="A9" s="55">
        <f t="shared" ref="A9:A12" si="4">A8+1</f>
        <v>3</v>
      </c>
      <c r="B9" s="10" t="s">
        <v>260</v>
      </c>
      <c r="C9" s="13" t="s">
        <v>149</v>
      </c>
      <c r="D9" s="98">
        <v>1</v>
      </c>
      <c r="E9" s="95">
        <v>48600</v>
      </c>
      <c r="F9" s="12">
        <f t="shared" ref="F9" si="5">ROUND(E9*D9,2)</f>
        <v>48600</v>
      </c>
      <c r="G9" s="12">
        <f t="shared" si="3"/>
        <v>58320</v>
      </c>
      <c r="H9" s="11"/>
      <c r="I9" s="16"/>
      <c r="J9" s="16"/>
      <c r="K9" s="19">
        <f t="shared" ref="K9" si="6">F9+I9</f>
        <v>48600</v>
      </c>
      <c r="L9" s="12">
        <f t="shared" ref="L9" si="7">G9+J9</f>
        <v>58320</v>
      </c>
    </row>
    <row r="10" spans="1:12" ht="21.75" customHeight="1" x14ac:dyDescent="0.25">
      <c r="A10" s="55">
        <f t="shared" si="4"/>
        <v>4</v>
      </c>
      <c r="B10" s="10" t="s">
        <v>247</v>
      </c>
      <c r="C10" s="13" t="s">
        <v>7</v>
      </c>
      <c r="D10" s="100">
        <f>ROUND(D8*4*0.55,2)</f>
        <v>550</v>
      </c>
      <c r="E10" s="95">
        <v>1630</v>
      </c>
      <c r="F10" s="12">
        <f t="shared" ref="F10" si="8">ROUND(E10*D10,2)</f>
        <v>896500</v>
      </c>
      <c r="G10" s="12">
        <f t="shared" ref="G10:G11" si="9">ROUND(F10*1.2,2)</f>
        <v>1075800</v>
      </c>
      <c r="H10" s="11"/>
      <c r="I10" s="16"/>
      <c r="J10" s="16"/>
      <c r="K10" s="19">
        <f t="shared" ref="K10" si="10">F10+I10</f>
        <v>896500</v>
      </c>
      <c r="L10" s="12">
        <f t="shared" ref="L10" si="11">G10+J10</f>
        <v>1075800</v>
      </c>
    </row>
    <row r="11" spans="1:12" ht="21.75" customHeight="1" x14ac:dyDescent="0.25">
      <c r="A11" s="55">
        <f t="shared" si="4"/>
        <v>5</v>
      </c>
      <c r="B11" s="10" t="s">
        <v>241</v>
      </c>
      <c r="C11" s="13" t="s">
        <v>15</v>
      </c>
      <c r="D11" s="100">
        <f>ROUND((D7+D10)*1.4,2)</f>
        <v>1050</v>
      </c>
      <c r="E11" s="95">
        <v>1890</v>
      </c>
      <c r="F11" s="12">
        <f t="shared" ref="F11" si="12">ROUND(E11*D11,2)</f>
        <v>1984500</v>
      </c>
      <c r="G11" s="12">
        <f t="shared" si="9"/>
        <v>2381400</v>
      </c>
      <c r="H11" s="11"/>
      <c r="I11" s="16"/>
      <c r="J11" s="16"/>
      <c r="K11" s="19">
        <f t="shared" ref="K11" si="13">F11+I11</f>
        <v>1984500</v>
      </c>
      <c r="L11" s="12">
        <f t="shared" ref="L11" si="14">G11+J11</f>
        <v>2381400</v>
      </c>
    </row>
    <row r="12" spans="1:12" ht="28.5" customHeight="1" x14ac:dyDescent="0.25">
      <c r="A12" s="55">
        <f t="shared" si="4"/>
        <v>6</v>
      </c>
      <c r="B12" s="10" t="s">
        <v>236</v>
      </c>
      <c r="C12" s="13" t="s">
        <v>15</v>
      </c>
      <c r="D12" s="99">
        <f>ROUND(21.8*2+336.23*D8/1000,2)</f>
        <v>127.66</v>
      </c>
      <c r="E12" s="95">
        <v>1140</v>
      </c>
      <c r="F12" s="12">
        <f t="shared" ref="F12" si="15">ROUND(E12*D12,2)</f>
        <v>145532.4</v>
      </c>
      <c r="G12" s="12">
        <f t="shared" ref="G12" si="16">ROUND(F12*1.2,2)</f>
        <v>174638.88</v>
      </c>
      <c r="H12" s="11"/>
      <c r="I12" s="16"/>
      <c r="J12" s="16"/>
      <c r="K12" s="19">
        <f t="shared" ref="K12" si="17">F12+I12</f>
        <v>145532.4</v>
      </c>
      <c r="L12" s="12">
        <f t="shared" ref="L12" si="18">G12+J12</f>
        <v>174638.88</v>
      </c>
    </row>
    <row r="13" spans="1:12" ht="22.5" customHeight="1" x14ac:dyDescent="0.25">
      <c r="A13" s="132" t="s">
        <v>249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4"/>
    </row>
    <row r="14" spans="1:12" ht="28.5" customHeight="1" x14ac:dyDescent="0.25">
      <c r="A14" s="55" t="s">
        <v>248</v>
      </c>
      <c r="B14" s="10" t="s">
        <v>246</v>
      </c>
      <c r="C14" s="13" t="s">
        <v>8</v>
      </c>
      <c r="D14" s="100">
        <v>1000</v>
      </c>
      <c r="E14" s="95">
        <v>101.5</v>
      </c>
      <c r="F14" s="12">
        <f t="shared" ref="F14:F15" si="19">ROUND(E14*D14,2)</f>
        <v>101500</v>
      </c>
      <c r="G14" s="12">
        <f t="shared" ref="G14:G22" si="20">ROUND(F14*1.2,2)</f>
        <v>121800</v>
      </c>
      <c r="H14" s="11"/>
      <c r="I14" s="16"/>
      <c r="J14" s="16"/>
      <c r="K14" s="19">
        <f t="shared" ref="K14:K15" si="21">F14+I14</f>
        <v>101500</v>
      </c>
      <c r="L14" s="12">
        <f t="shared" ref="L14:L15" si="22">G14+J14</f>
        <v>121800</v>
      </c>
    </row>
    <row r="15" spans="1:12" ht="17.25" customHeight="1" x14ac:dyDescent="0.25">
      <c r="A15" s="55">
        <f>A14+1</f>
        <v>2</v>
      </c>
      <c r="B15" s="10" t="s">
        <v>232</v>
      </c>
      <c r="C15" s="13" t="s">
        <v>8</v>
      </c>
      <c r="D15" s="100">
        <v>1000</v>
      </c>
      <c r="E15" s="95">
        <v>52.98</v>
      </c>
      <c r="F15" s="12">
        <f t="shared" si="19"/>
        <v>52980</v>
      </c>
      <c r="G15" s="12">
        <f t="shared" si="20"/>
        <v>63576</v>
      </c>
      <c r="H15" s="11"/>
      <c r="I15" s="16"/>
      <c r="J15" s="16"/>
      <c r="K15" s="19">
        <f t="shared" si="21"/>
        <v>52980</v>
      </c>
      <c r="L15" s="12">
        <f t="shared" si="22"/>
        <v>63576</v>
      </c>
    </row>
    <row r="16" spans="1:12" ht="18.75" customHeight="1" x14ac:dyDescent="0.25">
      <c r="A16" s="88" t="s">
        <v>44</v>
      </c>
      <c r="B16" s="91" t="s">
        <v>63</v>
      </c>
      <c r="C16" s="92" t="s">
        <v>8</v>
      </c>
      <c r="D16" s="101">
        <f>D15*1.1</f>
        <v>1100</v>
      </c>
      <c r="E16" s="86"/>
      <c r="F16" s="86"/>
      <c r="G16" s="86"/>
      <c r="H16" s="96">
        <v>67</v>
      </c>
      <c r="I16" s="86">
        <f t="shared" ref="I16" si="23">ROUND(H16*D16,2)</f>
        <v>73700</v>
      </c>
      <c r="J16" s="86">
        <f t="shared" ref="J16" si="24">ROUND(I16*1.2,2)</f>
        <v>88440</v>
      </c>
      <c r="K16" s="87">
        <f>F16+I16</f>
        <v>73700</v>
      </c>
      <c r="L16" s="86">
        <f>G16+J16</f>
        <v>88440</v>
      </c>
    </row>
    <row r="17" spans="1:12" ht="20.25" customHeight="1" x14ac:dyDescent="0.25">
      <c r="A17" s="55">
        <f>A15+1</f>
        <v>3</v>
      </c>
      <c r="B17" s="10" t="s">
        <v>243</v>
      </c>
      <c r="C17" s="13" t="s">
        <v>7</v>
      </c>
      <c r="D17" s="100">
        <v>200</v>
      </c>
      <c r="E17" s="19">
        <v>1310.05</v>
      </c>
      <c r="F17" s="12">
        <f t="shared" ref="F17" si="25">ROUND(E17*D17,2)</f>
        <v>262010</v>
      </c>
      <c r="G17" s="12">
        <f t="shared" si="20"/>
        <v>314412</v>
      </c>
      <c r="H17" s="11"/>
      <c r="I17" s="16"/>
      <c r="J17" s="16"/>
      <c r="K17" s="19">
        <f t="shared" ref="K17" si="26">F17+I17</f>
        <v>262010</v>
      </c>
      <c r="L17" s="12">
        <f t="shared" ref="L17" si="27">G17+J17</f>
        <v>314412</v>
      </c>
    </row>
    <row r="18" spans="1:12" ht="20.25" customHeight="1" x14ac:dyDescent="0.25">
      <c r="A18" s="88" t="s">
        <v>43</v>
      </c>
      <c r="B18" s="91" t="s">
        <v>244</v>
      </c>
      <c r="C18" s="94" t="s">
        <v>7</v>
      </c>
      <c r="D18" s="101">
        <f>ROUND(D17*1.2,2)</f>
        <v>240</v>
      </c>
      <c r="E18" s="86"/>
      <c r="F18" s="86"/>
      <c r="G18" s="86"/>
      <c r="H18" s="96">
        <v>1200</v>
      </c>
      <c r="I18" s="86">
        <f t="shared" ref="I18" si="28">ROUND(H18*D18,2)</f>
        <v>288000</v>
      </c>
      <c r="J18" s="86">
        <f t="shared" ref="J18" si="29">ROUND(I18*1.2,2)</f>
        <v>345600</v>
      </c>
      <c r="K18" s="87">
        <f>F18+I18</f>
        <v>288000</v>
      </c>
      <c r="L18" s="86">
        <f>G18+J18</f>
        <v>345600</v>
      </c>
    </row>
    <row r="19" spans="1:12" ht="19.5" customHeight="1" x14ac:dyDescent="0.25">
      <c r="A19" s="55">
        <f>A17+1</f>
        <v>4</v>
      </c>
      <c r="B19" s="10" t="s">
        <v>233</v>
      </c>
      <c r="C19" s="13" t="s">
        <v>7</v>
      </c>
      <c r="D19" s="100">
        <v>350</v>
      </c>
      <c r="E19" s="90">
        <v>2573.7399999999998</v>
      </c>
      <c r="F19" s="12">
        <f t="shared" ref="F19" si="30">ROUND(E19*D19,2)</f>
        <v>900809</v>
      </c>
      <c r="G19" s="12">
        <f t="shared" si="20"/>
        <v>1080970.8</v>
      </c>
      <c r="H19" s="11"/>
      <c r="I19" s="16"/>
      <c r="J19" s="16"/>
      <c r="K19" s="19">
        <f t="shared" ref="K19" si="31">F19+I19</f>
        <v>900809</v>
      </c>
      <c r="L19" s="12">
        <f t="shared" ref="L19" si="32">G19+J19</f>
        <v>1080970.8</v>
      </c>
    </row>
    <row r="20" spans="1:12" ht="18" customHeight="1" x14ac:dyDescent="0.25">
      <c r="A20" s="88" t="s">
        <v>42</v>
      </c>
      <c r="B20" s="97" t="s">
        <v>12</v>
      </c>
      <c r="C20" s="94" t="s">
        <v>7</v>
      </c>
      <c r="D20" s="101">
        <f>ROUND(D19*1.17,2)</f>
        <v>409.5</v>
      </c>
      <c r="E20" s="86"/>
      <c r="F20" s="86"/>
      <c r="G20" s="86"/>
      <c r="H20" s="86">
        <v>3925</v>
      </c>
      <c r="I20" s="86">
        <f t="shared" ref="I20" si="33">ROUND(H20*D20,2)</f>
        <v>1607287.5</v>
      </c>
      <c r="J20" s="86">
        <f t="shared" ref="J20" si="34">ROUND(I20*1.2,2)</f>
        <v>1928745</v>
      </c>
      <c r="K20" s="87">
        <f>F20+I20</f>
        <v>1607287.5</v>
      </c>
      <c r="L20" s="86">
        <f>G20+J20</f>
        <v>1928745</v>
      </c>
    </row>
    <row r="21" spans="1:12" ht="18.75" customHeight="1" x14ac:dyDescent="0.25">
      <c r="A21" s="55">
        <f>A19+1</f>
        <v>5</v>
      </c>
      <c r="B21" s="10" t="s">
        <v>238</v>
      </c>
      <c r="C21" s="13" t="s">
        <v>8</v>
      </c>
      <c r="D21" s="100">
        <v>1000</v>
      </c>
      <c r="E21" s="95">
        <v>203</v>
      </c>
      <c r="F21" s="12">
        <f t="shared" ref="F21:F22" si="35">ROUND(E21*D21,2)</f>
        <v>203000</v>
      </c>
      <c r="G21" s="12">
        <f t="shared" si="20"/>
        <v>243600</v>
      </c>
      <c r="H21" s="11"/>
      <c r="I21" s="16"/>
      <c r="J21" s="16"/>
      <c r="K21" s="19">
        <f t="shared" ref="K21:K22" si="36">F21+I21</f>
        <v>203000</v>
      </c>
      <c r="L21" s="12">
        <f t="shared" ref="L21:L22" si="37">G21+J21</f>
        <v>243600</v>
      </c>
    </row>
    <row r="22" spans="1:12" ht="28.5" customHeight="1" x14ac:dyDescent="0.25">
      <c r="A22" s="55">
        <f t="shared" ref="A22" si="38">A21+1</f>
        <v>6</v>
      </c>
      <c r="B22" s="10" t="s">
        <v>245</v>
      </c>
      <c r="C22" s="13" t="s">
        <v>9</v>
      </c>
      <c r="D22" s="100">
        <v>250</v>
      </c>
      <c r="E22" s="95">
        <v>2817.6</v>
      </c>
      <c r="F22" s="12">
        <f t="shared" si="35"/>
        <v>704400</v>
      </c>
      <c r="G22" s="12">
        <f t="shared" si="20"/>
        <v>845280</v>
      </c>
      <c r="H22" s="11"/>
      <c r="I22" s="16"/>
      <c r="J22" s="16"/>
      <c r="K22" s="19">
        <f t="shared" si="36"/>
        <v>704400</v>
      </c>
      <c r="L22" s="12">
        <f t="shared" si="37"/>
        <v>845280</v>
      </c>
    </row>
    <row r="23" spans="1:12" ht="22.5" customHeight="1" x14ac:dyDescent="0.25">
      <c r="A23" s="55" t="s">
        <v>28</v>
      </c>
      <c r="B23" s="10" t="s">
        <v>250</v>
      </c>
      <c r="C23" s="13" t="s">
        <v>251</v>
      </c>
      <c r="D23" s="100">
        <v>500</v>
      </c>
      <c r="E23" s="95"/>
      <c r="F23" s="12"/>
      <c r="G23" s="12"/>
      <c r="H23" s="11"/>
      <c r="I23" s="16"/>
      <c r="J23" s="16"/>
      <c r="K23" s="19"/>
      <c r="L23" s="12"/>
    </row>
    <row r="24" spans="1:12" ht="22.5" customHeight="1" x14ac:dyDescent="0.25">
      <c r="A24" s="55" t="s">
        <v>62</v>
      </c>
      <c r="B24" s="10" t="s">
        <v>252</v>
      </c>
      <c r="C24" s="13" t="s">
        <v>149</v>
      </c>
      <c r="D24" s="100">
        <v>460</v>
      </c>
      <c r="E24" s="95"/>
      <c r="F24" s="12"/>
      <c r="G24" s="12"/>
      <c r="H24" s="11"/>
      <c r="I24" s="16"/>
      <c r="J24" s="16"/>
      <c r="K24" s="19"/>
      <c r="L24" s="12"/>
    </row>
    <row r="25" spans="1:12" ht="22.5" customHeight="1" x14ac:dyDescent="0.25">
      <c r="A25" s="55" t="s">
        <v>73</v>
      </c>
      <c r="B25" s="10" t="s">
        <v>253</v>
      </c>
      <c r="C25" s="13" t="s">
        <v>149</v>
      </c>
      <c r="D25" s="100">
        <v>84</v>
      </c>
      <c r="E25" s="95"/>
      <c r="F25" s="12"/>
      <c r="G25" s="12"/>
      <c r="H25" s="11"/>
      <c r="I25" s="16"/>
      <c r="J25" s="16"/>
      <c r="K25" s="19"/>
      <c r="L25" s="12"/>
    </row>
    <row r="26" spans="1:12" ht="22.5" customHeight="1" x14ac:dyDescent="0.25">
      <c r="A26" s="55" t="s">
        <v>74</v>
      </c>
      <c r="B26" s="10" t="s">
        <v>257</v>
      </c>
      <c r="C26" s="13" t="s">
        <v>149</v>
      </c>
      <c r="D26" s="100">
        <v>252</v>
      </c>
      <c r="E26" s="95"/>
      <c r="F26" s="12"/>
      <c r="G26" s="12"/>
      <c r="H26" s="11"/>
      <c r="I26" s="16"/>
      <c r="J26" s="16"/>
      <c r="K26" s="19"/>
      <c r="L26" s="12"/>
    </row>
    <row r="27" spans="1:12" ht="22.5" customHeight="1" x14ac:dyDescent="0.25">
      <c r="A27" s="55" t="s">
        <v>75</v>
      </c>
      <c r="B27" s="10" t="s">
        <v>254</v>
      </c>
      <c r="C27" s="13" t="s">
        <v>149</v>
      </c>
      <c r="D27" s="100">
        <v>920</v>
      </c>
      <c r="E27" s="95"/>
      <c r="F27" s="12"/>
      <c r="G27" s="12"/>
      <c r="H27" s="11"/>
      <c r="I27" s="16"/>
      <c r="J27" s="16"/>
      <c r="K27" s="19"/>
      <c r="L27" s="12"/>
    </row>
    <row r="28" spans="1:12" ht="22.5" customHeight="1" x14ac:dyDescent="0.25">
      <c r="A28" s="55" t="s">
        <v>76</v>
      </c>
      <c r="B28" s="10" t="s">
        <v>255</v>
      </c>
      <c r="C28" s="13" t="s">
        <v>149</v>
      </c>
      <c r="D28" s="100">
        <v>920</v>
      </c>
      <c r="E28" s="95"/>
      <c r="F28" s="12"/>
      <c r="G28" s="12"/>
      <c r="H28" s="11"/>
      <c r="I28" s="16"/>
      <c r="J28" s="16"/>
      <c r="K28" s="19"/>
      <c r="L28" s="12"/>
    </row>
    <row r="29" spans="1:12" ht="22.5" customHeight="1" x14ac:dyDescent="0.25">
      <c r="A29" s="55" t="s">
        <v>77</v>
      </c>
      <c r="B29" s="10" t="s">
        <v>256</v>
      </c>
      <c r="C29" s="13" t="s">
        <v>149</v>
      </c>
      <c r="D29" s="100">
        <v>920</v>
      </c>
      <c r="E29" s="95"/>
      <c r="F29" s="12"/>
      <c r="G29" s="12"/>
      <c r="H29" s="11"/>
      <c r="I29" s="16"/>
      <c r="J29" s="16"/>
      <c r="K29" s="19"/>
      <c r="L29" s="12"/>
    </row>
    <row r="30" spans="1:12" ht="22.5" customHeight="1" x14ac:dyDescent="0.25">
      <c r="A30" s="55" t="s">
        <v>78</v>
      </c>
      <c r="B30" s="10" t="s">
        <v>258</v>
      </c>
      <c r="C30" s="13" t="s">
        <v>149</v>
      </c>
      <c r="D30" s="100">
        <v>1840</v>
      </c>
      <c r="E30" s="95"/>
      <c r="F30" s="12"/>
      <c r="G30" s="12"/>
      <c r="H30" s="11"/>
      <c r="I30" s="16"/>
      <c r="J30" s="16"/>
      <c r="K30" s="19"/>
      <c r="L30" s="12"/>
    </row>
    <row r="31" spans="1:12" ht="22.5" customHeight="1" x14ac:dyDescent="0.25">
      <c r="A31" s="55" t="s">
        <v>79</v>
      </c>
      <c r="B31" s="10" t="s">
        <v>259</v>
      </c>
      <c r="C31" s="13" t="s">
        <v>149</v>
      </c>
      <c r="D31" s="100">
        <v>1840</v>
      </c>
      <c r="E31" s="95"/>
      <c r="F31" s="12"/>
      <c r="G31" s="12"/>
      <c r="H31" s="11"/>
      <c r="I31" s="16"/>
      <c r="J31" s="16"/>
      <c r="K31" s="19"/>
      <c r="L31" s="12"/>
    </row>
    <row r="32" spans="1:12" ht="22.5" customHeight="1" x14ac:dyDescent="0.25">
      <c r="A32" s="55">
        <f>A22+1</f>
        <v>7</v>
      </c>
      <c r="B32" s="10" t="s">
        <v>239</v>
      </c>
      <c r="C32" s="13" t="s">
        <v>7</v>
      </c>
      <c r="D32" s="100">
        <f>D22*0.43</f>
        <v>107.5</v>
      </c>
      <c r="E32" s="95">
        <v>1933.2</v>
      </c>
      <c r="F32" s="12">
        <f t="shared" ref="F32" si="39">ROUND(E32*D32,2)</f>
        <v>207819</v>
      </c>
      <c r="G32" s="12">
        <f t="shared" ref="G32" si="40">ROUND(F32*1.2,2)</f>
        <v>249382.8</v>
      </c>
      <c r="H32" s="11"/>
      <c r="I32" s="16">
        <f t="shared" ref="I32" si="41">ROUND(H32*D32,2)</f>
        <v>0</v>
      </c>
      <c r="J32" s="16">
        <f t="shared" ref="J32" si="42">ROUND(I32*1.2,2)</f>
        <v>0</v>
      </c>
      <c r="K32" s="19">
        <f t="shared" ref="K32:K33" si="43">F32+I32</f>
        <v>207819</v>
      </c>
      <c r="L32" s="12">
        <f t="shared" ref="L32:L33" si="44">G32+J32</f>
        <v>249382.8</v>
      </c>
    </row>
    <row r="33" spans="1:12" ht="20.25" customHeight="1" x14ac:dyDescent="0.25">
      <c r="A33" s="88" t="s">
        <v>29</v>
      </c>
      <c r="B33" s="97" t="s">
        <v>12</v>
      </c>
      <c r="C33" s="94" t="s">
        <v>7</v>
      </c>
      <c r="D33" s="101">
        <f>ROUND(D32*1.17,2)</f>
        <v>125.78</v>
      </c>
      <c r="E33" s="86"/>
      <c r="F33" s="86"/>
      <c r="G33" s="86"/>
      <c r="H33" s="86">
        <v>3925</v>
      </c>
      <c r="I33" s="86">
        <f t="shared" ref="I33" si="45">ROUND(H33*D33,2)</f>
        <v>493686.5</v>
      </c>
      <c r="J33" s="86">
        <f t="shared" ref="J33" si="46">ROUND(I33*1.2,2)</f>
        <v>592423.80000000005</v>
      </c>
      <c r="K33" s="87">
        <f t="shared" si="43"/>
        <v>493686.5</v>
      </c>
      <c r="L33" s="86">
        <f t="shared" si="44"/>
        <v>592423.80000000005</v>
      </c>
    </row>
    <row r="34" spans="1:12" ht="20.25" customHeight="1" x14ac:dyDescent="0.25">
      <c r="A34" s="55">
        <f>A32+1</f>
        <v>8</v>
      </c>
      <c r="B34" s="10" t="s">
        <v>234</v>
      </c>
      <c r="C34" s="13" t="s">
        <v>7</v>
      </c>
      <c r="D34" s="103">
        <f>ROUND(D32*0.1,2)</f>
        <v>10.75</v>
      </c>
      <c r="E34" s="90">
        <v>1449.9</v>
      </c>
      <c r="F34" s="12">
        <f t="shared" ref="F34" si="47">ROUND(E34*D34,2)</f>
        <v>15586.43</v>
      </c>
      <c r="G34" s="12">
        <f t="shared" ref="G34" si="48">ROUND(F34*1.2,2)</f>
        <v>18703.72</v>
      </c>
      <c r="H34" s="11"/>
      <c r="I34" s="16"/>
      <c r="J34" s="16"/>
      <c r="K34" s="19">
        <f t="shared" ref="K34:K35" si="49">F34+I34</f>
        <v>15586.43</v>
      </c>
      <c r="L34" s="12">
        <f t="shared" ref="L34:L35" si="50">G34+J34</f>
        <v>18703.72</v>
      </c>
    </row>
    <row r="35" spans="1:12" ht="20.25" customHeight="1" x14ac:dyDescent="0.25">
      <c r="A35" s="88" t="s">
        <v>29</v>
      </c>
      <c r="B35" s="93" t="s">
        <v>12</v>
      </c>
      <c r="C35" s="94" t="s">
        <v>7</v>
      </c>
      <c r="D35" s="101">
        <f>ROUND(D34*1.17,2)</f>
        <v>12.58</v>
      </c>
      <c r="E35" s="86"/>
      <c r="F35" s="86"/>
      <c r="G35" s="86"/>
      <c r="H35" s="86">
        <v>3925</v>
      </c>
      <c r="I35" s="86">
        <f t="shared" ref="I35" si="51">ROUND(H35*D35,2)</f>
        <v>49376.5</v>
      </c>
      <c r="J35" s="86">
        <f t="shared" ref="J35" si="52">ROUND(I35*1.2,2)</f>
        <v>59251.8</v>
      </c>
      <c r="K35" s="87">
        <f t="shared" si="49"/>
        <v>49376.5</v>
      </c>
      <c r="L35" s="86">
        <f t="shared" si="50"/>
        <v>59251.8</v>
      </c>
    </row>
    <row r="36" spans="1:12" ht="20.25" customHeight="1" x14ac:dyDescent="0.25">
      <c r="A36" s="55">
        <f>A34+1</f>
        <v>9</v>
      </c>
      <c r="B36" s="10" t="s">
        <v>235</v>
      </c>
      <c r="C36" s="13" t="s">
        <v>9</v>
      </c>
      <c r="D36" s="100">
        <v>250</v>
      </c>
      <c r="E36" s="95">
        <v>945.3</v>
      </c>
      <c r="F36" s="12">
        <f t="shared" ref="F36:F37" si="53">ROUND(E36*D36,2)</f>
        <v>236325</v>
      </c>
      <c r="G36" s="12">
        <f t="shared" ref="G36:G37" si="54">ROUND(F36*1.2,2)</f>
        <v>283590</v>
      </c>
      <c r="H36" s="11"/>
      <c r="I36" s="16"/>
      <c r="J36" s="16"/>
      <c r="K36" s="19">
        <f t="shared" ref="K36:K37" si="55">F36+I36</f>
        <v>236325</v>
      </c>
      <c r="L36" s="12">
        <f t="shared" ref="L36:L37" si="56">G36+J36</f>
        <v>283590</v>
      </c>
    </row>
    <row r="37" spans="1:12" ht="20.25" customHeight="1" x14ac:dyDescent="0.25">
      <c r="A37" s="55">
        <f t="shared" ref="A37" si="57">A36+1</f>
        <v>10</v>
      </c>
      <c r="B37" s="10" t="s">
        <v>237</v>
      </c>
      <c r="C37" s="13" t="s">
        <v>9</v>
      </c>
      <c r="D37" s="100">
        <v>250</v>
      </c>
      <c r="E37" s="95">
        <v>1933.2</v>
      </c>
      <c r="F37" s="12">
        <f t="shared" si="53"/>
        <v>483300</v>
      </c>
      <c r="G37" s="12">
        <f t="shared" si="54"/>
        <v>579960</v>
      </c>
      <c r="H37" s="108"/>
      <c r="I37" s="16"/>
      <c r="J37" s="16"/>
      <c r="K37" s="19">
        <f t="shared" si="55"/>
        <v>483300</v>
      </c>
      <c r="L37" s="12">
        <f t="shared" si="56"/>
        <v>579960</v>
      </c>
    </row>
    <row r="38" spans="1:12" ht="20.25" customHeight="1" x14ac:dyDescent="0.25">
      <c r="A38" s="135"/>
      <c r="B38" s="136" t="s">
        <v>267</v>
      </c>
      <c r="C38" s="137"/>
      <c r="D38" s="138"/>
      <c r="E38" s="139"/>
      <c r="F38" s="140"/>
      <c r="G38" s="140"/>
      <c r="H38" s="141"/>
      <c r="I38" s="140"/>
      <c r="J38" s="140"/>
      <c r="K38" s="142"/>
      <c r="L38" s="140"/>
    </row>
    <row r="39" spans="1:12" ht="20.25" customHeight="1" x14ac:dyDescent="0.25">
      <c r="A39" s="55">
        <f>A37+1</f>
        <v>11</v>
      </c>
      <c r="B39" s="143" t="s">
        <v>261</v>
      </c>
      <c r="C39" s="144" t="s">
        <v>10</v>
      </c>
      <c r="D39" s="145">
        <v>12</v>
      </c>
      <c r="E39" s="95">
        <v>10620</v>
      </c>
      <c r="F39" s="12">
        <f t="shared" ref="F39:F44" si="58">ROUND(E39*D39,2)</f>
        <v>127440</v>
      </c>
      <c r="G39" s="12">
        <f t="shared" ref="G39:G44" si="59">ROUND(F39*1.2,2)</f>
        <v>152928</v>
      </c>
      <c r="H39" s="11"/>
      <c r="I39" s="16"/>
      <c r="J39" s="16"/>
      <c r="K39" s="19">
        <f t="shared" ref="K39:L45" si="60">F39+I39</f>
        <v>127440</v>
      </c>
      <c r="L39" s="12">
        <f t="shared" si="60"/>
        <v>152928</v>
      </c>
    </row>
    <row r="40" spans="1:12" ht="20.25" customHeight="1" x14ac:dyDescent="0.25">
      <c r="A40" s="55">
        <f>A39+1</f>
        <v>12</v>
      </c>
      <c r="B40" s="143" t="s">
        <v>262</v>
      </c>
      <c r="C40" s="144" t="s">
        <v>10</v>
      </c>
      <c r="D40" s="145">
        <v>24</v>
      </c>
      <c r="E40" s="95">
        <v>8420</v>
      </c>
      <c r="F40" s="12">
        <f t="shared" si="58"/>
        <v>202080</v>
      </c>
      <c r="G40" s="12">
        <f t="shared" si="59"/>
        <v>242496</v>
      </c>
      <c r="H40" s="11"/>
      <c r="I40" s="16"/>
      <c r="J40" s="16"/>
      <c r="K40" s="19">
        <f t="shared" si="60"/>
        <v>202080</v>
      </c>
      <c r="L40" s="12">
        <f t="shared" si="60"/>
        <v>242496</v>
      </c>
    </row>
    <row r="41" spans="1:12" ht="20.25" customHeight="1" x14ac:dyDescent="0.25">
      <c r="A41" s="55">
        <f t="shared" ref="A41:A42" si="61">A40+1</f>
        <v>13</v>
      </c>
      <c r="B41" s="143" t="s">
        <v>263</v>
      </c>
      <c r="C41" s="144" t="s">
        <v>10</v>
      </c>
      <c r="D41" s="145">
        <v>24</v>
      </c>
      <c r="E41" s="95">
        <v>510</v>
      </c>
      <c r="F41" s="12">
        <f t="shared" si="58"/>
        <v>12240</v>
      </c>
      <c r="G41" s="12">
        <f t="shared" si="59"/>
        <v>14688</v>
      </c>
      <c r="H41" s="11"/>
      <c r="I41" s="16"/>
      <c r="J41" s="16"/>
      <c r="K41" s="19">
        <f t="shared" si="60"/>
        <v>12240</v>
      </c>
      <c r="L41" s="12">
        <f t="shared" si="60"/>
        <v>14688</v>
      </c>
    </row>
    <row r="42" spans="1:12" ht="20.25" customHeight="1" x14ac:dyDescent="0.25">
      <c r="A42" s="55">
        <f t="shared" si="61"/>
        <v>14</v>
      </c>
      <c r="B42" s="143" t="s">
        <v>264</v>
      </c>
      <c r="C42" s="144" t="s">
        <v>10</v>
      </c>
      <c r="D42" s="145">
        <v>12</v>
      </c>
      <c r="E42" s="95">
        <v>510</v>
      </c>
      <c r="F42" s="12">
        <f t="shared" si="58"/>
        <v>6120</v>
      </c>
      <c r="G42" s="12">
        <f t="shared" si="59"/>
        <v>7344</v>
      </c>
      <c r="H42" s="11"/>
      <c r="I42" s="16"/>
      <c r="J42" s="16"/>
      <c r="K42" s="19">
        <f t="shared" si="60"/>
        <v>6120</v>
      </c>
      <c r="L42" s="12">
        <f t="shared" si="60"/>
        <v>7344</v>
      </c>
    </row>
    <row r="43" spans="1:12" ht="20.25" customHeight="1" x14ac:dyDescent="0.25">
      <c r="A43" s="88" t="s">
        <v>39</v>
      </c>
      <c r="B43" s="146" t="s">
        <v>297</v>
      </c>
      <c r="C43" s="147" t="s">
        <v>265</v>
      </c>
      <c r="D43" s="148">
        <v>1</v>
      </c>
      <c r="E43" s="86"/>
      <c r="F43" s="86"/>
      <c r="G43" s="86"/>
      <c r="H43" s="149">
        <v>851646.56</v>
      </c>
      <c r="I43" s="86">
        <f t="shared" ref="I43" si="62">ROUND(H43*D43,2)</f>
        <v>851646.56</v>
      </c>
      <c r="J43" s="86">
        <f t="shared" ref="J43" si="63">ROUND(I43*1.2,2)</f>
        <v>1021975.87</v>
      </c>
      <c r="K43" s="87">
        <f t="shared" si="60"/>
        <v>851646.56</v>
      </c>
      <c r="L43" s="86">
        <f t="shared" si="60"/>
        <v>1021975.87</v>
      </c>
    </row>
    <row r="44" spans="1:12" ht="20.25" customHeight="1" x14ac:dyDescent="0.25">
      <c r="A44" s="55">
        <f>A42+1</f>
        <v>15</v>
      </c>
      <c r="B44" s="10" t="s">
        <v>266</v>
      </c>
      <c r="C44" s="13" t="s">
        <v>7</v>
      </c>
      <c r="D44" s="100">
        <f>ROUND(0.43*6.5*3,2)</f>
        <v>8.39</v>
      </c>
      <c r="E44" s="95">
        <v>1933.2</v>
      </c>
      <c r="F44" s="12">
        <f t="shared" si="58"/>
        <v>16219.55</v>
      </c>
      <c r="G44" s="12">
        <f t="shared" si="59"/>
        <v>19463.46</v>
      </c>
      <c r="H44" s="11"/>
      <c r="I44" s="16"/>
      <c r="J44" s="16"/>
      <c r="K44" s="19">
        <f t="shared" si="60"/>
        <v>16219.55</v>
      </c>
      <c r="L44" s="12">
        <f t="shared" si="60"/>
        <v>19463.46</v>
      </c>
    </row>
    <row r="45" spans="1:12" ht="20.25" customHeight="1" x14ac:dyDescent="0.25">
      <c r="A45" s="88" t="s">
        <v>49</v>
      </c>
      <c r="B45" s="146" t="s">
        <v>12</v>
      </c>
      <c r="C45" s="147" t="s">
        <v>7</v>
      </c>
      <c r="D45" s="101">
        <f>ROUND(D44*1.17,2)</f>
        <v>9.82</v>
      </c>
      <c r="E45" s="86"/>
      <c r="F45" s="86"/>
      <c r="G45" s="86"/>
      <c r="H45" s="86">
        <v>3925</v>
      </c>
      <c r="I45" s="86">
        <f t="shared" ref="I45" si="64">ROUND(H45*D45,2)</f>
        <v>38543.5</v>
      </c>
      <c r="J45" s="86">
        <f t="shared" ref="J45" si="65">ROUND(I45*1.2,2)</f>
        <v>46252.2</v>
      </c>
      <c r="K45" s="87">
        <f t="shared" si="60"/>
        <v>38543.5</v>
      </c>
      <c r="L45" s="86">
        <f t="shared" si="60"/>
        <v>46252.2</v>
      </c>
    </row>
    <row r="46" spans="1:12" ht="20.25" customHeight="1" x14ac:dyDescent="0.25">
      <c r="A46" s="135"/>
      <c r="B46" s="150" t="s">
        <v>283</v>
      </c>
      <c r="C46" s="151"/>
      <c r="D46" s="152"/>
      <c r="E46" s="139"/>
      <c r="F46" s="140"/>
      <c r="G46" s="140"/>
      <c r="H46" s="141"/>
      <c r="I46" s="140"/>
      <c r="J46" s="140"/>
      <c r="K46" s="142"/>
      <c r="L46" s="140"/>
    </row>
    <row r="47" spans="1:12" ht="30" customHeight="1" x14ac:dyDescent="0.25">
      <c r="A47" s="55" t="s">
        <v>284</v>
      </c>
      <c r="B47" s="10" t="s">
        <v>268</v>
      </c>
      <c r="C47" s="13" t="s">
        <v>7</v>
      </c>
      <c r="D47" s="100">
        <v>184.4</v>
      </c>
      <c r="E47" s="95">
        <v>1630</v>
      </c>
      <c r="F47" s="12">
        <f t="shared" ref="F47:F54" si="66">ROUND(E47*D47,2)</f>
        <v>300572</v>
      </c>
      <c r="G47" s="12">
        <f t="shared" ref="G47:G54" si="67">ROUND(F47*1.2,2)</f>
        <v>360686.4</v>
      </c>
      <c r="H47" s="11"/>
      <c r="I47" s="16"/>
      <c r="J47" s="16"/>
      <c r="K47" s="19">
        <f t="shared" ref="K47:L62" si="68">F47+I47</f>
        <v>300572</v>
      </c>
      <c r="L47" s="12">
        <f t="shared" si="68"/>
        <v>360686.4</v>
      </c>
    </row>
    <row r="48" spans="1:12" ht="20.25" customHeight="1" x14ac:dyDescent="0.25">
      <c r="A48" s="55">
        <f>A47+1</f>
        <v>17</v>
      </c>
      <c r="B48" s="10" t="s">
        <v>269</v>
      </c>
      <c r="C48" s="13" t="s">
        <v>8</v>
      </c>
      <c r="D48" s="100">
        <v>214</v>
      </c>
      <c r="E48" s="95">
        <v>101.5</v>
      </c>
      <c r="F48" s="12">
        <f t="shared" si="66"/>
        <v>21721</v>
      </c>
      <c r="G48" s="12">
        <f t="shared" si="67"/>
        <v>26065.200000000001</v>
      </c>
      <c r="H48" s="11"/>
      <c r="I48" s="16"/>
      <c r="J48" s="16"/>
      <c r="K48" s="19">
        <f t="shared" si="68"/>
        <v>21721</v>
      </c>
      <c r="L48" s="12">
        <f t="shared" si="68"/>
        <v>26065.200000000001</v>
      </c>
    </row>
    <row r="49" spans="1:12" ht="20.25" customHeight="1" x14ac:dyDescent="0.25">
      <c r="A49" s="55">
        <f>A48+1</f>
        <v>18</v>
      </c>
      <c r="B49" s="10" t="s">
        <v>232</v>
      </c>
      <c r="C49" s="13" t="s">
        <v>8</v>
      </c>
      <c r="D49" s="100">
        <v>214</v>
      </c>
      <c r="E49" s="95">
        <v>52.98</v>
      </c>
      <c r="F49" s="12">
        <f t="shared" si="66"/>
        <v>11337.72</v>
      </c>
      <c r="G49" s="12">
        <f t="shared" si="67"/>
        <v>13605.26</v>
      </c>
      <c r="H49" s="11"/>
      <c r="I49" s="16"/>
      <c r="J49" s="16"/>
      <c r="K49" s="19">
        <f t="shared" si="68"/>
        <v>11337.72</v>
      </c>
      <c r="L49" s="12">
        <f t="shared" si="68"/>
        <v>13605.26</v>
      </c>
    </row>
    <row r="50" spans="1:12" ht="20.25" customHeight="1" x14ac:dyDescent="0.25">
      <c r="A50" s="88" t="s">
        <v>285</v>
      </c>
      <c r="B50" s="91" t="s">
        <v>63</v>
      </c>
      <c r="C50" s="92" t="s">
        <v>8</v>
      </c>
      <c r="D50" s="101">
        <f>D49*1.1</f>
        <v>235.4</v>
      </c>
      <c r="E50" s="86"/>
      <c r="F50" s="86">
        <f t="shared" si="66"/>
        <v>0</v>
      </c>
      <c r="G50" s="86">
        <f t="shared" si="67"/>
        <v>0</v>
      </c>
      <c r="H50" s="96">
        <v>67</v>
      </c>
      <c r="I50" s="86">
        <f t="shared" ref="I50" si="69">ROUND(H50*D50,2)</f>
        <v>15771.8</v>
      </c>
      <c r="J50" s="86">
        <f t="shared" ref="J50" si="70">ROUND(I50*1.2,2)</f>
        <v>18926.16</v>
      </c>
      <c r="K50" s="87">
        <f t="shared" si="68"/>
        <v>15771.8</v>
      </c>
      <c r="L50" s="86">
        <f t="shared" si="68"/>
        <v>18926.16</v>
      </c>
    </row>
    <row r="51" spans="1:12" ht="20.25" customHeight="1" x14ac:dyDescent="0.25">
      <c r="A51" s="55">
        <f>A49+1</f>
        <v>19</v>
      </c>
      <c r="B51" s="10" t="s">
        <v>233</v>
      </c>
      <c r="C51" s="13" t="s">
        <v>7</v>
      </c>
      <c r="D51" s="100">
        <v>92.2</v>
      </c>
      <c r="E51" s="90">
        <v>2573.7399999999998</v>
      </c>
      <c r="F51" s="12">
        <f t="shared" si="66"/>
        <v>237298.83</v>
      </c>
      <c r="G51" s="12">
        <f t="shared" si="67"/>
        <v>284758.59999999998</v>
      </c>
      <c r="H51" s="11"/>
      <c r="I51" s="16"/>
      <c r="J51" s="16"/>
      <c r="K51" s="19">
        <f t="shared" si="68"/>
        <v>237298.83</v>
      </c>
      <c r="L51" s="12">
        <f t="shared" si="68"/>
        <v>284758.59999999998</v>
      </c>
    </row>
    <row r="52" spans="1:12" ht="20.25" customHeight="1" x14ac:dyDescent="0.25">
      <c r="A52" s="88" t="s">
        <v>286</v>
      </c>
      <c r="B52" s="97" t="s">
        <v>12</v>
      </c>
      <c r="C52" s="94" t="s">
        <v>7</v>
      </c>
      <c r="D52" s="101">
        <f>ROUND(D51*1.17,2)</f>
        <v>107.87</v>
      </c>
      <c r="E52" s="86"/>
      <c r="F52" s="86">
        <f t="shared" si="66"/>
        <v>0</v>
      </c>
      <c r="G52" s="86">
        <f t="shared" si="67"/>
        <v>0</v>
      </c>
      <c r="H52" s="86">
        <v>3925</v>
      </c>
      <c r="I52" s="86">
        <f t="shared" ref="I52" si="71">ROUND(H52*D52,2)</f>
        <v>423389.75</v>
      </c>
      <c r="J52" s="86">
        <f t="shared" ref="J52" si="72">ROUND(I52*1.2,2)</f>
        <v>508067.7</v>
      </c>
      <c r="K52" s="87">
        <f t="shared" si="68"/>
        <v>423389.75</v>
      </c>
      <c r="L52" s="86">
        <f t="shared" si="68"/>
        <v>508067.7</v>
      </c>
    </row>
    <row r="53" spans="1:12" ht="20.25" customHeight="1" x14ac:dyDescent="0.25">
      <c r="A53" s="55">
        <f>A51+1</f>
        <v>20</v>
      </c>
      <c r="B53" s="10" t="s">
        <v>270</v>
      </c>
      <c r="C53" s="13" t="s">
        <v>8</v>
      </c>
      <c r="D53" s="100">
        <v>428</v>
      </c>
      <c r="E53" s="95">
        <v>203</v>
      </c>
      <c r="F53" s="12">
        <f t="shared" si="66"/>
        <v>86884</v>
      </c>
      <c r="G53" s="12">
        <f t="shared" si="67"/>
        <v>104260.8</v>
      </c>
      <c r="H53" s="11"/>
      <c r="I53" s="16"/>
      <c r="J53" s="16"/>
      <c r="K53" s="19">
        <f t="shared" si="68"/>
        <v>86884</v>
      </c>
      <c r="L53" s="12">
        <f t="shared" si="68"/>
        <v>104260.8</v>
      </c>
    </row>
    <row r="54" spans="1:12" ht="20.25" customHeight="1" x14ac:dyDescent="0.25">
      <c r="A54" s="55">
        <f>A53+1</f>
        <v>21</v>
      </c>
      <c r="B54" s="10" t="s">
        <v>271</v>
      </c>
      <c r="C54" s="13" t="s">
        <v>265</v>
      </c>
      <c r="D54" s="98">
        <v>2</v>
      </c>
      <c r="E54" s="95">
        <v>449548</v>
      </c>
      <c r="F54" s="12">
        <f t="shared" si="66"/>
        <v>899096</v>
      </c>
      <c r="G54" s="12">
        <f t="shared" si="67"/>
        <v>1078915.2</v>
      </c>
      <c r="H54" s="11"/>
      <c r="I54" s="16"/>
      <c r="J54" s="16"/>
      <c r="K54" s="19">
        <f t="shared" si="68"/>
        <v>899096</v>
      </c>
      <c r="L54" s="12">
        <f t="shared" si="68"/>
        <v>1078915.2</v>
      </c>
    </row>
    <row r="55" spans="1:12" ht="20.25" customHeight="1" x14ac:dyDescent="0.25">
      <c r="A55" s="88" t="s">
        <v>287</v>
      </c>
      <c r="B55" s="91" t="s">
        <v>272</v>
      </c>
      <c r="C55" s="94" t="s">
        <v>265</v>
      </c>
      <c r="D55" s="148">
        <v>2</v>
      </c>
      <c r="E55" s="86"/>
      <c r="F55" s="86"/>
      <c r="G55" s="86"/>
      <c r="H55" s="96">
        <v>4360000</v>
      </c>
      <c r="I55" s="86">
        <f t="shared" ref="I55:I56" si="73">ROUND(H55*D55,2)</f>
        <v>8720000</v>
      </c>
      <c r="J55" s="86">
        <f t="shared" ref="J55:J56" si="74">ROUND(I55*1.2,2)</f>
        <v>10464000</v>
      </c>
      <c r="K55" s="87">
        <f t="shared" si="68"/>
        <v>8720000</v>
      </c>
      <c r="L55" s="86">
        <f t="shared" si="68"/>
        <v>10464000</v>
      </c>
    </row>
    <row r="56" spans="1:12" ht="20.25" customHeight="1" x14ac:dyDescent="0.25">
      <c r="A56" s="88" t="s">
        <v>288</v>
      </c>
      <c r="B56" s="91" t="s">
        <v>273</v>
      </c>
      <c r="C56" s="94" t="s">
        <v>265</v>
      </c>
      <c r="D56" s="148">
        <v>2</v>
      </c>
      <c r="E56" s="86"/>
      <c r="F56" s="86"/>
      <c r="G56" s="86"/>
      <c r="H56" s="149">
        <v>410000</v>
      </c>
      <c r="I56" s="86">
        <f t="shared" si="73"/>
        <v>820000</v>
      </c>
      <c r="J56" s="86">
        <f t="shared" si="74"/>
        <v>984000</v>
      </c>
      <c r="K56" s="87">
        <f t="shared" si="68"/>
        <v>820000</v>
      </c>
      <c r="L56" s="86">
        <f t="shared" si="68"/>
        <v>984000</v>
      </c>
    </row>
    <row r="57" spans="1:12" ht="20.25" customHeight="1" x14ac:dyDescent="0.25">
      <c r="A57" s="55">
        <f>A54+1</f>
        <v>22</v>
      </c>
      <c r="B57" s="10" t="s">
        <v>163</v>
      </c>
      <c r="C57" s="13" t="s">
        <v>10</v>
      </c>
      <c r="D57" s="98">
        <v>4</v>
      </c>
      <c r="E57" s="90">
        <v>2952.96</v>
      </c>
      <c r="F57" s="12">
        <f t="shared" ref="F57:F58" si="75">ROUND(E57*D57,2)</f>
        <v>11811.84</v>
      </c>
      <c r="G57" s="12">
        <f t="shared" ref="G57:G58" si="76">ROUND(F57*1.2,2)</f>
        <v>14174.21</v>
      </c>
      <c r="H57" s="11"/>
      <c r="I57" s="16"/>
      <c r="J57" s="16"/>
      <c r="K57" s="19">
        <f t="shared" si="68"/>
        <v>11811.84</v>
      </c>
      <c r="L57" s="12">
        <f t="shared" si="68"/>
        <v>14174.21</v>
      </c>
    </row>
    <row r="58" spans="1:12" ht="20.25" customHeight="1" x14ac:dyDescent="0.25">
      <c r="A58" s="55">
        <f>A57+1</f>
        <v>23</v>
      </c>
      <c r="B58" s="10" t="s">
        <v>125</v>
      </c>
      <c r="C58" s="13" t="s">
        <v>10</v>
      </c>
      <c r="D58" s="98">
        <v>2</v>
      </c>
      <c r="E58" s="153">
        <v>12480</v>
      </c>
      <c r="F58" s="12">
        <f t="shared" si="75"/>
        <v>24960</v>
      </c>
      <c r="G58" s="12">
        <f t="shared" si="76"/>
        <v>29952</v>
      </c>
      <c r="H58" s="11"/>
      <c r="I58" s="16"/>
      <c r="J58" s="16"/>
      <c r="K58" s="19">
        <f t="shared" si="68"/>
        <v>24960</v>
      </c>
      <c r="L58" s="12">
        <f t="shared" si="68"/>
        <v>29952</v>
      </c>
    </row>
    <row r="59" spans="1:12" ht="20.25" customHeight="1" x14ac:dyDescent="0.25">
      <c r="A59" s="88" t="s">
        <v>289</v>
      </c>
      <c r="B59" s="97" t="s">
        <v>126</v>
      </c>
      <c r="C59" s="94" t="s">
        <v>10</v>
      </c>
      <c r="D59" s="154">
        <v>2</v>
      </c>
      <c r="E59" s="86"/>
      <c r="F59" s="86"/>
      <c r="G59" s="86"/>
      <c r="H59" s="149">
        <v>51667</v>
      </c>
      <c r="I59" s="86">
        <f t="shared" ref="I59:I64" si="77">ROUND(H59*D59,2)</f>
        <v>103334</v>
      </c>
      <c r="J59" s="86">
        <f t="shared" ref="J59:J64" si="78">ROUND(I59*1.2,2)</f>
        <v>124000.8</v>
      </c>
      <c r="K59" s="87">
        <f t="shared" si="68"/>
        <v>103334</v>
      </c>
      <c r="L59" s="86">
        <f t="shared" si="68"/>
        <v>124000.8</v>
      </c>
    </row>
    <row r="60" spans="1:12" ht="20.25" customHeight="1" x14ac:dyDescent="0.25">
      <c r="A60" s="88" t="s">
        <v>290</v>
      </c>
      <c r="B60" s="93" t="s">
        <v>274</v>
      </c>
      <c r="C60" s="94" t="s">
        <v>149</v>
      </c>
      <c r="D60" s="154">
        <v>2</v>
      </c>
      <c r="E60" s="86"/>
      <c r="F60" s="86"/>
      <c r="G60" s="86"/>
      <c r="H60" s="86">
        <f>ROUND(2500*1.01,2)</f>
        <v>2525</v>
      </c>
      <c r="I60" s="86">
        <f t="shared" si="77"/>
        <v>5050</v>
      </c>
      <c r="J60" s="86">
        <f t="shared" si="78"/>
        <v>6060</v>
      </c>
      <c r="K60" s="87">
        <f t="shared" si="68"/>
        <v>5050</v>
      </c>
      <c r="L60" s="86">
        <f t="shared" si="68"/>
        <v>6060</v>
      </c>
    </row>
    <row r="61" spans="1:12" ht="20.25" customHeight="1" x14ac:dyDescent="0.25">
      <c r="A61" s="88" t="s">
        <v>291</v>
      </c>
      <c r="B61" s="91" t="s">
        <v>275</v>
      </c>
      <c r="C61" s="94" t="s">
        <v>10</v>
      </c>
      <c r="D61" s="155">
        <v>2</v>
      </c>
      <c r="E61" s="86"/>
      <c r="F61" s="86"/>
      <c r="G61" s="86"/>
      <c r="H61" s="86">
        <f>ROUND(2500*1.01,2)</f>
        <v>2525</v>
      </c>
      <c r="I61" s="86">
        <f t="shared" si="77"/>
        <v>5050</v>
      </c>
      <c r="J61" s="86">
        <f t="shared" si="78"/>
        <v>6060</v>
      </c>
      <c r="K61" s="87">
        <f t="shared" si="68"/>
        <v>5050</v>
      </c>
      <c r="L61" s="86">
        <f t="shared" si="68"/>
        <v>6060</v>
      </c>
    </row>
    <row r="62" spans="1:12" ht="20.25" customHeight="1" x14ac:dyDescent="0.25">
      <c r="A62" s="88" t="s">
        <v>292</v>
      </c>
      <c r="B62" s="91" t="s">
        <v>276</v>
      </c>
      <c r="C62" s="94" t="s">
        <v>277</v>
      </c>
      <c r="D62" s="154">
        <v>8</v>
      </c>
      <c r="E62" s="86"/>
      <c r="F62" s="86"/>
      <c r="G62" s="86"/>
      <c r="H62" s="86">
        <f>ROUND(1571/10*1.2,2)</f>
        <v>188.52</v>
      </c>
      <c r="I62" s="86">
        <f t="shared" si="77"/>
        <v>1508.16</v>
      </c>
      <c r="J62" s="86">
        <f t="shared" si="78"/>
        <v>1809.79</v>
      </c>
      <c r="K62" s="87">
        <f t="shared" si="68"/>
        <v>1508.16</v>
      </c>
      <c r="L62" s="86">
        <f t="shared" si="68"/>
        <v>1809.79</v>
      </c>
    </row>
    <row r="63" spans="1:12" ht="20.25" customHeight="1" x14ac:dyDescent="0.25">
      <c r="A63" s="88" t="s">
        <v>293</v>
      </c>
      <c r="B63" s="91" t="s">
        <v>278</v>
      </c>
      <c r="C63" s="94" t="s">
        <v>279</v>
      </c>
      <c r="D63" s="156">
        <v>1.52</v>
      </c>
      <c r="E63" s="86"/>
      <c r="F63" s="86"/>
      <c r="G63" s="86"/>
      <c r="H63" s="157">
        <f>ROUND(244.95*1.2,2)</f>
        <v>293.94</v>
      </c>
      <c r="I63" s="86">
        <f t="shared" si="77"/>
        <v>446.79</v>
      </c>
      <c r="J63" s="86">
        <f t="shared" si="78"/>
        <v>536.15</v>
      </c>
      <c r="K63" s="87">
        <f t="shared" ref="K63:L68" si="79">F63+I63</f>
        <v>446.79</v>
      </c>
      <c r="L63" s="86">
        <f t="shared" si="79"/>
        <v>536.15</v>
      </c>
    </row>
    <row r="64" spans="1:12" ht="20.25" customHeight="1" x14ac:dyDescent="0.25">
      <c r="A64" s="88" t="s">
        <v>294</v>
      </c>
      <c r="B64" s="91" t="s">
        <v>280</v>
      </c>
      <c r="C64" s="94" t="s">
        <v>279</v>
      </c>
      <c r="D64" s="156">
        <v>1.52</v>
      </c>
      <c r="E64" s="86"/>
      <c r="F64" s="86"/>
      <c r="G64" s="86"/>
      <c r="H64" s="157">
        <f>ROUND(223.92*1.2,2)</f>
        <v>268.7</v>
      </c>
      <c r="I64" s="86">
        <f t="shared" si="77"/>
        <v>408.42</v>
      </c>
      <c r="J64" s="86">
        <f t="shared" si="78"/>
        <v>490.1</v>
      </c>
      <c r="K64" s="87">
        <f t="shared" si="79"/>
        <v>408.42</v>
      </c>
      <c r="L64" s="86">
        <f t="shared" si="79"/>
        <v>490.1</v>
      </c>
    </row>
    <row r="65" spans="1:12" ht="20.25" customHeight="1" x14ac:dyDescent="0.25">
      <c r="A65" s="55">
        <f>A58+1</f>
        <v>24</v>
      </c>
      <c r="B65" s="10" t="s">
        <v>281</v>
      </c>
      <c r="C65" s="13" t="s">
        <v>7</v>
      </c>
      <c r="D65" s="100">
        <v>32.86</v>
      </c>
      <c r="E65" s="95">
        <v>1933.2</v>
      </c>
      <c r="F65" s="12">
        <f t="shared" ref="F65" si="80">ROUND(E65*D65,2)</f>
        <v>63524.95</v>
      </c>
      <c r="G65" s="12">
        <f t="shared" ref="G65:G68" si="81">ROUND(F65*1.2,2)</f>
        <v>76229.94</v>
      </c>
      <c r="H65" s="11"/>
      <c r="I65" s="16"/>
      <c r="J65" s="16"/>
      <c r="K65" s="19">
        <f t="shared" si="79"/>
        <v>63524.95</v>
      </c>
      <c r="L65" s="12">
        <f t="shared" si="79"/>
        <v>76229.94</v>
      </c>
    </row>
    <row r="66" spans="1:12" ht="20.25" customHeight="1" x14ac:dyDescent="0.25">
      <c r="A66" s="88" t="s">
        <v>295</v>
      </c>
      <c r="B66" s="97" t="s">
        <v>12</v>
      </c>
      <c r="C66" s="94" t="s">
        <v>7</v>
      </c>
      <c r="D66" s="101">
        <f>ROUND(D65*1.17,2)</f>
        <v>38.450000000000003</v>
      </c>
      <c r="E66" s="86"/>
      <c r="F66" s="86"/>
      <c r="G66" s="86"/>
      <c r="H66" s="86">
        <v>3925</v>
      </c>
      <c r="I66" s="86">
        <f t="shared" ref="I66" si="82">ROUND(H66*D66,2)</f>
        <v>150916.25</v>
      </c>
      <c r="J66" s="86">
        <f t="shared" ref="J66" si="83">ROUND(I66*1.2,2)</f>
        <v>181099.5</v>
      </c>
      <c r="K66" s="87">
        <f t="shared" si="79"/>
        <v>150916.25</v>
      </c>
      <c r="L66" s="86">
        <f t="shared" si="79"/>
        <v>181099.5</v>
      </c>
    </row>
    <row r="67" spans="1:12" ht="20.25" customHeight="1" x14ac:dyDescent="0.25">
      <c r="A67" s="55">
        <f>A65+1</f>
        <v>25</v>
      </c>
      <c r="B67" s="10" t="s">
        <v>282</v>
      </c>
      <c r="C67" s="13" t="s">
        <v>7</v>
      </c>
      <c r="D67" s="100">
        <f>D65*0.1</f>
        <v>3.286</v>
      </c>
      <c r="E67" s="95">
        <v>2395.1999999999998</v>
      </c>
      <c r="F67" s="12">
        <f t="shared" ref="F67" si="84">ROUND(E67*D67,2)</f>
        <v>7870.63</v>
      </c>
      <c r="G67" s="12">
        <f t="shared" si="81"/>
        <v>9444.76</v>
      </c>
      <c r="H67" s="11"/>
      <c r="I67" s="16"/>
      <c r="J67" s="16"/>
      <c r="K67" s="19">
        <f t="shared" si="79"/>
        <v>7870.63</v>
      </c>
      <c r="L67" s="12">
        <f t="shared" si="79"/>
        <v>9444.76</v>
      </c>
    </row>
    <row r="68" spans="1:12" ht="20.25" customHeight="1" x14ac:dyDescent="0.25">
      <c r="A68" s="88" t="s">
        <v>296</v>
      </c>
      <c r="B68" s="97" t="s">
        <v>12</v>
      </c>
      <c r="C68" s="94" t="s">
        <v>7</v>
      </c>
      <c r="D68" s="101">
        <f>ROUND(D67*1.17,2)</f>
        <v>3.84</v>
      </c>
      <c r="E68" s="86"/>
      <c r="F68" s="86"/>
      <c r="G68" s="86"/>
      <c r="H68" s="86">
        <v>3925</v>
      </c>
      <c r="I68" s="86">
        <f t="shared" ref="I68" si="85">ROUND(H68*D68,2)</f>
        <v>15072</v>
      </c>
      <c r="J68" s="86">
        <f t="shared" ref="J68" si="86">ROUND(I68*1.2,2)</f>
        <v>18086.400000000001</v>
      </c>
      <c r="K68" s="87">
        <f t="shared" si="79"/>
        <v>15072</v>
      </c>
      <c r="L68" s="86">
        <f t="shared" si="79"/>
        <v>18086.400000000001</v>
      </c>
    </row>
    <row r="69" spans="1:12" x14ac:dyDescent="0.25">
      <c r="A69" s="117" t="s">
        <v>11</v>
      </c>
      <c r="B69" s="118"/>
      <c r="C69" s="118"/>
      <c r="D69" s="118"/>
      <c r="E69" s="119"/>
      <c r="F69" s="17">
        <f>SUM(F7:F68)</f>
        <v>9126988.3499999996</v>
      </c>
      <c r="G69" s="107">
        <f>SUM(G7:G68)</f>
        <v>10952386.029999999</v>
      </c>
      <c r="H69" s="106"/>
      <c r="I69" s="107">
        <f t="shared" ref="I69:L69" si="87">SUM(I7:I68)</f>
        <v>13663187.729999999</v>
      </c>
      <c r="J69" s="107">
        <f t="shared" si="87"/>
        <v>16395825.270000001</v>
      </c>
      <c r="K69" s="107">
        <f t="shared" si="87"/>
        <v>22790176.080000002</v>
      </c>
      <c r="L69" s="107">
        <f t="shared" si="87"/>
        <v>27348211.300000001</v>
      </c>
    </row>
  </sheetData>
  <mergeCells count="12">
    <mergeCell ref="A69:E69"/>
    <mergeCell ref="A6:L6"/>
    <mergeCell ref="A13:L13"/>
    <mergeCell ref="A1:A4"/>
    <mergeCell ref="B1:B4"/>
    <mergeCell ref="C1:C4"/>
    <mergeCell ref="D1:D4"/>
    <mergeCell ref="E1:L2"/>
    <mergeCell ref="E3:G3"/>
    <mergeCell ref="H3:J3"/>
    <mergeCell ref="K3:L3"/>
    <mergeCell ref="B38:D38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2024-02-07T07:39:05Z</cp:lastPrinted>
  <dcterms:created xsi:type="dcterms:W3CDTF">2023-10-31T07:58:42Z</dcterms:created>
  <dcterms:modified xsi:type="dcterms:W3CDTF">2024-07-16T11:41:14Z</dcterms:modified>
</cp:coreProperties>
</file>