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ЭтаКнига" hidePivotFieldList="1" defaultThemeVersion="124226"/>
  <xr:revisionPtr revIDLastSave="0" documentId="13_ncr:1_{93F6C8FB-ED5C-44B6-B5FF-DF8D922751A6}" xr6:coauthVersionLast="47" xr6:coauthVersionMax="47" xr10:uidLastSave="{00000000-0000-0000-0000-000000000000}"/>
  <bookViews>
    <workbookView xWindow="28680" yWindow="-120" windowWidth="29040" windowHeight="15720" tabRatio="792" firstSheet="7" activeTab="7" xr2:uid="{00000000-000D-0000-FFFF-FFFF00000000}"/>
  </bookViews>
  <sheets>
    <sheet name="ГП (тенд)" sheetId="2" state="hidden" r:id="rId1"/>
    <sheet name="Земляные работы (2)" sheetId="57" state="hidden" r:id="rId2"/>
    <sheet name="Лист9" sheetId="50" state="hidden" r:id="rId3"/>
    <sheet name="Земляные работы" sheetId="54" state="hidden" r:id="rId4"/>
    <sheet name="База_ТИ" sheetId="41" state="hidden" r:id="rId5"/>
    <sheet name="База_АКЗ" sheetId="27" state="hidden" r:id="rId6"/>
    <sheet name="База_ЭМД" sheetId="9" state="hidden" r:id="rId7"/>
    <sheet name="КОЛОМНА" sheetId="59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1Excel_BuiltIn__FilterDatabase_4_1" localSheetId="3">#REF!</definedName>
    <definedName name="_1Excel_BuiltIn__FilterDatabase_4_1" localSheetId="1">#REF!</definedName>
    <definedName name="_1Exel_BuiltIn_FilterDatabase_4_2" localSheetId="3">#REF!</definedName>
    <definedName name="_1Exel_BuiltIn_FilterDatabase_4_2" localSheetId="1">#REF!</definedName>
    <definedName name="_Order1" hidden="1">0</definedName>
    <definedName name="_Order2" hidden="1">0</definedName>
    <definedName name="_xlnm._FilterDatabase" localSheetId="0" hidden="1">'ГП (тенд)'!$A$4:$J$120</definedName>
    <definedName name="_xlnm._FilterDatabase" localSheetId="7" hidden="1">КОЛОМНА!$A$9:$M$284</definedName>
    <definedName name="BASE" localSheetId="3">#REF!</definedName>
    <definedName name="BASE" localSheetId="1">#REF!</definedName>
    <definedName name="CAR" localSheetId="3">[1]оценка!$F$50</definedName>
    <definedName name="CAR" localSheetId="1">[1]оценка!$F$50</definedName>
    <definedName name="Client_Workpack" localSheetId="3">[2]!Table1[Client Workpack]</definedName>
    <definedName name="Client_Workpack" localSheetId="1">[2]!Table1[Client Workpack]</definedName>
    <definedName name="Company" localSheetId="3">[2]!Table4[Company]</definedName>
    <definedName name="Company" localSheetId="1">[2]!Table4[Company]</definedName>
    <definedName name="Companypackage" localSheetId="3">'[2]Cost Breakdown'!$D:$D</definedName>
    <definedName name="Companypackage" localSheetId="1">'[2]Cost Breakdown'!$D:$D</definedName>
    <definedName name="Cost_2011" localSheetId="3">'[2]Cost Breakdown'!$Y:$Y</definedName>
    <definedName name="Cost_2011" localSheetId="1">'[2]Cost Breakdown'!$Y:$Y</definedName>
    <definedName name="Cost_2012" localSheetId="3">'[2]Cost Breakdown'!$AA:$AA</definedName>
    <definedName name="Cost_2012" localSheetId="1">'[2]Cost Breakdown'!$AA:$AA</definedName>
    <definedName name="Cost_2013" localSheetId="3">'[2]Cost Breakdown'!$AD:$AD</definedName>
    <definedName name="Cost_2013" localSheetId="1">'[2]Cost Breakdown'!$AD:$AD</definedName>
    <definedName name="Cost_2014" localSheetId="3">'[2]Cost Breakdown'!$AG:$AG</definedName>
    <definedName name="Cost_2014" localSheetId="1">'[2]Cost Breakdown'!$AG:$AG</definedName>
    <definedName name="Cost_split" localSheetId="3">#REF!</definedName>
    <definedName name="Cost_split" localSheetId="1">#REF!</definedName>
    <definedName name="DEMAG" localSheetId="3">[1]Demag!$C$12</definedName>
    <definedName name="DEMAG" localSheetId="1">[1]Demag!$C$12</definedName>
    <definedName name="DurationSS" localSheetId="3">'[2]Proj Team'!$U$1</definedName>
    <definedName name="DurationSS" localSheetId="1">'[2]Proj Team'!$U$1</definedName>
    <definedName name="DurationTS" localSheetId="3">'[2]Proj Team'!$AE$1</definedName>
    <definedName name="DurationTS" localSheetId="1">'[2]Proj Team'!$AE$1</definedName>
    <definedName name="Excel_BuiltIn__FilterDatabase_1" localSheetId="3">#REF!</definedName>
    <definedName name="Excel_BuiltIn__FilterDatabase_1" localSheetId="1">#REF!</definedName>
    <definedName name="Excel_BuiltIn__FilterDatabase_4" localSheetId="3">#REF!</definedName>
    <definedName name="Excel_BuiltIn__FilterDatabase_4" localSheetId="1">#REF!</definedName>
    <definedName name="Excel_BuiltIn__FilterDatabase_6" localSheetId="3">#REF!</definedName>
    <definedName name="Excel_BuiltIn__FilterDatabase_6" localSheetId="1">#REF!</definedName>
    <definedName name="Excel_BuiltIn__FilterDatabase_7" localSheetId="3">#REF!</definedName>
    <definedName name="Excel_BuiltIn__FilterDatabase_7" localSheetId="1">#REF!</definedName>
    <definedName name="ExchangeRates" localSheetId="3">[2]!Table2[#Data]</definedName>
    <definedName name="ExchangeRates" localSheetId="1">[2]!Table2[#Data]</definedName>
    <definedName name="Exel_Builtin_FilterDatabase_1456688" localSheetId="3">#REF!</definedName>
    <definedName name="Exel_Builtin_FilterDatabase_1456688" localSheetId="1">#REF!</definedName>
    <definedName name="Item" localSheetId="3">[2]!Table3[Item]</definedName>
    <definedName name="Item" localSheetId="1">[2]!Table3[Item]</definedName>
    <definedName name="PercentDuration" localSheetId="3">[2]Duration!$C$1:$G$10</definedName>
    <definedName name="PercentDuration" localSheetId="1">[2]Duration!$C$1:$G$10</definedName>
    <definedName name="Rev" localSheetId="3">'[2]Budget Dashboard'!$I$34</definedName>
    <definedName name="Rev" localSheetId="1">'[2]Budget Dashboard'!$I$34</definedName>
    <definedName name="Sales_Factor" localSheetId="3">'[3]Budget Dashboard'!$K$34</definedName>
    <definedName name="Sales_Factor" localSheetId="1">'[3]Budget Dashboard'!$K$34</definedName>
    <definedName name="вес_общий" localSheetId="3">[4]PF_0!$M$25</definedName>
    <definedName name="вес_общий" localSheetId="1">[4]PF_0!$M$25</definedName>
    <definedName name="дюйм×м" localSheetId="3">#REF!</definedName>
    <definedName name="дюйм×м" localSheetId="1">#REF!</definedName>
    <definedName name="_xlnm.Print_Titles" localSheetId="0">'ГП (тенд)'!$4:$5</definedName>
    <definedName name="_xlnm.Print_Titles" localSheetId="7">КОЛОМНА!$9:$9</definedName>
    <definedName name="инжиниринг" localSheetId="3">'[1]ВС А-1.2'!$L$2</definedName>
    <definedName name="инжиниринг" localSheetId="1">'[1]ВС А-1.2'!$L$2</definedName>
    <definedName name="Кизгот" localSheetId="3">[4]PF_I!$P$10</definedName>
    <definedName name="Кизгот" localSheetId="1">[4]PF_I!$P$10</definedName>
    <definedName name="Кинж" localSheetId="3">[4]PF_I!$P$9</definedName>
    <definedName name="Кинж" localSheetId="1">[4]PF_I!$P$9</definedName>
    <definedName name="Кмонт" localSheetId="3">[4]PF_I!$P$11</definedName>
    <definedName name="Кмонт" localSheetId="1">[4]PF_I!$P$11</definedName>
    <definedName name="Кмор" localSheetId="3">[5]A!#REF!</definedName>
    <definedName name="Кмор" localSheetId="1">[5]A!#REF!</definedName>
    <definedName name="Кнакл" localSheetId="3">[4]PF_I!$P$8</definedName>
    <definedName name="Кнакл" localSheetId="1">[4]PF_I!$P$8</definedName>
    <definedName name="Кпост" localSheetId="3">'[1]ВС А-1.2 (k)'!$K$6</definedName>
    <definedName name="Кпост" localSheetId="1">'[1]ВС А-1.2 (k)'!$K$6</definedName>
    <definedName name="Кпуск" localSheetId="3">[5]A!#REF!</definedName>
    <definedName name="Кпуск" localSheetId="1">[5]A!#REF!</definedName>
    <definedName name="Кскид" localSheetId="3">'[1]skid way'!$M$1</definedName>
    <definedName name="Кскид" localSheetId="1">'[1]skid way'!$M$1</definedName>
    <definedName name="Курс_GBP_USD" localSheetId="3">[6]Курсы!$C$3</definedName>
    <definedName name="Курс_GBP_USD" localSheetId="1">[6]Курсы!$C$3</definedName>
    <definedName name="Курс_RUR_USD" localSheetId="3">[6]Курсы!$C$4</definedName>
    <definedName name="Курс_RUR_USD" localSheetId="1">[6]Курсы!$C$4</definedName>
    <definedName name="Курс_UAH_к_EURO" localSheetId="3">'[7]Ø8”'!$I$4</definedName>
    <definedName name="Курс_UAH_к_EURO" localSheetId="1">'[7]Ø8”'!$I$4</definedName>
    <definedName name="Курс_UAH_к_GBP" localSheetId="3">'[7]Ø8”'!$I$5</definedName>
    <definedName name="Курс_UAH_к_GBP" localSheetId="1">'[7]Ø8”'!$I$5</definedName>
    <definedName name="Курс_UAH_к_USD" localSheetId="3">'[7]Ø14”'!$I$3</definedName>
    <definedName name="Курс_UAH_к_USD" localSheetId="1">'[7]Ø14”'!$I$3</definedName>
    <definedName name="Курс_USD_UAH" localSheetId="3">#REF!</definedName>
    <definedName name="Курс_USD_UAH" localSheetId="1">#REF!</definedName>
    <definedName name="Курс_USD_к_EURO" localSheetId="3">'[7]Ø14”'!$I$6</definedName>
    <definedName name="Курс_USD_к_EURO" localSheetId="1">'[7]Ø14”'!$I$6</definedName>
    <definedName name="Курс_USD_к_GBP" localSheetId="3">'[7]Ø14”'!$I$7</definedName>
    <definedName name="Курс_USD_к_GBP" localSheetId="1">'[7]Ø14”'!$I$7</definedName>
    <definedName name="МОБ" localSheetId="3">[1]оценка!$H$20</definedName>
    <definedName name="МОБ" localSheetId="1">[1]оценка!$H$20</definedName>
    <definedName name="_xlnm.Print_Area" localSheetId="0">'ГП (тенд)'!$A$1:$K$120</definedName>
    <definedName name="_xlnm.Print_Area" localSheetId="3">#REF!</definedName>
    <definedName name="_xlnm.Print_Area" localSheetId="1">#REF!</definedName>
    <definedName name="_xlnm.Print_Area" localSheetId="7">КОЛОМНА!$A$1:$N$298</definedName>
    <definedName name="продолжительность" localSheetId="3">[8]бюджет!$K$1</definedName>
    <definedName name="продолжительность" localSheetId="1">[8]бюджет!$K$1</definedName>
    <definedName name="смена" localSheetId="3">'[1]ВС А-1.2'!$L$3</definedName>
    <definedName name="смена" localSheetId="1">'[1]ВС А-1.2'!$L$3</definedName>
    <definedName name="Ставки" localSheetId="3">[9]!Таблица1[#Data]</definedName>
    <definedName name="Ставки" localSheetId="1">[9]!Таблица1[#Data]</definedName>
  </definedNames>
  <calcPr calcId="191029" refMode="R1C1"/>
  <pivotCaches>
    <pivotCache cacheId="0" r:id="rId1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59" l="1"/>
  <c r="J13" i="59"/>
  <c r="I13" i="59"/>
  <c r="H79" i="59"/>
  <c r="H126" i="59"/>
  <c r="H127" i="59"/>
  <c r="H128" i="59"/>
  <c r="H129" i="59"/>
  <c r="H185" i="59"/>
  <c r="H214" i="59"/>
  <c r="H268" i="59"/>
  <c r="H278" i="59"/>
  <c r="G42" i="59"/>
  <c r="G43" i="59"/>
  <c r="G44" i="59"/>
  <c r="I44" i="59" s="1"/>
  <c r="G45" i="59"/>
  <c r="I45" i="59" s="1"/>
  <c r="G46" i="59"/>
  <c r="I46" i="59" s="1"/>
  <c r="G47" i="59"/>
  <c r="G48" i="59"/>
  <c r="G49" i="59"/>
  <c r="G109" i="59"/>
  <c r="G91" i="59"/>
  <c r="G92" i="59"/>
  <c r="G90" i="59"/>
  <c r="I43" i="59" l="1"/>
  <c r="I42" i="59"/>
  <c r="J42" i="59" s="1"/>
  <c r="I90" i="59"/>
  <c r="J90" i="59" s="1"/>
  <c r="K90" i="59" s="1"/>
  <c r="I92" i="59"/>
  <c r="J92" i="59" s="1"/>
  <c r="K92" i="59" s="1"/>
  <c r="I91" i="59"/>
  <c r="J91" i="59" s="1"/>
  <c r="K91" i="59" s="1"/>
  <c r="I49" i="59"/>
  <c r="J49" i="59" s="1"/>
  <c r="I109" i="59"/>
  <c r="J109" i="59" s="1"/>
  <c r="I48" i="59"/>
  <c r="J48" i="59" s="1"/>
  <c r="I47" i="59"/>
  <c r="J47" i="59" s="1"/>
  <c r="K47" i="59" s="1"/>
  <c r="J45" i="59"/>
  <c r="K45" i="59" s="1"/>
  <c r="J43" i="59"/>
  <c r="K43" i="59" s="1"/>
  <c r="J46" i="59"/>
  <c r="K46" i="59" s="1"/>
  <c r="J44" i="59"/>
  <c r="K44" i="59" s="1"/>
  <c r="K49" i="59"/>
  <c r="K48" i="59"/>
  <c r="I41" i="59" l="1"/>
  <c r="K109" i="59"/>
  <c r="K42" i="59"/>
  <c r="J41" i="59"/>
  <c r="K41" i="59"/>
  <c r="E328" i="59" l="1"/>
  <c r="G257" i="59"/>
  <c r="I257" i="59" s="1"/>
  <c r="J257" i="59" s="1"/>
  <c r="K257" i="59" l="1"/>
  <c r="G240" i="59" l="1"/>
  <c r="I240" i="59" s="1"/>
  <c r="G241" i="59"/>
  <c r="I241" i="59" s="1"/>
  <c r="G242" i="59"/>
  <c r="I242" i="59" s="1"/>
  <c r="G243" i="59"/>
  <c r="I243" i="59" s="1"/>
  <c r="G244" i="59"/>
  <c r="I244" i="59" s="1"/>
  <c r="J242" i="59" l="1"/>
  <c r="K242" i="59" s="1"/>
  <c r="J243" i="59"/>
  <c r="K243" i="59" s="1"/>
  <c r="J241" i="59"/>
  <c r="K241" i="59" s="1"/>
  <c r="J244" i="59"/>
  <c r="K244" i="59" s="1"/>
  <c r="J240" i="59"/>
  <c r="K240" i="59" l="1"/>
  <c r="G111" i="59"/>
  <c r="G271" i="59"/>
  <c r="I271" i="59" s="1"/>
  <c r="G270" i="59"/>
  <c r="I270" i="59" s="1"/>
  <c r="G269" i="59"/>
  <c r="I269" i="59" s="1"/>
  <c r="G64" i="59"/>
  <c r="G62" i="59"/>
  <c r="I62" i="59" s="1"/>
  <c r="G61" i="59"/>
  <c r="I61" i="59" s="1"/>
  <c r="G60" i="59"/>
  <c r="I60" i="59" s="1"/>
  <c r="I268" i="59"/>
  <c r="G267" i="59"/>
  <c r="I267" i="59" s="1"/>
  <c r="G266" i="59"/>
  <c r="I266" i="59" s="1"/>
  <c r="I265" i="59"/>
  <c r="I264" i="59"/>
  <c r="G263" i="59"/>
  <c r="I263" i="59" s="1"/>
  <c r="G262" i="59"/>
  <c r="I262" i="59" s="1"/>
  <c r="G261" i="59"/>
  <c r="I261" i="59" s="1"/>
  <c r="G260" i="59"/>
  <c r="I260" i="59" s="1"/>
  <c r="G139" i="59"/>
  <c r="G140" i="59"/>
  <c r="G141" i="59"/>
  <c r="G143" i="59"/>
  <c r="G114" i="59"/>
  <c r="I114" i="59" s="1"/>
  <c r="G115" i="59"/>
  <c r="I115" i="59" s="1"/>
  <c r="G116" i="59"/>
  <c r="I116" i="59" s="1"/>
  <c r="G117" i="59"/>
  <c r="I117" i="59" s="1"/>
  <c r="G118" i="59"/>
  <c r="I118" i="59" s="1"/>
  <c r="G119" i="59"/>
  <c r="I119" i="59" s="1"/>
  <c r="G120" i="59"/>
  <c r="I120" i="59" s="1"/>
  <c r="G121" i="59"/>
  <c r="I121" i="59" s="1"/>
  <c r="G122" i="59"/>
  <c r="I122" i="59" s="1"/>
  <c r="G123" i="59"/>
  <c r="I123" i="59" s="1"/>
  <c r="G124" i="59"/>
  <c r="I124" i="59" s="1"/>
  <c r="I131" i="59"/>
  <c r="G132" i="59"/>
  <c r="I132" i="59" s="1"/>
  <c r="G133" i="59"/>
  <c r="I133" i="59" s="1"/>
  <c r="I134" i="59"/>
  <c r="G135" i="59"/>
  <c r="I135" i="59" s="1"/>
  <c r="G136" i="59"/>
  <c r="I136" i="59" s="1"/>
  <c r="G137" i="59"/>
  <c r="I137" i="59" s="1"/>
  <c r="I251" i="59"/>
  <c r="G250" i="59"/>
  <c r="I250" i="59" s="1"/>
  <c r="G249" i="59"/>
  <c r="I249" i="59" s="1"/>
  <c r="G248" i="59"/>
  <c r="I248" i="59" s="1"/>
  <c r="G247" i="59"/>
  <c r="I247" i="59" s="1"/>
  <c r="G246" i="59"/>
  <c r="I246" i="59" s="1"/>
  <c r="G245" i="59"/>
  <c r="I281" i="59"/>
  <c r="I259" i="59" l="1"/>
  <c r="J137" i="59"/>
  <c r="K137" i="59" s="1"/>
  <c r="J119" i="59"/>
  <c r="K119" i="59" s="1"/>
  <c r="J260" i="59"/>
  <c r="J61" i="59"/>
  <c r="K61" i="59" s="1"/>
  <c r="J271" i="59"/>
  <c r="K271" i="59" s="1"/>
  <c r="J249" i="59"/>
  <c r="K249" i="59" s="1"/>
  <c r="J132" i="59"/>
  <c r="K132" i="59" s="1"/>
  <c r="J118" i="59"/>
  <c r="K118" i="59" s="1"/>
  <c r="J261" i="59"/>
  <c r="K261" i="59" s="1"/>
  <c r="J268" i="59"/>
  <c r="K268" i="59" s="1"/>
  <c r="J281" i="59"/>
  <c r="K281" i="59" s="1"/>
  <c r="J248" i="59"/>
  <c r="K248" i="59" s="1"/>
  <c r="J251" i="59"/>
  <c r="K251" i="59" s="1"/>
  <c r="J134" i="59"/>
  <c r="K134" i="59" s="1"/>
  <c r="J124" i="59"/>
  <c r="K124" i="59" s="1"/>
  <c r="J120" i="59"/>
  <c r="K120" i="59" s="1"/>
  <c r="J116" i="59"/>
  <c r="K116" i="59" s="1"/>
  <c r="J263" i="59"/>
  <c r="K263" i="59" s="1"/>
  <c r="J266" i="59"/>
  <c r="K266" i="59" s="1"/>
  <c r="J60" i="59"/>
  <c r="J270" i="59"/>
  <c r="K270" i="59" s="1"/>
  <c r="J133" i="59"/>
  <c r="K133" i="59" s="1"/>
  <c r="J123" i="59"/>
  <c r="K123" i="59" s="1"/>
  <c r="J115" i="59"/>
  <c r="K115" i="59" s="1"/>
  <c r="J267" i="59"/>
  <c r="K267" i="59" s="1"/>
  <c r="J246" i="59"/>
  <c r="K246" i="59" s="1"/>
  <c r="J136" i="59"/>
  <c r="K136" i="59" s="1"/>
  <c r="J122" i="59"/>
  <c r="K122" i="59" s="1"/>
  <c r="J114" i="59"/>
  <c r="J264" i="59"/>
  <c r="K264" i="59" s="1"/>
  <c r="J62" i="59"/>
  <c r="K62" i="59" s="1"/>
  <c r="J269" i="59"/>
  <c r="K269" i="59" s="1"/>
  <c r="J247" i="59"/>
  <c r="K247" i="59" s="1"/>
  <c r="J250" i="59"/>
  <c r="K250" i="59" s="1"/>
  <c r="J135" i="59"/>
  <c r="K135" i="59" s="1"/>
  <c r="J131" i="59"/>
  <c r="J121" i="59"/>
  <c r="K121" i="59" s="1"/>
  <c r="J117" i="59"/>
  <c r="K117" i="59" s="1"/>
  <c r="J262" i="59"/>
  <c r="K262" i="59" s="1"/>
  <c r="J265" i="59"/>
  <c r="K265" i="59" s="1"/>
  <c r="I64" i="59"/>
  <c r="I143" i="59"/>
  <c r="I141" i="59"/>
  <c r="I140" i="59"/>
  <c r="I111" i="59"/>
  <c r="I142" i="59"/>
  <c r="I139" i="59"/>
  <c r="I245" i="59"/>
  <c r="I239" i="59" s="1"/>
  <c r="K114" i="59" l="1"/>
  <c r="K260" i="59"/>
  <c r="K259" i="59" s="1"/>
  <c r="J259" i="59"/>
  <c r="K131" i="59"/>
  <c r="K60" i="59"/>
  <c r="J140" i="59"/>
  <c r="K140" i="59" s="1"/>
  <c r="J142" i="59"/>
  <c r="K142" i="59" s="1"/>
  <c r="J143" i="59"/>
  <c r="K143" i="59" s="1"/>
  <c r="J245" i="59"/>
  <c r="J139" i="59"/>
  <c r="K139" i="59" s="1"/>
  <c r="J141" i="59"/>
  <c r="K141" i="59" s="1"/>
  <c r="I110" i="59"/>
  <c r="J111" i="59"/>
  <c r="J64" i="59"/>
  <c r="K64" i="59" s="1"/>
  <c r="K111" i="59" l="1"/>
  <c r="K110" i="59" s="1"/>
  <c r="J110" i="59"/>
  <c r="K245" i="59"/>
  <c r="K239" i="59" s="1"/>
  <c r="J239" i="59"/>
  <c r="I220" i="59"/>
  <c r="J220" i="59" l="1"/>
  <c r="G280" i="59"/>
  <c r="I280" i="59" s="1"/>
  <c r="G279" i="59"/>
  <c r="I279" i="59" s="1"/>
  <c r="G275" i="59"/>
  <c r="I275" i="59" s="1"/>
  <c r="G276" i="59"/>
  <c r="I276" i="59" s="1"/>
  <c r="G277" i="59"/>
  <c r="I277" i="59" s="1"/>
  <c r="G278" i="59"/>
  <c r="G274" i="59"/>
  <c r="I274" i="59" s="1"/>
  <c r="K220" i="59" l="1"/>
  <c r="J277" i="59"/>
  <c r="K277" i="59" s="1"/>
  <c r="J280" i="59"/>
  <c r="K280" i="59" s="1"/>
  <c r="J276" i="59"/>
  <c r="K276" i="59" s="1"/>
  <c r="J275" i="59"/>
  <c r="K275" i="59" s="1"/>
  <c r="J279" i="59"/>
  <c r="K279" i="59" s="1"/>
  <c r="J274" i="59"/>
  <c r="I278" i="59"/>
  <c r="I273" i="59" l="1"/>
  <c r="I272" i="59" s="1"/>
  <c r="K274" i="59"/>
  <c r="J278" i="59"/>
  <c r="K278" i="59" s="1"/>
  <c r="J273" i="59" l="1"/>
  <c r="J272" i="59" s="1"/>
  <c r="K273" i="59"/>
  <c r="K272" i="59" s="1"/>
  <c r="G222" i="59"/>
  <c r="I222" i="59" s="1"/>
  <c r="G223" i="59"/>
  <c r="I223" i="59" s="1"/>
  <c r="G224" i="59"/>
  <c r="I224" i="59" s="1"/>
  <c r="G210" i="59"/>
  <c r="I210" i="59" s="1"/>
  <c r="G211" i="59"/>
  <c r="I211" i="59" s="1"/>
  <c r="G212" i="59"/>
  <c r="I212" i="59" s="1"/>
  <c r="G214" i="59"/>
  <c r="I214" i="59" s="1"/>
  <c r="G215" i="59"/>
  <c r="I215" i="59" s="1"/>
  <c r="G216" i="59"/>
  <c r="I216" i="59" s="1"/>
  <c r="G217" i="59"/>
  <c r="I217" i="59" s="1"/>
  <c r="G218" i="59"/>
  <c r="I218" i="59" s="1"/>
  <c r="G213" i="59"/>
  <c r="I213" i="59" s="1"/>
  <c r="J213" i="59" s="1"/>
  <c r="K213" i="59" s="1"/>
  <c r="G254" i="59"/>
  <c r="I254" i="59" s="1"/>
  <c r="G255" i="59"/>
  <c r="I255" i="59" s="1"/>
  <c r="G258" i="59"/>
  <c r="I258" i="59" s="1"/>
  <c r="G256" i="59"/>
  <c r="I256" i="59" s="1"/>
  <c r="G125" i="59"/>
  <c r="I125" i="59" s="1"/>
  <c r="G126" i="59"/>
  <c r="I126" i="59" s="1"/>
  <c r="G127" i="59"/>
  <c r="I127" i="59" s="1"/>
  <c r="I128" i="59"/>
  <c r="I129" i="59"/>
  <c r="G84" i="59"/>
  <c r="I84" i="59" s="1"/>
  <c r="G82" i="59"/>
  <c r="I82" i="59" s="1"/>
  <c r="G235" i="59"/>
  <c r="I235" i="59" s="1"/>
  <c r="G236" i="59"/>
  <c r="I236" i="59" s="1"/>
  <c r="G237" i="59"/>
  <c r="I237" i="59" s="1"/>
  <c r="G238" i="59"/>
  <c r="I238" i="59" s="1"/>
  <c r="G80" i="59"/>
  <c r="I80" i="59" s="1"/>
  <c r="G81" i="59"/>
  <c r="I81" i="59" s="1"/>
  <c r="G83" i="59"/>
  <c r="I83" i="59" s="1"/>
  <c r="I73" i="59"/>
  <c r="G69" i="59"/>
  <c r="I69" i="59" s="1"/>
  <c r="G70" i="59"/>
  <c r="I70" i="59" s="1"/>
  <c r="G71" i="59"/>
  <c r="I71" i="59" s="1"/>
  <c r="G72" i="59"/>
  <c r="I72" i="59" s="1"/>
  <c r="G74" i="59"/>
  <c r="I74" i="59" s="1"/>
  <c r="G78" i="59"/>
  <c r="I78" i="59" s="1"/>
  <c r="G76" i="59"/>
  <c r="I76" i="59" s="1"/>
  <c r="G79" i="59"/>
  <c r="I79" i="59" s="1"/>
  <c r="G77" i="59"/>
  <c r="I77" i="59" s="1"/>
  <c r="E191" i="59"/>
  <c r="G191" i="59" s="1"/>
  <c r="G190" i="59"/>
  <c r="G189" i="59"/>
  <c r="G188" i="59"/>
  <c r="E187" i="59"/>
  <c r="G187" i="59" s="1"/>
  <c r="G186" i="59"/>
  <c r="E185" i="59"/>
  <c r="G185" i="59" s="1"/>
  <c r="E184" i="59"/>
  <c r="G184" i="59" s="1"/>
  <c r="I184" i="59" s="1"/>
  <c r="E183" i="59"/>
  <c r="G183" i="59" s="1"/>
  <c r="G182" i="59"/>
  <c r="G181" i="59"/>
  <c r="G180" i="59"/>
  <c r="G179" i="59"/>
  <c r="I177" i="59"/>
  <c r="G176" i="59"/>
  <c r="I176" i="59" s="1"/>
  <c r="G175" i="59"/>
  <c r="G174" i="59"/>
  <c r="G173" i="59"/>
  <c r="G172" i="59"/>
  <c r="G171" i="59"/>
  <c r="G170" i="59"/>
  <c r="G167" i="59"/>
  <c r="I167" i="59" s="1"/>
  <c r="G166" i="59"/>
  <c r="I166" i="59" s="1"/>
  <c r="G165" i="59"/>
  <c r="I165" i="59" s="1"/>
  <c r="G164" i="59"/>
  <c r="I164" i="59" s="1"/>
  <c r="G163" i="59"/>
  <c r="I163" i="59" s="1"/>
  <c r="G162" i="59"/>
  <c r="I162" i="59" s="1"/>
  <c r="G161" i="59"/>
  <c r="G160" i="59"/>
  <c r="G159" i="59"/>
  <c r="I159" i="59" s="1"/>
  <c r="G158" i="59"/>
  <c r="I158" i="59" s="1"/>
  <c r="G147" i="59"/>
  <c r="I147" i="59" s="1"/>
  <c r="G138" i="59"/>
  <c r="I138" i="59" s="1"/>
  <c r="G35" i="59"/>
  <c r="G37" i="59"/>
  <c r="I37" i="59" s="1"/>
  <c r="G38" i="59"/>
  <c r="I38" i="59" s="1"/>
  <c r="G39" i="59"/>
  <c r="I39" i="59" s="1"/>
  <c r="G103" i="59"/>
  <c r="I103" i="59" s="1"/>
  <c r="G108" i="59"/>
  <c r="I108" i="59" s="1"/>
  <c r="G107" i="59"/>
  <c r="I107" i="59" s="1"/>
  <c r="G106" i="59"/>
  <c r="I106" i="59" s="1"/>
  <c r="G105" i="59"/>
  <c r="G104" i="59"/>
  <c r="I104" i="59" s="1"/>
  <c r="I53" i="59"/>
  <c r="I52" i="59"/>
  <c r="I54" i="59"/>
  <c r="I55" i="59"/>
  <c r="G101" i="59"/>
  <c r="I100" i="59"/>
  <c r="G99" i="59"/>
  <c r="I99" i="59" s="1"/>
  <c r="G98" i="59"/>
  <c r="G96" i="59"/>
  <c r="B23" i="59"/>
  <c r="G22" i="59"/>
  <c r="I22" i="59" s="1"/>
  <c r="G21" i="59"/>
  <c r="I21" i="59" s="1"/>
  <c r="G17" i="59"/>
  <c r="I17" i="59" s="1"/>
  <c r="G18" i="59"/>
  <c r="I18" i="59" s="1"/>
  <c r="G15" i="59"/>
  <c r="I15" i="59" s="1"/>
  <c r="I113" i="59" l="1"/>
  <c r="I219" i="59"/>
  <c r="I209" i="59"/>
  <c r="J53" i="59"/>
  <c r="K53" i="59" s="1"/>
  <c r="J165" i="59"/>
  <c r="K165" i="59" s="1"/>
  <c r="J70" i="59"/>
  <c r="K70" i="59" s="1"/>
  <c r="J238" i="59"/>
  <c r="K238" i="59" s="1"/>
  <c r="J127" i="59"/>
  <c r="K127" i="59" s="1"/>
  <c r="J217" i="59"/>
  <c r="K217" i="59" s="1"/>
  <c r="J212" i="59"/>
  <c r="K212" i="59" s="1"/>
  <c r="J223" i="59"/>
  <c r="K223" i="59" s="1"/>
  <c r="J22" i="59"/>
  <c r="K22" i="59" s="1"/>
  <c r="J107" i="59"/>
  <c r="K107" i="59" s="1"/>
  <c r="J166" i="59"/>
  <c r="K166" i="59" s="1"/>
  <c r="J184" i="59"/>
  <c r="K184" i="59" s="1"/>
  <c r="J74" i="59"/>
  <c r="K74" i="59" s="1"/>
  <c r="J237" i="59"/>
  <c r="K237" i="59" s="1"/>
  <c r="J126" i="59"/>
  <c r="K126" i="59" s="1"/>
  <c r="J216" i="59"/>
  <c r="K216" i="59" s="1"/>
  <c r="J211" i="59"/>
  <c r="K211" i="59" s="1"/>
  <c r="J222" i="59"/>
  <c r="J18" i="59"/>
  <c r="K18" i="59" s="1"/>
  <c r="J99" i="59"/>
  <c r="K99" i="59" s="1"/>
  <c r="J54" i="59"/>
  <c r="K54" i="59" s="1"/>
  <c r="J104" i="59"/>
  <c r="K104" i="59" s="1"/>
  <c r="J108" i="59"/>
  <c r="K108" i="59" s="1"/>
  <c r="J38" i="59"/>
  <c r="K38" i="59" s="1"/>
  <c r="J147" i="59"/>
  <c r="K147" i="59" s="1"/>
  <c r="J163" i="59"/>
  <c r="K163" i="59" s="1"/>
  <c r="J167" i="59"/>
  <c r="K167" i="59" s="1"/>
  <c r="J78" i="59"/>
  <c r="K78" i="59" s="1"/>
  <c r="J72" i="59"/>
  <c r="K72" i="59" s="1"/>
  <c r="J69" i="59"/>
  <c r="K69" i="59" s="1"/>
  <c r="J81" i="59"/>
  <c r="K81" i="59" s="1"/>
  <c r="J236" i="59"/>
  <c r="K236" i="59" s="1"/>
  <c r="J129" i="59"/>
  <c r="K129" i="59" s="1"/>
  <c r="J254" i="59"/>
  <c r="K254" i="59" s="1"/>
  <c r="J215" i="59"/>
  <c r="K215" i="59" s="1"/>
  <c r="J214" i="59"/>
  <c r="K214" i="59" s="1"/>
  <c r="J210" i="59"/>
  <c r="K210" i="59" s="1"/>
  <c r="J21" i="59"/>
  <c r="K21" i="59" s="1"/>
  <c r="J106" i="59"/>
  <c r="K106" i="59" s="1"/>
  <c r="J159" i="59"/>
  <c r="K159" i="59" s="1"/>
  <c r="J176" i="59"/>
  <c r="K176" i="59" s="1"/>
  <c r="J79" i="59"/>
  <c r="K79" i="59" s="1"/>
  <c r="J83" i="59"/>
  <c r="K83" i="59" s="1"/>
  <c r="J82" i="59"/>
  <c r="K82" i="59" s="1"/>
  <c r="J258" i="59"/>
  <c r="K258" i="59" s="1"/>
  <c r="J55" i="59"/>
  <c r="K55" i="59" s="1"/>
  <c r="J39" i="59"/>
  <c r="K39" i="59" s="1"/>
  <c r="J162" i="59"/>
  <c r="K162" i="59" s="1"/>
  <c r="J177" i="59"/>
  <c r="K177" i="59" s="1"/>
  <c r="J77" i="59"/>
  <c r="K77" i="59" s="1"/>
  <c r="J84" i="59"/>
  <c r="K84" i="59" s="1"/>
  <c r="J255" i="59"/>
  <c r="K255" i="59" s="1"/>
  <c r="J17" i="59"/>
  <c r="K17" i="59" s="1"/>
  <c r="J100" i="59"/>
  <c r="K100" i="59" s="1"/>
  <c r="J164" i="59"/>
  <c r="K164" i="59" s="1"/>
  <c r="J71" i="59"/>
  <c r="K71" i="59" s="1"/>
  <c r="J73" i="59"/>
  <c r="K73" i="59" s="1"/>
  <c r="J80" i="59"/>
  <c r="K80" i="59" s="1"/>
  <c r="J235" i="59"/>
  <c r="K235" i="59" s="1"/>
  <c r="J128" i="59"/>
  <c r="K128" i="59" s="1"/>
  <c r="J256" i="59"/>
  <c r="K256" i="59" s="1"/>
  <c r="J218" i="59"/>
  <c r="K218" i="59" s="1"/>
  <c r="J224" i="59"/>
  <c r="K224" i="59" s="1"/>
  <c r="J125" i="59"/>
  <c r="I51" i="59"/>
  <c r="J52" i="59"/>
  <c r="J103" i="59"/>
  <c r="J37" i="59"/>
  <c r="J158" i="59"/>
  <c r="J76" i="59"/>
  <c r="I130" i="59"/>
  <c r="J138" i="59"/>
  <c r="I221" i="59"/>
  <c r="I171" i="59"/>
  <c r="I170" i="59"/>
  <c r="I172" i="59"/>
  <c r="I174" i="59"/>
  <c r="I173" i="59"/>
  <c r="I175" i="59"/>
  <c r="I182" i="59"/>
  <c r="I183" i="59"/>
  <c r="I181" i="59"/>
  <c r="I179" i="59"/>
  <c r="I185" i="59"/>
  <c r="I186" i="59"/>
  <c r="I187" i="59"/>
  <c r="I188" i="59"/>
  <c r="I189" i="59"/>
  <c r="I190" i="59"/>
  <c r="I191" i="59"/>
  <c r="I180" i="59"/>
  <c r="I161" i="59"/>
  <c r="I160" i="59"/>
  <c r="I35" i="59"/>
  <c r="I57" i="59"/>
  <c r="I105" i="59"/>
  <c r="I97" i="59"/>
  <c r="I101" i="59"/>
  <c r="I96" i="59"/>
  <c r="I98" i="59"/>
  <c r="J113" i="59" l="1"/>
  <c r="I324" i="59"/>
  <c r="K158" i="59"/>
  <c r="K103" i="59"/>
  <c r="K76" i="59"/>
  <c r="I208" i="59"/>
  <c r="K138" i="59"/>
  <c r="K130" i="59" s="1"/>
  <c r="J130" i="59"/>
  <c r="K125" i="59"/>
  <c r="K113" i="59" s="1"/>
  <c r="K52" i="59"/>
  <c r="K51" i="59" s="1"/>
  <c r="J51" i="59"/>
  <c r="K37" i="59"/>
  <c r="K15" i="59"/>
  <c r="K219" i="59"/>
  <c r="J219" i="59"/>
  <c r="J209" i="59"/>
  <c r="K222" i="59"/>
  <c r="J98" i="59"/>
  <c r="K98" i="59" s="1"/>
  <c r="J105" i="59"/>
  <c r="K105" i="59" s="1"/>
  <c r="J190" i="59"/>
  <c r="K190" i="59" s="1"/>
  <c r="J186" i="59"/>
  <c r="K186" i="59" s="1"/>
  <c r="J182" i="59"/>
  <c r="K182" i="59" s="1"/>
  <c r="J174" i="59"/>
  <c r="K174" i="59" s="1"/>
  <c r="J189" i="59"/>
  <c r="K189" i="59" s="1"/>
  <c r="J101" i="59"/>
  <c r="K101" i="59" s="1"/>
  <c r="J180" i="59"/>
  <c r="K180" i="59" s="1"/>
  <c r="J188" i="59"/>
  <c r="K188" i="59" s="1"/>
  <c r="J183" i="59"/>
  <c r="K183" i="59" s="1"/>
  <c r="J175" i="59"/>
  <c r="K175" i="59" s="1"/>
  <c r="J160" i="59"/>
  <c r="K160" i="59" s="1"/>
  <c r="J181" i="59"/>
  <c r="K181" i="59" s="1"/>
  <c r="J171" i="59"/>
  <c r="K171" i="59" s="1"/>
  <c r="J161" i="59"/>
  <c r="K161" i="59" s="1"/>
  <c r="J185" i="59"/>
  <c r="K185" i="59" s="1"/>
  <c r="J172" i="59"/>
  <c r="K172" i="59" s="1"/>
  <c r="J97" i="59"/>
  <c r="K97" i="59" s="1"/>
  <c r="J191" i="59"/>
  <c r="K191" i="59" s="1"/>
  <c r="J187" i="59"/>
  <c r="K187" i="59" s="1"/>
  <c r="J173" i="59"/>
  <c r="K173" i="59" s="1"/>
  <c r="J96" i="59"/>
  <c r="I95" i="59"/>
  <c r="I102" i="59"/>
  <c r="J57" i="59"/>
  <c r="J179" i="59"/>
  <c r="I178" i="59"/>
  <c r="J170" i="59"/>
  <c r="I169" i="59"/>
  <c r="I157" i="59"/>
  <c r="I326" i="59" s="1"/>
  <c r="J35" i="59"/>
  <c r="I34" i="59"/>
  <c r="I75" i="59"/>
  <c r="K170" i="59" l="1"/>
  <c r="K169" i="59" s="1"/>
  <c r="J169" i="59"/>
  <c r="K179" i="59"/>
  <c r="K178" i="59" s="1"/>
  <c r="J178" i="59"/>
  <c r="J157" i="59"/>
  <c r="K157" i="59"/>
  <c r="J102" i="59"/>
  <c r="K96" i="59"/>
  <c r="K95" i="59" s="1"/>
  <c r="J95" i="59"/>
  <c r="K102" i="59"/>
  <c r="J75" i="59"/>
  <c r="K75" i="59"/>
  <c r="K57" i="59"/>
  <c r="K35" i="59"/>
  <c r="K34" i="59" s="1"/>
  <c r="J34" i="59"/>
  <c r="K221" i="59"/>
  <c r="J221" i="59"/>
  <c r="J208" i="59" s="1"/>
  <c r="K209" i="59"/>
  <c r="I94" i="59"/>
  <c r="I168" i="59"/>
  <c r="K208" i="59" l="1"/>
  <c r="J94" i="59"/>
  <c r="J168" i="59"/>
  <c r="K168" i="59"/>
  <c r="K94" i="59"/>
  <c r="G194" i="59" l="1"/>
  <c r="I194" i="59" s="1"/>
  <c r="G195" i="59"/>
  <c r="I195" i="59" s="1"/>
  <c r="G196" i="59"/>
  <c r="I196" i="59" s="1"/>
  <c r="G197" i="59"/>
  <c r="I197" i="59" s="1"/>
  <c r="G198" i="59"/>
  <c r="I198" i="59" s="1"/>
  <c r="G63" i="59"/>
  <c r="I63" i="59" s="1"/>
  <c r="I59" i="59" s="1"/>
  <c r="G199" i="59"/>
  <c r="I199" i="59" s="1"/>
  <c r="G200" i="59"/>
  <c r="I200" i="59" s="1"/>
  <c r="G201" i="59"/>
  <c r="I201" i="59" s="1"/>
  <c r="G202" i="59"/>
  <c r="I202" i="59" s="1"/>
  <c r="G203" i="59"/>
  <c r="I203" i="59" s="1"/>
  <c r="G204" i="59"/>
  <c r="I204" i="59" s="1"/>
  <c r="G205" i="59"/>
  <c r="I205" i="59" s="1"/>
  <c r="G206" i="59"/>
  <c r="I206" i="59" s="1"/>
  <c r="G207" i="59"/>
  <c r="I207" i="59" s="1"/>
  <c r="G193" i="59"/>
  <c r="I193" i="59" s="1"/>
  <c r="J207" i="59" l="1"/>
  <c r="K207" i="59" s="1"/>
  <c r="J203" i="59"/>
  <c r="K203" i="59" s="1"/>
  <c r="J199" i="59"/>
  <c r="K199" i="59" s="1"/>
  <c r="J196" i="59"/>
  <c r="K196" i="59" s="1"/>
  <c r="J205" i="59"/>
  <c r="K205" i="59" s="1"/>
  <c r="J201" i="59"/>
  <c r="K201" i="59" s="1"/>
  <c r="J198" i="59"/>
  <c r="K198" i="59" s="1"/>
  <c r="J194" i="59"/>
  <c r="K194" i="59" s="1"/>
  <c r="J204" i="59"/>
  <c r="K204" i="59" s="1"/>
  <c r="J200" i="59"/>
  <c r="K200" i="59" s="1"/>
  <c r="J197" i="59"/>
  <c r="K197" i="59" s="1"/>
  <c r="J206" i="59"/>
  <c r="K206" i="59" s="1"/>
  <c r="J202" i="59"/>
  <c r="K202" i="59" s="1"/>
  <c r="J63" i="59"/>
  <c r="J195" i="59"/>
  <c r="K195" i="59" s="1"/>
  <c r="I192" i="59"/>
  <c r="J192" i="59" s="1"/>
  <c r="J193" i="59"/>
  <c r="K193" i="59" s="1"/>
  <c r="I325" i="59" l="1"/>
  <c r="K63" i="59"/>
  <c r="K59" i="59" s="1"/>
  <c r="J59" i="59"/>
  <c r="K192" i="59"/>
  <c r="G58" i="59"/>
  <c r="I58" i="59" s="1"/>
  <c r="J58" i="59" l="1"/>
  <c r="I56" i="59"/>
  <c r="K58" i="59" l="1"/>
  <c r="K56" i="59" s="1"/>
  <c r="K50" i="59" s="1"/>
  <c r="J56" i="59"/>
  <c r="J50" i="59" s="1"/>
  <c r="I50" i="59"/>
  <c r="I323" i="59" s="1"/>
  <c r="G40" i="59"/>
  <c r="I40" i="59" s="1"/>
  <c r="I36" i="59" s="1"/>
  <c r="I33" i="59" s="1"/>
  <c r="G32" i="59"/>
  <c r="I32" i="59" s="1"/>
  <c r="G29" i="59"/>
  <c r="G28" i="59"/>
  <c r="G25" i="59"/>
  <c r="I25" i="59" s="1"/>
  <c r="G24" i="59"/>
  <c r="I24" i="59" s="1"/>
  <c r="G16" i="59"/>
  <c r="I16" i="59" s="1"/>
  <c r="G13" i="59"/>
  <c r="G68" i="59"/>
  <c r="I68" i="59" s="1"/>
  <c r="I86" i="59"/>
  <c r="G87" i="59"/>
  <c r="I87" i="59" s="1"/>
  <c r="G88" i="59"/>
  <c r="I88" i="59" s="1"/>
  <c r="G89" i="59"/>
  <c r="I89" i="59" s="1"/>
  <c r="G93" i="59"/>
  <c r="I93" i="59" s="1"/>
  <c r="I28" i="59" l="1"/>
  <c r="J28" i="59" s="1"/>
  <c r="K28" i="59" s="1"/>
  <c r="J93" i="59"/>
  <c r="K93" i="59" s="1"/>
  <c r="J87" i="59"/>
  <c r="K87" i="59" s="1"/>
  <c r="J88" i="59"/>
  <c r="K88" i="59" s="1"/>
  <c r="J25" i="59"/>
  <c r="K25" i="59" s="1"/>
  <c r="J89" i="59"/>
  <c r="K89" i="59" s="1"/>
  <c r="J86" i="59"/>
  <c r="J32" i="59"/>
  <c r="K32" i="59" s="1"/>
  <c r="I12" i="59"/>
  <c r="J16" i="59"/>
  <c r="I14" i="59"/>
  <c r="J24" i="59"/>
  <c r="J68" i="59"/>
  <c r="I67" i="59"/>
  <c r="I66" i="59" s="1"/>
  <c r="J40" i="59"/>
  <c r="J36" i="59" s="1"/>
  <c r="J33" i="59" s="1"/>
  <c r="I29" i="59"/>
  <c r="I26" i="59"/>
  <c r="I30" i="59"/>
  <c r="I27" i="59"/>
  <c r="I31" i="59"/>
  <c r="K86" i="59" l="1"/>
  <c r="K68" i="59"/>
  <c r="K67" i="59" s="1"/>
  <c r="K66" i="59" s="1"/>
  <c r="J67" i="59"/>
  <c r="J66" i="59" s="1"/>
  <c r="K24" i="59"/>
  <c r="K16" i="59"/>
  <c r="K14" i="59" s="1"/>
  <c r="J14" i="59"/>
  <c r="K13" i="59"/>
  <c r="K12" i="59" s="1"/>
  <c r="J12" i="59"/>
  <c r="K40" i="59"/>
  <c r="J30" i="59"/>
  <c r="K30" i="59" s="1"/>
  <c r="J31" i="59"/>
  <c r="K31" i="59" s="1"/>
  <c r="J29" i="59"/>
  <c r="K29" i="59" s="1"/>
  <c r="J27" i="59"/>
  <c r="K27" i="59" s="1"/>
  <c r="J26" i="59"/>
  <c r="K26" i="59" s="1"/>
  <c r="I11" i="59"/>
  <c r="I23" i="59"/>
  <c r="I19" i="59" s="1"/>
  <c r="K11" i="59" l="1"/>
  <c r="J11" i="59"/>
  <c r="K36" i="59"/>
  <c r="K33" i="59" s="1"/>
  <c r="J23" i="59"/>
  <c r="J19" i="59" s="1"/>
  <c r="K23" i="59"/>
  <c r="K19" i="59" s="1"/>
  <c r="I10" i="59"/>
  <c r="G150" i="59"/>
  <c r="I150" i="59" s="1"/>
  <c r="G151" i="59"/>
  <c r="I151" i="59" s="1"/>
  <c r="G152" i="59"/>
  <c r="I152" i="59" s="1"/>
  <c r="G153" i="59"/>
  <c r="I153" i="59" s="1"/>
  <c r="G154" i="59"/>
  <c r="I154" i="59" s="1"/>
  <c r="G155" i="59"/>
  <c r="I155" i="59" s="1"/>
  <c r="G156" i="59"/>
  <c r="I156" i="59" s="1"/>
  <c r="G227" i="59"/>
  <c r="I227" i="59" s="1"/>
  <c r="G228" i="59"/>
  <c r="I228" i="59" s="1"/>
  <c r="G229" i="59"/>
  <c r="I229" i="59" s="1"/>
  <c r="G230" i="59"/>
  <c r="I230" i="59" s="1"/>
  <c r="G231" i="59"/>
  <c r="I231" i="59" s="1"/>
  <c r="G232" i="59"/>
  <c r="I232" i="59" s="1"/>
  <c r="G233" i="59"/>
  <c r="I233" i="59" s="1"/>
  <c r="G234" i="59"/>
  <c r="I234" i="59" s="1"/>
  <c r="G253" i="59"/>
  <c r="I253" i="59" s="1"/>
  <c r="I252" i="59" s="1"/>
  <c r="G148" i="59"/>
  <c r="I148" i="59" s="1"/>
  <c r="G149" i="59"/>
  <c r="I149" i="59" s="1"/>
  <c r="G145" i="59"/>
  <c r="I145" i="59" s="1"/>
  <c r="G146" i="59"/>
  <c r="I146" i="59" s="1"/>
  <c r="J10" i="59" l="1"/>
  <c r="K10" i="59"/>
  <c r="I144" i="59"/>
  <c r="I85" i="59"/>
  <c r="I226" i="59"/>
  <c r="J149" i="59"/>
  <c r="K149" i="59" s="1"/>
  <c r="J229" i="59"/>
  <c r="K229" i="59" s="1"/>
  <c r="J151" i="59"/>
  <c r="K151" i="59" s="1"/>
  <c r="J148" i="59"/>
  <c r="K148" i="59" s="1"/>
  <c r="J232" i="59"/>
  <c r="K232" i="59" s="1"/>
  <c r="J228" i="59"/>
  <c r="K228" i="59" s="1"/>
  <c r="J154" i="59"/>
  <c r="K154" i="59" s="1"/>
  <c r="J150" i="59"/>
  <c r="K150" i="59" s="1"/>
  <c r="J231" i="59"/>
  <c r="K231" i="59" s="1"/>
  <c r="J227" i="59"/>
  <c r="J153" i="59"/>
  <c r="K153" i="59" s="1"/>
  <c r="J146" i="59"/>
  <c r="K146" i="59" s="1"/>
  <c r="J233" i="59"/>
  <c r="K233" i="59" s="1"/>
  <c r="J155" i="59"/>
  <c r="K155" i="59" s="1"/>
  <c r="J145" i="59"/>
  <c r="J234" i="59"/>
  <c r="K234" i="59" s="1"/>
  <c r="J230" i="59"/>
  <c r="K230" i="59" s="1"/>
  <c r="J156" i="59"/>
  <c r="K156" i="59" s="1"/>
  <c r="J152" i="59"/>
  <c r="K152" i="59" s="1"/>
  <c r="J253" i="59"/>
  <c r="J252" i="59" s="1"/>
  <c r="I65" i="59" l="1"/>
  <c r="I327" i="59"/>
  <c r="I225" i="59"/>
  <c r="I328" i="59"/>
  <c r="K145" i="59"/>
  <c r="K144" i="59" s="1"/>
  <c r="J144" i="59"/>
  <c r="K85" i="59"/>
  <c r="K65" i="59" s="1"/>
  <c r="J85" i="59"/>
  <c r="J65" i="59" s="1"/>
  <c r="K253" i="59"/>
  <c r="K252" i="59" s="1"/>
  <c r="J226" i="59"/>
  <c r="J225" i="59" s="1"/>
  <c r="K227" i="59"/>
  <c r="I329" i="59" l="1"/>
  <c r="K226" i="59"/>
  <c r="K225" i="59" s="1"/>
  <c r="I330" i="59" l="1"/>
  <c r="I331" i="59" s="1"/>
  <c r="I105" i="2" l="1"/>
  <c r="I106" i="2"/>
  <c r="I104" i="2"/>
  <c r="I102" i="2"/>
  <c r="I99" i="2"/>
  <c r="I108" i="2"/>
  <c r="I107" i="2"/>
  <c r="I103" i="2"/>
  <c r="I101" i="2"/>
  <c r="I100" i="2"/>
  <c r="I98" i="2"/>
  <c r="H82" i="2"/>
  <c r="H83" i="2"/>
  <c r="H81" i="2"/>
  <c r="I82" i="2"/>
  <c r="I83" i="2"/>
  <c r="I81" i="2"/>
  <c r="I84" i="2"/>
  <c r="R91" i="2"/>
  <c r="R90" i="2"/>
  <c r="H10" i="2"/>
  <c r="H11" i="2"/>
  <c r="H13" i="2"/>
  <c r="H26" i="2"/>
  <c r="H27" i="2"/>
  <c r="H29" i="2"/>
  <c r="H30" i="2"/>
  <c r="H31" i="2"/>
  <c r="H32" i="2"/>
  <c r="H33" i="2"/>
  <c r="H35" i="2"/>
  <c r="H36" i="2"/>
  <c r="H37" i="2"/>
  <c r="H38" i="2"/>
  <c r="H39" i="2"/>
  <c r="H40" i="2"/>
  <c r="H41" i="2"/>
  <c r="H43" i="2"/>
  <c r="H44" i="2"/>
  <c r="H45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4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1" i="2"/>
  <c r="H112" i="2"/>
  <c r="H113" i="2"/>
  <c r="H114" i="2"/>
  <c r="H115" i="2"/>
  <c r="H116" i="2"/>
  <c r="H118" i="2"/>
  <c r="H119" i="2"/>
  <c r="I14" i="2"/>
  <c r="I15" i="2"/>
  <c r="I16" i="2"/>
  <c r="I17" i="2"/>
  <c r="I18" i="2"/>
  <c r="I19" i="2"/>
  <c r="I20" i="2"/>
  <c r="I21" i="2"/>
  <c r="I22" i="2"/>
  <c r="I23" i="2"/>
  <c r="I24" i="2"/>
  <c r="I13" i="2"/>
  <c r="L106" i="2"/>
  <c r="L104" i="2"/>
  <c r="L102" i="2"/>
  <c r="L97" i="2"/>
  <c r="L96" i="2"/>
  <c r="L95" i="2"/>
  <c r="L93" i="2"/>
  <c r="L105" i="2"/>
  <c r="L90" i="2"/>
  <c r="L99" i="2"/>
  <c r="L88" i="2"/>
  <c r="L108" i="2"/>
  <c r="L107" i="2"/>
  <c r="L103" i="2"/>
  <c r="L101" i="2"/>
  <c r="L100" i="2"/>
  <c r="L98" i="2"/>
  <c r="L94" i="2"/>
  <c r="L92" i="2"/>
  <c r="L91" i="2"/>
  <c r="L89" i="2"/>
  <c r="L86" i="2"/>
  <c r="I47" i="2"/>
  <c r="I48" i="2"/>
  <c r="I49" i="2"/>
  <c r="I50" i="2"/>
  <c r="I51" i="2"/>
  <c r="I52" i="2"/>
  <c r="I53" i="2"/>
  <c r="I54" i="2"/>
  <c r="I55" i="2"/>
  <c r="I56" i="2"/>
  <c r="I57" i="2"/>
  <c r="I58" i="2"/>
  <c r="I44" i="2"/>
  <c r="I45" i="2"/>
  <c r="I43" i="2"/>
  <c r="D110" i="2"/>
  <c r="D9" i="2"/>
  <c r="D73" i="2"/>
  <c r="I77" i="2" s="1"/>
  <c r="D61" i="2"/>
  <c r="I68" i="2" s="1"/>
  <c r="M18" i="57"/>
  <c r="H18" i="57"/>
  <c r="M17" i="57"/>
  <c r="H17" i="57"/>
  <c r="M16" i="57"/>
  <c r="H16" i="57"/>
  <c r="N16" i="57" s="1"/>
  <c r="M15" i="57"/>
  <c r="H15" i="57"/>
  <c r="O15" i="57" s="1"/>
  <c r="M14" i="57"/>
  <c r="H14" i="57"/>
  <c r="M13" i="57"/>
  <c r="H13" i="57"/>
  <c r="N13" i="57" s="1"/>
  <c r="M12" i="57"/>
  <c r="H12" i="57"/>
  <c r="M11" i="57"/>
  <c r="H11" i="57"/>
  <c r="N11" i="57" s="1"/>
  <c r="M10" i="57"/>
  <c r="H10" i="57"/>
  <c r="O10" i="57" s="1"/>
  <c r="M9" i="57"/>
  <c r="H9" i="57"/>
  <c r="O9" i="57" s="1"/>
  <c r="M8" i="57"/>
  <c r="H8" i="57"/>
  <c r="M7" i="57"/>
  <c r="H7" i="57"/>
  <c r="N7" i="57" s="1"/>
  <c r="M6" i="57"/>
  <c r="H6" i="57"/>
  <c r="N6" i="57" s="1"/>
  <c r="M5" i="57"/>
  <c r="H5" i="57"/>
  <c r="N5" i="57" s="1"/>
  <c r="M4" i="57"/>
  <c r="H4" i="57"/>
  <c r="N4" i="57" s="1"/>
  <c r="M3" i="57"/>
  <c r="H3" i="57"/>
  <c r="O3" i="57" s="1"/>
  <c r="O16" i="57"/>
  <c r="G8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D14" i="2"/>
  <c r="D15" i="2"/>
  <c r="D16" i="2"/>
  <c r="D17" i="2"/>
  <c r="D18" i="2"/>
  <c r="D19" i="2"/>
  <c r="D20" i="2"/>
  <c r="D21" i="2"/>
  <c r="D22" i="2"/>
  <c r="D23" i="2"/>
  <c r="D24" i="2"/>
  <c r="D13" i="2"/>
  <c r="D28" i="2"/>
  <c r="G14" i="2"/>
  <c r="H14" i="2" s="1"/>
  <c r="H18" i="54"/>
  <c r="H17" i="54"/>
  <c r="H16" i="54"/>
  <c r="H15" i="54"/>
  <c r="H14" i="54"/>
  <c r="H13" i="54"/>
  <c r="H12" i="54"/>
  <c r="H11" i="54"/>
  <c r="H10" i="54"/>
  <c r="H9" i="54"/>
  <c r="H8" i="54"/>
  <c r="H7" i="54"/>
  <c r="H6" i="54"/>
  <c r="H5" i="54"/>
  <c r="H4" i="54"/>
  <c r="H3" i="54"/>
  <c r="G10" i="27"/>
  <c r="H10" i="27"/>
  <c r="G13" i="27"/>
  <c r="G11" i="27"/>
  <c r="G12" i="27"/>
  <c r="H11" i="27"/>
  <c r="H12" i="27"/>
  <c r="H13" i="27"/>
  <c r="G6" i="27"/>
  <c r="H32" i="27"/>
  <c r="G8" i="27"/>
  <c r="H38" i="27"/>
  <c r="H40" i="27"/>
  <c r="H6" i="27"/>
  <c r="H31" i="27"/>
  <c r="H7" i="27"/>
  <c r="H22" i="27"/>
  <c r="H30" i="27"/>
  <c r="G7" i="27"/>
  <c r="F4" i="9"/>
  <c r="E4" i="9"/>
  <c r="F5" i="9"/>
  <c r="E5" i="9"/>
  <c r="D25" i="2"/>
  <c r="D117" i="2"/>
  <c r="D85" i="2"/>
  <c r="D6" i="2"/>
  <c r="O6" i="57" l="1"/>
  <c r="N9" i="57"/>
  <c r="I65" i="2"/>
  <c r="I12" i="57"/>
  <c r="I61" i="2"/>
  <c r="I66" i="2"/>
  <c r="I62" i="2"/>
  <c r="O4" i="57"/>
  <c r="O12" i="57"/>
  <c r="N3" i="57"/>
  <c r="N15" i="57"/>
  <c r="O5" i="57"/>
  <c r="O11" i="57"/>
  <c r="I5" i="57"/>
  <c r="I9" i="57"/>
  <c r="I67" i="2"/>
  <c r="I63" i="2"/>
  <c r="I60" i="2"/>
  <c r="I64" i="2"/>
  <c r="I4" i="57"/>
  <c r="I6" i="57"/>
  <c r="I16" i="57"/>
  <c r="N12" i="57"/>
  <c r="F29" i="41"/>
  <c r="I13" i="57"/>
  <c r="G15" i="2"/>
  <c r="I3" i="57"/>
  <c r="I10" i="57"/>
  <c r="I11" i="57"/>
  <c r="O13" i="57"/>
  <c r="I15" i="57"/>
  <c r="N14" i="57"/>
  <c r="O14" i="57"/>
  <c r="I76" i="2"/>
  <c r="I74" i="2"/>
  <c r="I71" i="2"/>
  <c r="I73" i="2"/>
  <c r="I78" i="2"/>
  <c r="D46" i="2"/>
  <c r="I70" i="2"/>
  <c r="I75" i="2"/>
  <c r="I69" i="2"/>
  <c r="H8" i="2"/>
  <c r="G7" i="2"/>
  <c r="H7" i="2" s="1"/>
  <c r="I8" i="57"/>
  <c r="O8" i="57"/>
  <c r="N8" i="57"/>
  <c r="I14" i="57"/>
  <c r="I79" i="2"/>
  <c r="I72" i="2"/>
  <c r="I17" i="57"/>
  <c r="O17" i="57"/>
  <c r="N17" i="57"/>
  <c r="O18" i="57"/>
  <c r="I18" i="57"/>
  <c r="N10" i="57"/>
  <c r="N18" i="57"/>
  <c r="I7" i="57"/>
  <c r="O7" i="57"/>
  <c r="H14" i="27"/>
  <c r="H34" i="27"/>
  <c r="H24" i="27"/>
  <c r="H8" i="27"/>
  <c r="H23" i="27"/>
  <c r="H36" i="27"/>
  <c r="H39" i="27"/>
  <c r="H16" i="27"/>
  <c r="H18" i="27"/>
  <c r="H20" i="27"/>
  <c r="H26" i="27"/>
  <c r="F6" i="2"/>
  <c r="O19" i="57" l="1"/>
  <c r="I19" i="57"/>
  <c r="I22" i="57" s="1"/>
  <c r="N19" i="57"/>
  <c r="G16" i="2"/>
  <c r="H15" i="2"/>
  <c r="I23" i="57"/>
  <c r="F134" i="2" a="1"/>
  <c r="F155" i="2" a="1"/>
  <c r="F136" i="2" a="1"/>
  <c r="F153" i="2" a="1"/>
  <c r="F132" i="2" a="1"/>
  <c r="F154" i="2" a="1"/>
  <c r="F149" i="2" a="1"/>
  <c r="F139" i="2" a="1"/>
  <c r="F150" i="2" a="1"/>
  <c r="F147" i="2" a="1"/>
  <c r="F137" i="2" a="1"/>
  <c r="F151" i="2" a="1"/>
  <c r="F146" i="2" a="1"/>
  <c r="F141" i="2" a="1"/>
  <c r="F133" i="2" a="1"/>
  <c r="F131" i="2" a="1"/>
  <c r="F143" i="2" a="1"/>
  <c r="F148" i="2" a="1"/>
  <c r="F138" i="2" a="1"/>
  <c r="F152" i="2" a="1"/>
  <c r="F144" i="2" a="1"/>
  <c r="F142" i="2" a="1"/>
  <c r="F135" i="2" a="1"/>
  <c r="F145" i="2" a="1"/>
  <c r="F140" i="2" a="1"/>
  <c r="F130" i="2" a="1"/>
  <c r="F3" i="9"/>
  <c r="F2" i="9"/>
  <c r="F17" i="9" s="1"/>
  <c r="E2" i="9"/>
  <c r="E3" i="9"/>
  <c r="H4" i="27"/>
  <c r="H35" i="27"/>
  <c r="H3" i="27"/>
  <c r="H19" i="27"/>
  <c r="H15" i="27"/>
  <c r="H37" i="27"/>
  <c r="H27" i="27"/>
  <c r="H28" i="27"/>
  <c r="F8" i="2"/>
  <c r="F7" i="2"/>
  <c r="F9" i="2"/>
  <c r="F28" i="2"/>
  <c r="F117" i="2"/>
  <c r="F110" i="2"/>
  <c r="F25" i="2"/>
  <c r="I21" i="57" l="1"/>
  <c r="I24" i="57" s="1"/>
  <c r="I25" i="57" s="1"/>
  <c r="I27" i="57" s="1"/>
  <c r="G17" i="2"/>
  <c r="H16" i="2"/>
  <c r="H17" i="27"/>
  <c r="H21" i="27"/>
  <c r="F118" i="2"/>
  <c r="F29" i="2"/>
  <c r="F37" i="2"/>
  <c r="F31" i="2"/>
  <c r="F40" i="2"/>
  <c r="F36" i="2"/>
  <c r="F32" i="2"/>
  <c r="F39" i="2"/>
  <c r="F33" i="2"/>
  <c r="F30" i="2"/>
  <c r="F35" i="2"/>
  <c r="F38" i="2"/>
  <c r="F46" i="2"/>
  <c r="F26" i="2"/>
  <c r="F111" i="2"/>
  <c r="F112" i="2"/>
  <c r="F113" i="2"/>
  <c r="F10" i="2"/>
  <c r="F23" i="2"/>
  <c r="F11" i="2"/>
  <c r="F13" i="2"/>
  <c r="F19" i="2"/>
  <c r="F20" i="2"/>
  <c r="F12" i="2"/>
  <c r="F18" i="2"/>
  <c r="F21" i="2"/>
  <c r="F15" i="2"/>
  <c r="F22" i="2"/>
  <c r="F17" i="2"/>
  <c r="F16" i="2"/>
  <c r="F14" i="2"/>
  <c r="F85" i="2"/>
  <c r="G18" i="2" l="1"/>
  <c r="H17" i="2"/>
  <c r="H9" i="27"/>
  <c r="C12" i="2"/>
  <c r="B12" i="2"/>
  <c r="F89" i="2"/>
  <c r="F93" i="2"/>
  <c r="F97" i="2"/>
  <c r="F101" i="2"/>
  <c r="F105" i="2"/>
  <c r="F88" i="2"/>
  <c r="F92" i="2"/>
  <c r="F96" i="2"/>
  <c r="F100" i="2"/>
  <c r="F104" i="2"/>
  <c r="F108" i="2"/>
  <c r="F91" i="2"/>
  <c r="F99" i="2"/>
  <c r="F107" i="2"/>
  <c r="F94" i="2"/>
  <c r="F102" i="2"/>
  <c r="F86" i="2"/>
  <c r="F87" i="2"/>
  <c r="F103" i="2"/>
  <c r="F98" i="2"/>
  <c r="F95" i="2"/>
  <c r="F90" i="2"/>
  <c r="F106" i="2"/>
  <c r="F120" i="2"/>
  <c r="E46" i="2" s="1"/>
  <c r="F24" i="2"/>
  <c r="F74" i="2"/>
  <c r="F70" i="2"/>
  <c r="F62" i="2"/>
  <c r="F54" i="2"/>
  <c r="F73" i="2"/>
  <c r="F69" i="2"/>
  <c r="F76" i="2"/>
  <c r="F68" i="2"/>
  <c r="F60" i="2"/>
  <c r="F52" i="2"/>
  <c r="F75" i="2"/>
  <c r="F67" i="2"/>
  <c r="F61" i="2"/>
  <c r="F57" i="2"/>
  <c r="F48" i="2"/>
  <c r="F55" i="2"/>
  <c r="F49" i="2"/>
  <c r="F66" i="2"/>
  <c r="F50" i="2"/>
  <c r="F65" i="2"/>
  <c r="F64" i="2"/>
  <c r="F79" i="2"/>
  <c r="F63" i="2"/>
  <c r="F51" i="2"/>
  <c r="F47" i="2"/>
  <c r="F78" i="2"/>
  <c r="F58" i="2"/>
  <c r="F77" i="2"/>
  <c r="F72" i="2"/>
  <c r="F56" i="2"/>
  <c r="F71" i="2"/>
  <c r="F59" i="2"/>
  <c r="F53" i="2"/>
  <c r="H18" i="2" l="1"/>
  <c r="G19" i="2"/>
  <c r="H2" i="27"/>
  <c r="H29" i="27"/>
  <c r="H33" i="27"/>
  <c r="H41" i="27"/>
  <c r="G9" i="27"/>
  <c r="H25" i="27"/>
  <c r="F155" i="2"/>
  <c r="F145" i="2"/>
  <c r="F136" i="2"/>
  <c r="F131" i="2"/>
  <c r="F153" i="2"/>
  <c r="F148" i="2"/>
  <c r="F143" i="2"/>
  <c r="F130" i="2"/>
  <c r="F144" i="2"/>
  <c r="F149" i="2"/>
  <c r="F140" i="2"/>
  <c r="F135" i="2"/>
  <c r="F134" i="2"/>
  <c r="F139" i="2"/>
  <c r="F150" i="2"/>
  <c r="F152" i="2"/>
  <c r="F147" i="2"/>
  <c r="F142" i="2"/>
  <c r="F137" i="2"/>
  <c r="F132" i="2"/>
  <c r="F154" i="2"/>
  <c r="F133" i="2"/>
  <c r="F146" i="2"/>
  <c r="F141" i="2"/>
  <c r="F151" i="2"/>
  <c r="F138" i="2"/>
  <c r="K110" i="2"/>
  <c r="K25" i="2"/>
  <c r="K117" i="2"/>
  <c r="K28" i="2"/>
  <c r="E6" i="2"/>
  <c r="K46" i="2"/>
  <c r="K6" i="2"/>
  <c r="K85" i="2"/>
  <c r="K9" i="2"/>
  <c r="E117" i="2"/>
  <c r="E28" i="2"/>
  <c r="E25" i="2"/>
  <c r="E110" i="2"/>
  <c r="E9" i="2"/>
  <c r="E85" i="2"/>
  <c r="H19" i="2" l="1"/>
  <c r="G20" i="2"/>
  <c r="G132" i="2" a="1"/>
  <c r="G139" i="2" a="1"/>
  <c r="G150" i="2" a="1"/>
  <c r="G155" i="2" a="1"/>
  <c r="G135" i="2" a="1"/>
  <c r="G146" i="2" a="1"/>
  <c r="G153" i="2" a="1"/>
  <c r="G134" i="2" a="1"/>
  <c r="G144" i="2" a="1"/>
  <c r="G137" i="2" a="1"/>
  <c r="G131" i="2" a="1"/>
  <c r="G149" i="2" a="1"/>
  <c r="G138" i="2" a="1"/>
  <c r="G140" i="2" a="1"/>
  <c r="G147" i="2" a="1"/>
  <c r="G133" i="2" a="1"/>
  <c r="G136" i="2" a="1"/>
  <c r="G143" i="2" a="1"/>
  <c r="G154" i="2" a="1"/>
  <c r="G130" i="2" a="1"/>
  <c r="G148" i="2" a="1"/>
  <c r="G141" i="2" a="1"/>
  <c r="G151" i="2" a="1"/>
  <c r="G142" i="2" a="1"/>
  <c r="G152" i="2" a="1"/>
  <c r="G145" i="2" a="1"/>
  <c r="K15" i="2"/>
  <c r="K19" i="2"/>
  <c r="K23" i="2"/>
  <c r="K11" i="2"/>
  <c r="K16" i="2"/>
  <c r="K20" i="2"/>
  <c r="K24" i="2"/>
  <c r="K12" i="2"/>
  <c r="K17" i="2"/>
  <c r="K21" i="2"/>
  <c r="K10" i="2"/>
  <c r="K14" i="2"/>
  <c r="K18" i="2"/>
  <c r="K22" i="2"/>
  <c r="K13" i="2"/>
  <c r="K120" i="2"/>
  <c r="K8" i="2"/>
  <c r="K7" i="2"/>
  <c r="E120" i="2"/>
  <c r="K119" i="2"/>
  <c r="K118" i="2"/>
  <c r="K115" i="2"/>
  <c r="K112" i="2"/>
  <c r="K116" i="2"/>
  <c r="K113" i="2"/>
  <c r="K111" i="2"/>
  <c r="K114" i="2"/>
  <c r="K99" i="2"/>
  <c r="K103" i="2"/>
  <c r="K107" i="2"/>
  <c r="K90" i="2"/>
  <c r="K94" i="2"/>
  <c r="K86" i="2"/>
  <c r="K100" i="2"/>
  <c r="K104" i="2"/>
  <c r="K108" i="2"/>
  <c r="K89" i="2"/>
  <c r="K93" i="2"/>
  <c r="K97" i="2"/>
  <c r="K109" i="2"/>
  <c r="K101" i="2"/>
  <c r="K105" i="2"/>
  <c r="K88" i="2"/>
  <c r="K92" i="2"/>
  <c r="K96" i="2"/>
  <c r="K98" i="2"/>
  <c r="K102" i="2"/>
  <c r="K106" i="2"/>
  <c r="K87" i="2"/>
  <c r="K91" i="2"/>
  <c r="K95" i="2"/>
  <c r="K81" i="2"/>
  <c r="K51" i="2"/>
  <c r="K55" i="2"/>
  <c r="K59" i="2"/>
  <c r="K63" i="2"/>
  <c r="K67" i="2"/>
  <c r="K71" i="2"/>
  <c r="K75" i="2"/>
  <c r="K79" i="2"/>
  <c r="K48" i="2"/>
  <c r="K52" i="2"/>
  <c r="K56" i="2"/>
  <c r="K60" i="2"/>
  <c r="K64" i="2"/>
  <c r="K68" i="2"/>
  <c r="K72" i="2"/>
  <c r="K76" i="2"/>
  <c r="K47" i="2"/>
  <c r="K82" i="2"/>
  <c r="K83" i="2"/>
  <c r="K49" i="2"/>
  <c r="K53" i="2"/>
  <c r="K57" i="2"/>
  <c r="K61" i="2"/>
  <c r="K65" i="2"/>
  <c r="K69" i="2"/>
  <c r="K73" i="2"/>
  <c r="K77" i="2"/>
  <c r="K84" i="2"/>
  <c r="K50" i="2"/>
  <c r="K54" i="2"/>
  <c r="K58" i="2"/>
  <c r="K62" i="2"/>
  <c r="K66" i="2"/>
  <c r="K70" i="2"/>
  <c r="K74" i="2"/>
  <c r="K78" i="2"/>
  <c r="K30" i="2"/>
  <c r="K34" i="2"/>
  <c r="K38" i="2"/>
  <c r="K42" i="2"/>
  <c r="K29" i="2"/>
  <c r="K33" i="2"/>
  <c r="K37" i="2"/>
  <c r="K41" i="2"/>
  <c r="K45" i="2"/>
  <c r="K32" i="2"/>
  <c r="K36" i="2"/>
  <c r="K40" i="2"/>
  <c r="K44" i="2"/>
  <c r="K31" i="2"/>
  <c r="K35" i="2"/>
  <c r="K39" i="2"/>
  <c r="K43" i="2"/>
  <c r="K27" i="2"/>
  <c r="K26" i="2"/>
  <c r="F156" i="2"/>
  <c r="H20" i="2" l="1"/>
  <c r="G21" i="2"/>
  <c r="G151" i="2"/>
  <c r="H5" i="27"/>
  <c r="H43" i="27" s="1"/>
  <c r="G144" i="2"/>
  <c r="G139" i="2"/>
  <c r="G142" i="2"/>
  <c r="G148" i="2"/>
  <c r="G130" i="2"/>
  <c r="G154" i="2"/>
  <c r="G155" i="2"/>
  <c r="G147" i="2"/>
  <c r="G152" i="2"/>
  <c r="G150" i="2"/>
  <c r="G135" i="2"/>
  <c r="G133" i="2"/>
  <c r="G141" i="2"/>
  <c r="G146" i="2"/>
  <c r="G136" i="2"/>
  <c r="G138" i="2"/>
  <c r="G153" i="2"/>
  <c r="G149" i="2"/>
  <c r="G143" i="2"/>
  <c r="G132" i="2"/>
  <c r="G137" i="2"/>
  <c r="G131" i="2"/>
  <c r="G145" i="2"/>
  <c r="G134" i="2"/>
  <c r="G140" i="2"/>
  <c r="G22" i="2" l="1"/>
  <c r="H21" i="2"/>
  <c r="G156" i="2"/>
  <c r="H22" i="2" l="1"/>
  <c r="G23" i="2"/>
  <c r="G24" i="2" l="1"/>
  <c r="H24" i="2" s="1"/>
  <c r="H23" i="2"/>
  <c r="I112" i="59" l="1"/>
  <c r="I282" i="59" s="1"/>
  <c r="J112" i="59"/>
  <c r="J282" i="59" s="1"/>
  <c r="I283" i="59" l="1"/>
  <c r="I284" i="59" s="1"/>
  <c r="J283" i="59"/>
  <c r="J284" i="59" s="1"/>
  <c r="K112" i="59"/>
  <c r="K282" i="59" s="1"/>
  <c r="K283" i="59" l="1"/>
  <c r="K284" i="5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G69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10.11.2013 - согл Графика работ (Заведюк)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C17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Zave
Тайжанова: 268шт  1шт -0,05м2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H40" authorId="0" shapeId="0" xr:uid="{00000000-0006-0000-0800-000001000000}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1800*2000-30кг</t>
        </r>
      </text>
    </comment>
    <comment ref="H52" authorId="0" shapeId="0" xr:uid="{00000000-0006-0000-0800-000002000000}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цены уточнить</t>
        </r>
      </text>
    </comment>
    <comment ref="H53" authorId="0" shapeId="0" xr:uid="{00000000-0006-0000-0800-000003000000}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цены уточнить</t>
        </r>
      </text>
    </comment>
    <comment ref="H54" authorId="0" shapeId="0" xr:uid="{00000000-0006-0000-0800-000004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цены уточнить</t>
        </r>
      </text>
    </comment>
    <comment ref="H55" authorId="0" shapeId="0" xr:uid="{00000000-0006-0000-0800-000005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цены уточнить</t>
        </r>
      </text>
    </comment>
    <comment ref="B65" authorId="0" shapeId="0" xr:uid="{00000000-0006-0000-0800-000006000000}">
      <text>
        <r>
          <rPr>
            <b/>
            <sz val="8"/>
            <color indexed="81"/>
            <rFont val="Tahoma"/>
            <family val="2"/>
            <charset val="204"/>
          </rPr>
          <t>artamonov:</t>
        </r>
        <r>
          <rPr>
            <sz val="8"/>
            <color indexed="81"/>
            <rFont val="Tahoma"/>
            <family val="2"/>
            <charset val="204"/>
          </rPr>
          <t xml:space="preserve">
учтены в Закупочной спецификация СИЗ для выполнения работ по контракту ПД/106-13</t>
        </r>
      </text>
    </comment>
    <comment ref="H115" authorId="0" shapeId="0" xr:uid="{00000000-0006-0000-0800-000007000000}">
      <text>
        <r>
          <rPr>
            <b/>
            <sz val="11"/>
            <color indexed="81"/>
            <rFont val="Tahoma"/>
            <family val="2"/>
            <charset val="204"/>
          </rPr>
          <t>Автор:</t>
        </r>
        <r>
          <rPr>
            <sz val="11"/>
            <color indexed="81"/>
            <rFont val="Tahoma"/>
            <family val="2"/>
            <charset val="204"/>
          </rPr>
          <t xml:space="preserve">
предварительно</t>
        </r>
      </text>
    </comment>
  </commentList>
</comments>
</file>

<file path=xl/sharedStrings.xml><?xml version="1.0" encoding="utf-8"?>
<sst xmlns="http://schemas.openxmlformats.org/spreadsheetml/2006/main" count="1487" uniqueCount="788">
  <si>
    <t>№ п/п</t>
  </si>
  <si>
    <t>Поставки материалов</t>
  </si>
  <si>
    <t xml:space="preserve">Шламоуловитель </t>
  </si>
  <si>
    <t>Трехфазный сепаратор</t>
  </si>
  <si>
    <t>Основные материалы - механическая часть (труба, клапаны, фитинги и конструкции и т.д.)</t>
  </si>
  <si>
    <t>Общий фундамент, опоры для труб, конструкционные изделия</t>
  </si>
  <si>
    <t>Строительные работы на площадке, включая изготовление и монтаж</t>
  </si>
  <si>
    <t>Механические работы, включая трубы, клапаны, фитинги, и т.д..</t>
  </si>
  <si>
    <t>Работы по электрике и контрольно-измерительным приборам</t>
  </si>
  <si>
    <t>Выравнивание грунта, фундамент, опоры конструкций, стеллажи для труб</t>
  </si>
  <si>
    <t>Врезки/подключения, испытания, предпусконаладка и пусконаладка</t>
  </si>
  <si>
    <t>Civil grading , foundation, Structural support, pipe rack</t>
  </si>
  <si>
    <t>No</t>
  </si>
  <si>
    <t>Ключевой этап выплат</t>
  </si>
  <si>
    <t xml:space="preserve"> Всего%</t>
  </si>
  <si>
    <t>Весовой коэффициент(%)</t>
  </si>
  <si>
    <t>СТРАХОВКА</t>
  </si>
  <si>
    <t xml:space="preserve">Подтверждение страховой Компанией предоставления страхового полиса для проекта   </t>
  </si>
  <si>
    <t xml:space="preserve">Предоставление страхового полиса и сертификатов для данного проекта (включая все риски Подрядчика) </t>
  </si>
  <si>
    <t xml:space="preserve">Мобилизация, управление проектом и другие общие требования </t>
  </si>
  <si>
    <t>ОБСЛЕДОВАНИЕ: Обследование перед инжинирингом, перед и после монтажа</t>
  </si>
  <si>
    <t xml:space="preserve">ПРОЕКТИРОВАНИЕ И ДЕТАЛЬНЫЙ ИНЖИНИРИНГ  </t>
  </si>
  <si>
    <t>ПОСТАВКИ</t>
  </si>
  <si>
    <t xml:space="preserve">ОКОНЧАТЕЛЬНАЯ ДОКУМЕНТАЦИЯ, ЗАКЛЮЧИТЕЛЬНЫЙ ОТЧЕТ И ДЕМОБИЛИЗАЦИЯ  </t>
  </si>
  <si>
    <t>Payment Milestone</t>
  </si>
  <si>
    <t xml:space="preserve"> Total %</t>
  </si>
  <si>
    <t>Weight (%)</t>
  </si>
  <si>
    <t>INSURANCE</t>
  </si>
  <si>
    <t>Submission of confirmation by the insurance Company for provision of the project Insurance Policy</t>
  </si>
  <si>
    <t>Submission of Insurance policy and certificates specific for the project (including Contractor’s all risk)</t>
  </si>
  <si>
    <t>Mobilization, Project Management &amp; other General Requirements</t>
  </si>
  <si>
    <t>DESIGN &amp; DETAILED ENGINEERING</t>
  </si>
  <si>
    <t>PROCUREMENT</t>
  </si>
  <si>
    <t>INSTALLATION / CONSTRUCTION</t>
  </si>
  <si>
    <t>TIE IN/HOOK UP, TESTING &amp; COMMISSIONING</t>
  </si>
  <si>
    <t xml:space="preserve">FINAL DOCUMENTATION, CLOSE OUT REPORT &amp; DEMOBILIZATION </t>
  </si>
  <si>
    <t>2.1</t>
  </si>
  <si>
    <t>1.1</t>
  </si>
  <si>
    <t>1.2</t>
  </si>
  <si>
    <t>2.2</t>
  </si>
  <si>
    <t>3.1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</si>
  <si>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</si>
  <si>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</si>
  <si>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</si>
  <si>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</si>
  <si>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</si>
  <si>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</si>
  <si>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</si>
  <si>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</si>
  <si>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</si>
  <si>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</si>
  <si>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</si>
  <si>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</si>
  <si>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6.4</t>
  </si>
  <si>
    <t>6.5</t>
  </si>
  <si>
    <t>7.1</t>
  </si>
  <si>
    <t>7.2</t>
  </si>
  <si>
    <t>7.3</t>
  </si>
  <si>
    <t>8.1</t>
  </si>
  <si>
    <t>TOTAL:</t>
  </si>
  <si>
    <t>ВСЕГО:</t>
  </si>
  <si>
    <t>PAYMENT MILESTONE</t>
  </si>
  <si>
    <t>МОНТАЖ / СТРОИТЕЛЬСТВО</t>
  </si>
  <si>
    <t>ВРЕЗКА / ПОДКЛЮЧЕНИЕ, ИСПЫТАНИЯ И ПУСКО-НАЛАДКА</t>
  </si>
  <si>
    <t>ЭМД</t>
  </si>
  <si>
    <t>Примечание</t>
  </si>
  <si>
    <t>шт</t>
  </si>
  <si>
    <t>2.3</t>
  </si>
  <si>
    <t>Универсальный шаблон сварщика (УШС-3)</t>
  </si>
  <si>
    <t>Сумма</t>
  </si>
  <si>
    <t>4.5</t>
  </si>
  <si>
    <t>ИТОГО</t>
  </si>
  <si>
    <t>Сварочные материалы (электроды)</t>
  </si>
  <si>
    <t>ОК 48.00*</t>
  </si>
  <si>
    <t>ОК 53.70*</t>
  </si>
  <si>
    <t>ОК 74.70*</t>
  </si>
  <si>
    <t>м3</t>
  </si>
  <si>
    <t>шт.</t>
  </si>
  <si>
    <t>Диск веерный 125</t>
  </si>
  <si>
    <t>PFERD</t>
  </si>
  <si>
    <t>Диск веерный 180</t>
  </si>
  <si>
    <t>Диск зачистной 125х6</t>
  </si>
  <si>
    <t>Диск зачистной 230х6</t>
  </si>
  <si>
    <t>Диск отрезной 125х2,5</t>
  </si>
  <si>
    <t>Диск отрезной 230х3</t>
  </si>
  <si>
    <t>Светофильтр</t>
  </si>
  <si>
    <t>С10</t>
  </si>
  <si>
    <t>С11</t>
  </si>
  <si>
    <t>С12</t>
  </si>
  <si>
    <t>5.6</t>
  </si>
  <si>
    <t>5.7</t>
  </si>
  <si>
    <t>5.8</t>
  </si>
  <si>
    <t>5.9</t>
  </si>
  <si>
    <t>5.10</t>
  </si>
  <si>
    <t>5.11</t>
  </si>
  <si>
    <t>5.12</t>
  </si>
  <si>
    <t>Электрододержатель</t>
  </si>
  <si>
    <t>5.13</t>
  </si>
  <si>
    <t>5.14</t>
  </si>
  <si>
    <t>5.15</t>
  </si>
  <si>
    <t>5.16</t>
  </si>
  <si>
    <t>Расходные материалы</t>
  </si>
  <si>
    <t>кг</t>
  </si>
  <si>
    <t>Фонарь аккумуляторный (переносной)</t>
  </si>
  <si>
    <t>Наличие</t>
  </si>
  <si>
    <t>сварщик</t>
  </si>
  <si>
    <t>монтажник</t>
  </si>
  <si>
    <t>ЭММ</t>
  </si>
  <si>
    <t>Персонал</t>
  </si>
  <si>
    <t>ИТР</t>
  </si>
  <si>
    <t>Рабочие</t>
  </si>
  <si>
    <t>Оборудование</t>
  </si>
  <si>
    <t>Группа</t>
  </si>
  <si>
    <t>Подгруппа</t>
  </si>
  <si>
    <t>Столбец1</t>
  </si>
  <si>
    <t>ПФ-1</t>
  </si>
  <si>
    <t>ПФ-2</t>
  </si>
  <si>
    <t>Трудозатраты</t>
  </si>
  <si>
    <t>*</t>
  </si>
  <si>
    <t xml:space="preserve">Вспомогательные материалы
</t>
  </si>
  <si>
    <t>СИЗ</t>
  </si>
  <si>
    <t>Проезд</t>
  </si>
  <si>
    <t>Проживание/питание</t>
  </si>
  <si>
    <t>Налоги на ЗП</t>
  </si>
  <si>
    <t>Итог</t>
  </si>
  <si>
    <t>№</t>
  </si>
  <si>
    <t>МБП</t>
  </si>
  <si>
    <t>Столбец2</t>
  </si>
  <si>
    <t>Бетонная подготовка из бетона B10</t>
  </si>
  <si>
    <t>Монолитные ж/б фундаменты объемом 2,5 м3 из бетона B20, F50 на сульфатостойком портландцементе</t>
  </si>
  <si>
    <t>Разработка грунта II механизированным способом</t>
  </si>
  <si>
    <t>Доработка грунта в ручную</t>
  </si>
  <si>
    <t>Обратная засыпка пазух с послойным уплотнением грунта</t>
  </si>
  <si>
    <t>Вывоз лишнего грунта</t>
  </si>
  <si>
    <t>Основные материалы</t>
  </si>
  <si>
    <t>ЛКМ</t>
  </si>
  <si>
    <t>Абразив</t>
  </si>
  <si>
    <t>Наименование работ</t>
  </si>
  <si>
    <t>РАБ</t>
  </si>
  <si>
    <t>Теплоизоляция</t>
  </si>
  <si>
    <t>Названия столбцов</t>
  </si>
  <si>
    <t>Названия строк</t>
  </si>
  <si>
    <t>Общий итог</t>
  </si>
  <si>
    <t>Сумма по полю Трудозатраты (расч)</t>
  </si>
  <si>
    <t>ИЗГ</t>
  </si>
  <si>
    <t>Конструктив</t>
  </si>
  <si>
    <t>(Все)</t>
  </si>
  <si>
    <t>Ведомость земляных работ, работ по устройству фундаментов и дороги</t>
  </si>
  <si>
    <t>юниты</t>
  </si>
  <si>
    <t>ведомость 1</t>
  </si>
  <si>
    <t>ведомость 2</t>
  </si>
  <si>
    <t>ведомость 3</t>
  </si>
  <si>
    <t>ведомость 4</t>
  </si>
  <si>
    <t>Земляные работы/срезка грунта    (площадь работ 10530м2)</t>
  </si>
  <si>
    <t>АСФАЛЬТОБЕТОН ПЛОТНЫЙ ИЗ ГОРЯЧЕЙ МЕЛКОЗЕРНИСТОЙ ЩЕБЕНОЧНОЙ СМЕСИ</t>
  </si>
  <si>
    <t>АСФАЛЬТОБЕТОН ПЛОТНЫЙ ИЗ ГОРЯЧЕЙ КРУПНОЗЕРНИСТОЙ ЩЕБЕНОЧНОЙ СМЕСИ</t>
  </si>
  <si>
    <t>ЩЕБЕНЬ ФРАКЦ. 20-40 мм. ТОЛЩИНА СЛОЯ - 0,1 м. КОЭФ. УПЛОТНЕНИЯ К-1,2</t>
  </si>
  <si>
    <t>ЩЕБЕНЬ ФРАКЦ. 40-70 мм. ТОЛЩИНА СЛОЯ - 0,15 м. КОЭФ. УПЛОТНЕНИЯ К-1,2</t>
  </si>
  <si>
    <t>ПОДСТИЛАЮЩИЙ СЛОЙ ИЗ УПЛОТНЕННОЙ ГРАВИЙНО-ПЕСЧАНОЙ СМЕСИ. ТОЛЩИНА СЛОЯ - 0,2 М. КОЭФ. УПЛОТНЕНИЯ K-1,2</t>
  </si>
  <si>
    <t>БЕТОННЫЙ БОРТОВОЙ КАМЕНЬ МАРКИ БР 100.20.8 ГОСТ 6665-91</t>
  </si>
  <si>
    <t>БЕТОННЫЙ БОРТОВОЙ КАМЕНЬ МАРКИ БР 100.30.15 ГОСТ 6665-91</t>
  </si>
  <si>
    <t>ЗАПОЛНЕНИЕ ОСАДОЧНОГО ШВА  ШИРИНОЙ 20 ММ ЦЕЛОТЕКСОМ  (В БОРДЮРНОМ ОСНОВАНИИ ЧЕРЕЗ КАЖДЫЕ 5м)</t>
  </si>
  <si>
    <t>ЛОТОК ПОЛИМЕРНЫЙ СТАНДЕРТ DN 100 (ГАБАРИТ 1000х140х125 мм, ВЕС 14 КГ). УСТАНОВКА СТЫК В СТЫК НА БЕТОННОЕ ОСНОВАНИЕ БОРТОВОГО КАМНЯ</t>
  </si>
  <si>
    <t>м.п</t>
  </si>
  <si>
    <t>1-й месяц</t>
  </si>
  <si>
    <t>2-й месяц</t>
  </si>
  <si>
    <t>3-й месяц</t>
  </si>
  <si>
    <t>4-й месяц</t>
  </si>
  <si>
    <t>5-й месяц</t>
  </si>
  <si>
    <t>6-й месяц</t>
  </si>
  <si>
    <t>7-й месяц</t>
  </si>
  <si>
    <t>8-й месяц</t>
  </si>
  <si>
    <t>9-й месяц</t>
  </si>
  <si>
    <t>10-й месяц</t>
  </si>
  <si>
    <t>11-й месяц</t>
  </si>
  <si>
    <t>12-й месяц</t>
  </si>
  <si>
    <t>Контр, $</t>
  </si>
  <si>
    <t xml:space="preserve">После завершения обследования перед инжинирингом, сбора данных, обследования и т.д. и одобрения отчета Компанией </t>
  </si>
  <si>
    <t>5.17</t>
  </si>
  <si>
    <t>5.18</t>
  </si>
  <si>
    <t>5.19</t>
  </si>
  <si>
    <t>5.20</t>
  </si>
  <si>
    <t>5.21</t>
  </si>
  <si>
    <t>5.22</t>
  </si>
  <si>
    <t>5.23</t>
  </si>
  <si>
    <t>5.24</t>
  </si>
  <si>
    <t>5.25</t>
  </si>
  <si>
    <t>Начало выполнения земляных работ</t>
  </si>
  <si>
    <t>Начало обустройства фундаментов Шламоуловителя</t>
  </si>
  <si>
    <t>Начало обустройства фундаментов трубопроводной обвязки</t>
  </si>
  <si>
    <t>Начало обустройства фундаментов Сепаратора</t>
  </si>
  <si>
    <t>Начало монтажа/строительства Шламоуловителя</t>
  </si>
  <si>
    <t>6.6</t>
  </si>
  <si>
    <t>Начало монтажа трубопроводной обвязки</t>
  </si>
  <si>
    <t>6.7</t>
  </si>
  <si>
    <t>Начало работ по АКЗ(абразивная очистка, грунтовка, окраска)</t>
  </si>
  <si>
    <t>6.8</t>
  </si>
  <si>
    <t>Начало работ по укладке теплообогрева</t>
  </si>
  <si>
    <t>6.9</t>
  </si>
  <si>
    <t>Начало работ по теплоизоляции трубопроводов</t>
  </si>
  <si>
    <t>6.10</t>
  </si>
  <si>
    <t>Начало работ по монтажу приборов КИПиА и систем управления</t>
  </si>
  <si>
    <t>6.11</t>
  </si>
  <si>
    <t>Начало работ по устройству перехода новых  трубопроводов и коммуникаций через существующую дорогу</t>
  </si>
  <si>
    <t>6.12</t>
  </si>
  <si>
    <t>Окончание выполнения земляных работ</t>
  </si>
  <si>
    <t>6.13</t>
  </si>
  <si>
    <t>Окончание строительства фундаментов Шламоуловителя</t>
  </si>
  <si>
    <t>6.14</t>
  </si>
  <si>
    <t>Окончание строительства фундаментов трубопроводной обвязки</t>
  </si>
  <si>
    <t>6.15</t>
  </si>
  <si>
    <t>Окончание строительства фундаментов Сепаратора</t>
  </si>
  <si>
    <t>6.16</t>
  </si>
  <si>
    <t>Окончание монтажа/строительства Шламоуловителя(АКЗ не закончено на сварных швах)</t>
  </si>
  <si>
    <t>6.17</t>
  </si>
  <si>
    <t>Окончание монтажа трубопроводной обвязки(АКЗ не закончено на сварных швах)</t>
  </si>
  <si>
    <t>6.18</t>
  </si>
  <si>
    <t>Окончание работ по укладке теплообогрева</t>
  </si>
  <si>
    <t>6.19</t>
  </si>
  <si>
    <t>Окончание работ по теплоизоляции трубопроводов</t>
  </si>
  <si>
    <t>6.20</t>
  </si>
  <si>
    <t>Окончание работ по монтажу приборов КИПиА и систем управления</t>
  </si>
  <si>
    <t>6.21</t>
  </si>
  <si>
    <t>Устранения участка разрытия существующей дороги для устройства перехода новых  трубопроводов и коммуникаций через существующую дорогу</t>
  </si>
  <si>
    <t>6.22</t>
  </si>
  <si>
    <t>Окончание строительства новой дороги</t>
  </si>
  <si>
    <t>6.23</t>
  </si>
  <si>
    <t>Начало выполнения различительной маркировки трубопроводной обвязки</t>
  </si>
  <si>
    <t>Проведение гидроиспытаний/пневмоиспытаний новых построенных мощностей/трубной обвязки(без учета тестирования мест врезок)</t>
  </si>
  <si>
    <t>Окончание работ по пусконаладке систем ЭО и КИП</t>
  </si>
  <si>
    <t>Передача Компании Досье проекта</t>
  </si>
  <si>
    <t>Плановая дата сдачи этапа Заказчику</t>
  </si>
  <si>
    <t>Плановая дата оплаты</t>
  </si>
  <si>
    <t>Мобилизация мощностей для организации управления проектом и проектирования</t>
  </si>
  <si>
    <t>Данные с ведомости расчета стоимости тендера 669</t>
  </si>
  <si>
    <t>Стоимость, $</t>
  </si>
  <si>
    <t>сылка на вед, стр</t>
  </si>
  <si>
    <t>ст.ед материала,$</t>
  </si>
  <si>
    <t>ст.ед.работ,$</t>
  </si>
  <si>
    <t>Итого,$</t>
  </si>
  <si>
    <t>1.2/219</t>
  </si>
  <si>
    <t>30/88</t>
  </si>
  <si>
    <t>1.4/164</t>
  </si>
  <si>
    <t>1.4/163</t>
  </si>
  <si>
    <t>2.2/167</t>
  </si>
  <si>
    <t>2.1/166</t>
  </si>
  <si>
    <t>1.1/156</t>
  </si>
  <si>
    <t>5.1/199</t>
  </si>
  <si>
    <t>Косвенные затраты</t>
  </si>
  <si>
    <t>Мобилизация и временные здания и сооружения</t>
  </si>
  <si>
    <t>Накладные и непредвиденные расходы</t>
  </si>
  <si>
    <t>Прибыль</t>
  </si>
  <si>
    <t>Промежуточный итог</t>
  </si>
  <si>
    <t>Дополнительная стоимость из-за малого объема</t>
  </si>
  <si>
    <t>Всего по Субподрядчику</t>
  </si>
  <si>
    <t>$</t>
  </si>
  <si>
    <t>МАТ</t>
  </si>
  <si>
    <t>Размещение заказа на поставку материалов конструкционного металлопроката</t>
  </si>
  <si>
    <t>Размещение заказа на изготовление трехфазного сепаратора</t>
  </si>
  <si>
    <t>Размещение заказа на изготовление труб для шламоуловителя, диаметром  28" и выше</t>
  </si>
  <si>
    <t xml:space="preserve">Placement of purchase order for fabrication of pipes for slug catcher in diameter of 28" and above </t>
  </si>
  <si>
    <t>Размещение заказа на изготовление  технологической трубы и фиттингов</t>
  </si>
  <si>
    <t>Размещение заказа на изготовление шаровых клапанов большого диаметра от 8" до 36"</t>
  </si>
  <si>
    <t>Размещение заказа на изготовление шаровых клапанов малого диаметра от 1/2" до 6"</t>
  </si>
  <si>
    <t xml:space="preserve">Размещение заказа на изготовление сферических клапанов большого диаметра  28" -  36" </t>
  </si>
  <si>
    <t>Размещение заказа на изготовление отсечных клапанов (SDV, BDV)</t>
  </si>
  <si>
    <t>Placement of purchase order for fabrication of SDV, BDV valves</t>
  </si>
  <si>
    <t>Размещение заказа на поставку основного объема материалов и оборудования КИПиА</t>
  </si>
  <si>
    <t>Placement of purchase order for supply of main Instrumentation materials and equipment</t>
  </si>
  <si>
    <t>Размещение заказа на изготовление основного объема электрооборудования и материалов</t>
  </si>
  <si>
    <t>Размещение заказа на поставку системы DCS</t>
  </si>
  <si>
    <t>Placement of purchase order for supply of DCS system</t>
  </si>
  <si>
    <t>После отгрузки основного объема материалов конструкционного металлопроката</t>
  </si>
  <si>
    <t xml:space="preserve">Начало работ по изготовлению трехфазного сепаратора </t>
  </si>
  <si>
    <t xml:space="preserve">Commencement of three phase separator fabrication operations </t>
  </si>
  <si>
    <t>Приемка  основного объема труб диаметром 28"  и выше для шламоуловителя</t>
  </si>
  <si>
    <t>Acceptance of main scope of pipes in diameter of  28" and above for slug catcher</t>
  </si>
  <si>
    <t xml:space="preserve">Приемка основного объема технологических труб и фиттингов </t>
  </si>
  <si>
    <t xml:space="preserve">Acceptance of main scope of process pipes and fittings </t>
  </si>
  <si>
    <t>Приемка основного объема шаровых клапанов большого диаметра от 8" до 36"</t>
  </si>
  <si>
    <t>Acceptance of main scope of ball valves of large diameter, 8" to 36"</t>
  </si>
  <si>
    <t>Приемка основного объема шаровых клапанов малого диаметра от 1/2" до 6"</t>
  </si>
  <si>
    <t>Acceptance of main scope of ball valves of small diameter, 1/2" to 6"</t>
  </si>
  <si>
    <t xml:space="preserve">Приемка основного объема сферических клапанов большого диаметра 28" - 36" </t>
  </si>
  <si>
    <t>Acceptance of main scope of large diameter 28"-36" globe valves</t>
  </si>
  <si>
    <t xml:space="preserve">Приемка отсечных клапанов SDV и BDV </t>
  </si>
  <si>
    <t xml:space="preserve">Acceptance of SDV and BDV valves </t>
  </si>
  <si>
    <t>Приемка основного объема материалов и оборудования КИПиА</t>
  </si>
  <si>
    <t xml:space="preserve">Acceptance of main scope of instrumentation equipment and materials </t>
  </si>
  <si>
    <t>Приемка основного объема электрооборудования и материалов</t>
  </si>
  <si>
    <t xml:space="preserve">Acceptance of main scope of electrical equipment and materials </t>
  </si>
  <si>
    <t xml:space="preserve">Приемка трехфазного сепаратора </t>
  </si>
  <si>
    <t>Acceptance of three phase separator</t>
  </si>
  <si>
    <t>Доставка основных материалов конструкционного металлопроката</t>
  </si>
  <si>
    <t>5.26</t>
  </si>
  <si>
    <t>Доставка основного объема труб, диаметром 28" и более для шламоуловителя</t>
  </si>
  <si>
    <t>Delivery of main scope of pipes in diameter  of 28" and above for slug catcher</t>
  </si>
  <si>
    <t>5.27</t>
  </si>
  <si>
    <t>Доставка основного объема технологической трубы и фиттингов</t>
  </si>
  <si>
    <t>5.28</t>
  </si>
  <si>
    <t>Доставка основного объема шаровых клапанов большого диаметра от 8" до 36"</t>
  </si>
  <si>
    <t>Delivery of main scope of large diameter ball valves, 8"- 36"</t>
  </si>
  <si>
    <t>5.29</t>
  </si>
  <si>
    <t>Доставка  основного объема шаровых клапанов малого диаметра от 1/2" до 6"</t>
  </si>
  <si>
    <t>5.30</t>
  </si>
  <si>
    <t xml:space="preserve">Доставка сферических клапанов большого диаметра  28" -  36" </t>
  </si>
  <si>
    <t>Delivery of globe valves of large diameter, 28" - 36"</t>
  </si>
  <si>
    <t>5.31</t>
  </si>
  <si>
    <t>Доставка  отсечных клапанов (SDV, BDV)</t>
  </si>
  <si>
    <t>Delivery of SDV &amp; BDV valves</t>
  </si>
  <si>
    <t>5.32</t>
  </si>
  <si>
    <t>Доставка  основного объема материалов и оборудования КИПиА</t>
  </si>
  <si>
    <t xml:space="preserve">Delivery o fmain scope of Instrumentation equipment and materials </t>
  </si>
  <si>
    <t>5.33</t>
  </si>
  <si>
    <t>Доставка основного объема электрооборудования и материалов</t>
  </si>
  <si>
    <t xml:space="preserve">Delivery of main scope of electrical equipment and materials </t>
  </si>
  <si>
    <t xml:space="preserve">Доставка трехфазного сепаратора </t>
  </si>
  <si>
    <t xml:space="preserve">Delivery of three phase separator </t>
  </si>
  <si>
    <t>Доставка системы DCS</t>
  </si>
  <si>
    <t>Delivery of DCS system</t>
  </si>
  <si>
    <t>Мобилизация производственных мощностей для работ на строплощадке</t>
  </si>
  <si>
    <r>
      <t>Земляные работы/срезка грунта    (площадь работ</t>
    </r>
    <r>
      <rPr>
        <b/>
        <sz val="10"/>
        <color rgb="FFFF0000"/>
        <rFont val="Arial Narrow"/>
        <family val="2"/>
        <charset val="204"/>
      </rPr>
      <t>19005м2)</t>
    </r>
  </si>
  <si>
    <t xml:space="preserve">ШЛАМОУЛОВИТЕЛЬ </t>
  </si>
  <si>
    <t>СЕПАРАТОР</t>
  </si>
  <si>
    <t xml:space="preserve">Mechanical works including pipe, valves, fittings etc </t>
  </si>
  <si>
    <t>4.5.1</t>
  </si>
  <si>
    <t>4.5.2</t>
  </si>
  <si>
    <t>4.5.3</t>
  </si>
  <si>
    <t>Проведение верификация документации предпроектных разработок (FEED), предоставленной КОМПАНИЕЙ. Предоставление отчета о верификации.</t>
  </si>
  <si>
    <t>Выпуск спецификаций и дата-шитов на закупку оборудования длительной поставки: сепаратор, клапана SDV, BDV</t>
  </si>
  <si>
    <t>Предоставление пакета необходимой документации для проведения сессии ХАЗОП</t>
  </si>
  <si>
    <t>Предоставление отчета о проведении сессии ХАЗОП</t>
  </si>
  <si>
    <t xml:space="preserve">По мере поэтапного одобрения Компанией документов по детальному инжинирингу </t>
  </si>
  <si>
    <t xml:space="preserve">Выпуск компоновочных чертежей </t>
  </si>
  <si>
    <t>Выпуск изометрических схем трубопроводной обвязки и кабельных систем</t>
  </si>
  <si>
    <t>Выпуск ведомостей работ и материалов</t>
  </si>
  <si>
    <t>Выпуск документации по металлическим конструкциям</t>
  </si>
  <si>
    <t>Выпуск документации по общестроительным работам</t>
  </si>
  <si>
    <t xml:space="preserve">Выпуск строительных процедур </t>
  </si>
  <si>
    <t>4.5.4</t>
  </si>
  <si>
    <t>4.5.5</t>
  </si>
  <si>
    <t>4.5.6</t>
  </si>
  <si>
    <t>Выпуск документации Базового Дизайна с учетом верификации FEED</t>
  </si>
  <si>
    <t>ПОМЕСЯЧНОЕ РАСПРЕДЕЛЕНИЕ ДОХОДОВ</t>
  </si>
  <si>
    <t>Amount, USD</t>
  </si>
  <si>
    <t>Выполнение врезок в существующие мощности CPF</t>
  </si>
  <si>
    <t xml:space="preserve">Mobilization of facilities for organization of project management and design </t>
  </si>
  <si>
    <t>Mobilization of the facilities for the works at the construction site</t>
  </si>
  <si>
    <t>1-st Month</t>
  </si>
  <si>
    <t>2-nd Month</t>
  </si>
  <si>
    <t>3-rd Month</t>
  </si>
  <si>
    <t>4-th Month</t>
  </si>
  <si>
    <t>5-th Month</t>
  </si>
  <si>
    <t>6-th Month</t>
  </si>
  <si>
    <t>7-th Month</t>
  </si>
  <si>
    <t>8-th Month</t>
  </si>
  <si>
    <t>9-th Month</t>
  </si>
  <si>
    <t>10-th Month</t>
  </si>
  <si>
    <t>11-th Month</t>
  </si>
  <si>
    <t>12-th Month</t>
  </si>
  <si>
    <t xml:space="preserve">SURVEY: Pre-Engineering, pre- and post-installation </t>
  </si>
  <si>
    <t>Upon completion of pre-engineering survey , data collection,  survey etc. and approval of report by Company</t>
  </si>
  <si>
    <t>Verification of FEED documents to be furnished by the Company. Submission of the verification Report.</t>
  </si>
  <si>
    <t>Issue of specifications and data sheets for procurement of long-lead items:separator, SDV, BDV valves</t>
  </si>
  <si>
    <t>Issue of Basic Design documentation considering FEED verification</t>
  </si>
  <si>
    <t>Submission of documentation package required to conduct HAZOP</t>
  </si>
  <si>
    <t>Submission of HAZOP report</t>
  </si>
  <si>
    <t>Upon Company by stage approval of detailed engineering documents</t>
  </si>
  <si>
    <t>Issue of layout drawings</t>
  </si>
  <si>
    <t>Issue of piping and cable systems isometrics</t>
  </si>
  <si>
    <t>Issue of works and materials lists</t>
  </si>
  <si>
    <t>Issue of steel structures documentation</t>
  </si>
  <si>
    <t>Issue of civil works documentation</t>
  </si>
  <si>
    <t>Issue of construction procedures</t>
  </si>
  <si>
    <t>Placement of purchase order for supply of  structural rolled steel materials</t>
  </si>
  <si>
    <t>Placement of purchase order for fabrication of  three phase separator</t>
  </si>
  <si>
    <t>Placement of purchase order for fabrication of main scope of electrical equipment and materials</t>
  </si>
  <si>
    <t>Placement of purchase order for fabrication of process pipe and fittings</t>
  </si>
  <si>
    <t>Placement of purchase order for fabrication of ball valves of large diameter  8" to 36"</t>
  </si>
  <si>
    <t>Placement of purchase order for fabrication of ball valves of small diameter  1/2" to 6"</t>
  </si>
  <si>
    <t>Placement of purchase order for fabrication of globe valves of large diameter 28" to 36"</t>
  </si>
  <si>
    <t>Load out of main scope of structural rolled steel materials</t>
  </si>
  <si>
    <t>Delivery of main scope of structural rolled steel materials</t>
  </si>
  <si>
    <t>Delivery of main scope of small diameter ball valves, 1/2"  - 6"</t>
  </si>
  <si>
    <t>Delivery of main scope of process pipe and fittings</t>
  </si>
  <si>
    <t>Commencement of earth works</t>
  </si>
  <si>
    <t>Commencement of corrosion protection works (abrasive cleaning, priming, painting)</t>
  </si>
  <si>
    <t>Commencement of Slug catcher installation/construction</t>
  </si>
  <si>
    <t>Commencement of Slug catcher foundations construction</t>
  </si>
  <si>
    <t>Commencement of works on instrumentation and control systems installation</t>
  </si>
  <si>
    <t xml:space="preserve">Commencement of works on arrangement of new pipelines and servises existing road crossings </t>
  </si>
  <si>
    <t>Commensment of piping foundations construction</t>
  </si>
  <si>
    <t>Commencement of piping installation</t>
  </si>
  <si>
    <t>Commencement of Separator foundations construction</t>
  </si>
  <si>
    <t>Commencement of heat tracing installation</t>
  </si>
  <si>
    <t>Commencement of pipelines heat insulation</t>
  </si>
  <si>
    <t>Commencement of piping ID marking performance</t>
  </si>
  <si>
    <t>Completion of Slug catcher foundations construction</t>
  </si>
  <si>
    <t>Completion of of Slug catcher installation/construction (corrosion protection is not completed on welds)</t>
  </si>
  <si>
    <t>Completion of piping foundations construction</t>
  </si>
  <si>
    <t>Completion of Separator foundations construction</t>
  </si>
  <si>
    <t>Completion of piping installation  (corrosion protection is not completed on welds)</t>
  </si>
  <si>
    <t>Completion of earth works</t>
  </si>
  <si>
    <t>Completion of heat insulation installation</t>
  </si>
  <si>
    <t>Completion of instrumentation and control systems installation</t>
  </si>
  <si>
    <t>Completion of pipelines heat insulation</t>
  </si>
  <si>
    <t>Backfilling of existing road excavated area for arrangement of new pipelines and services existing road crossing</t>
  </si>
  <si>
    <t>Completion of new road construction</t>
  </si>
  <si>
    <t>Hydro-testing/pneumo-testing of new constructed fasilities/piping (excluding tie-in locations testing)</t>
  </si>
  <si>
    <t>Tie-ins to existing facilities of CPF</t>
  </si>
  <si>
    <t>Completion of works on commissioning of electrical and instrumentation systems</t>
  </si>
  <si>
    <t>Hand-over of Project dossier to Company</t>
  </si>
  <si>
    <t>EPIC FOR NEW FINGER TYPE SLUG CATCHER
AND 3 PH. SEPARATOR</t>
  </si>
  <si>
    <t xml:space="preserve">После завершения обследования после монтажа и приемки отчета Компанией </t>
  </si>
  <si>
    <t xml:space="preserve">По мере поэтапного одобрения документов по детальному инжинирингу и утверждения Компанией на ежемесячной пропорциональной основе  </t>
  </si>
  <si>
    <t xml:space="preserve">После предоставления документов по детальному проектированию и одобрения Компанией </t>
  </si>
  <si>
    <t xml:space="preserve">По мере поэтапного одобрения Компанией спецификаций на закупку материалов, оборудования, других дополнительных приспособлений т.д. </t>
  </si>
  <si>
    <t xml:space="preserve">По мере поэтапного предоставления разрешения сертификационного органа на отгрузку и после выполнения всех пунктов ведомости недоделок для материалов, оборудования, других дополнительных приспособлений и т.д.  </t>
  </si>
  <si>
    <t xml:space="preserve">По мере поэтапного завершения монтажа в части других дополнительных приспособлений и т.д., включая работы по безопасности   </t>
  </si>
  <si>
    <t>Завершение и приемка нового оборудования и испытаний</t>
  </si>
  <si>
    <t xml:space="preserve">Завершение и приемка испытаний в части общестроительных работ, электричества, безопасности, трубной обвязки и механических испытаний и т.д. </t>
  </si>
  <si>
    <t xml:space="preserve">После выполнения всех пунктов ведомости недоделок и утверждения Компанией  </t>
  </si>
  <si>
    <t xml:space="preserve">После очистки площадки и демобилизации ресурсов Подрядчика </t>
  </si>
  <si>
    <t>вар. NCGS</t>
  </si>
  <si>
    <t>вар. DOTL</t>
  </si>
  <si>
    <t>A</t>
  </si>
  <si>
    <t>Лампы галогеновые BRiLUX 1000 W</t>
  </si>
  <si>
    <t>Комбинационный модуль EverGUM на 6 розеток</t>
  </si>
  <si>
    <t>B</t>
  </si>
  <si>
    <t>C</t>
  </si>
  <si>
    <t>Measuring reel 3m (steel tape)</t>
  </si>
  <si>
    <t>Рулетка 10м</t>
  </si>
  <si>
    <t>Measuring reel 5m (steel tape)</t>
  </si>
  <si>
    <t>D</t>
  </si>
  <si>
    <t>мп</t>
  </si>
  <si>
    <t>E</t>
  </si>
  <si>
    <t>F</t>
  </si>
  <si>
    <t>Устройство рабочей площадки</t>
  </si>
  <si>
    <t>ЛНК</t>
  </si>
  <si>
    <t>В закупку</t>
  </si>
  <si>
    <t xml:space="preserve">Круги и щетки для монтажных и сварочных работ </t>
  </si>
  <si>
    <t>Маски, стекла и светофильтры</t>
  </si>
  <si>
    <t>ИТОГО:</t>
  </si>
  <si>
    <t>АКЗ</t>
  </si>
  <si>
    <t>Разработали:</t>
  </si>
  <si>
    <t>Согласовано:</t>
  </si>
  <si>
    <t>Склад</t>
  </si>
  <si>
    <t>УОНИ 13/55</t>
  </si>
  <si>
    <t>Щётка мет. RGB 115</t>
  </si>
  <si>
    <t>Щётка мет. RGB 178</t>
  </si>
  <si>
    <t xml:space="preserve">Борфрезы </t>
  </si>
  <si>
    <t>3</t>
  </si>
  <si>
    <t>5</t>
  </si>
  <si>
    <t>2</t>
  </si>
  <si>
    <t>Щётка по металлу ручная</t>
  </si>
  <si>
    <t xml:space="preserve">Скотч малярный100м х 50 мм прозрачный </t>
  </si>
  <si>
    <t>Лента малярная 50 ммх50 мп</t>
  </si>
  <si>
    <t>Наждачная бумага №40</t>
  </si>
  <si>
    <t>Пропан</t>
  </si>
  <si>
    <t>баллон</t>
  </si>
  <si>
    <t>Стекла прозрачные</t>
  </si>
  <si>
    <t>Резак газовый "Донмет" 142П</t>
  </si>
  <si>
    <t>Маркер "Duraball" red.</t>
  </si>
  <si>
    <t>Кусачки/Пассатижи</t>
  </si>
  <si>
    <t>КГ1х25</t>
  </si>
  <si>
    <t>КГ1х50</t>
  </si>
  <si>
    <t>BSB</t>
  </si>
  <si>
    <t>BB</t>
  </si>
  <si>
    <t>DE2300</t>
  </si>
  <si>
    <t>400А</t>
  </si>
  <si>
    <t>пар</t>
  </si>
  <si>
    <t>2400х2400х6000</t>
  </si>
  <si>
    <t>Вагон-прорабка</t>
  </si>
  <si>
    <t>Биотуалет</t>
  </si>
  <si>
    <t>Склад пропановых баллонов</t>
  </si>
  <si>
    <t>Модуль сушилка</t>
  </si>
  <si>
    <t>Кунг для охраны</t>
  </si>
  <si>
    <t>Пожарный щит</t>
  </si>
  <si>
    <t>Навес для курилки</t>
  </si>
  <si>
    <t>Сверло 10 мм</t>
  </si>
  <si>
    <t>Инструмент (отвёртки, нож)</t>
  </si>
  <si>
    <t>Мультиметр AX-585</t>
  </si>
  <si>
    <t>Батарейки типа "Крона"</t>
  </si>
  <si>
    <t>Шестигранные ключи (набор)</t>
  </si>
  <si>
    <t>Фен для термоусадки "Makita" HG651CK</t>
  </si>
  <si>
    <t>Удлинитель на барабане 50 м</t>
  </si>
  <si>
    <t>Ступенчатое сверло 6 - 32мм</t>
  </si>
  <si>
    <t>Ящик пластиковый для инструмента</t>
  </si>
  <si>
    <t xml:space="preserve">Поверка приборов Госэлекторометрологии </t>
  </si>
  <si>
    <t>АX-585</t>
  </si>
  <si>
    <t xml:space="preserve"> Fluke E6-24 , до 10ГОм </t>
  </si>
  <si>
    <t>MON30</t>
  </si>
  <si>
    <t>Makita HG651CK</t>
  </si>
  <si>
    <t>Makita 8391DWAE</t>
  </si>
  <si>
    <t>для мультиметра АX-585</t>
  </si>
  <si>
    <t xml:space="preserve">Рулетка 3м </t>
  </si>
  <si>
    <t xml:space="preserve">Рулетка 5м </t>
  </si>
  <si>
    <t>Ветошь</t>
  </si>
  <si>
    <t xml:space="preserve">Комплекты постельного белья </t>
  </si>
  <si>
    <t>Одеяла</t>
  </si>
  <si>
    <t>Подушки</t>
  </si>
  <si>
    <t>500*500</t>
  </si>
  <si>
    <t>Лампы галогеновые BRiLUX 500 W</t>
  </si>
  <si>
    <t>1200*2000</t>
  </si>
  <si>
    <t>Вагон пищеблок/ пункт раздачи пищи</t>
  </si>
  <si>
    <t>Вагон душевая</t>
  </si>
  <si>
    <t>500х1200х2000</t>
  </si>
  <si>
    <t>Шкаф платяной, двустворчатый</t>
  </si>
  <si>
    <t>1</t>
  </si>
  <si>
    <t>4</t>
  </si>
  <si>
    <t>6</t>
  </si>
  <si>
    <t>7</t>
  </si>
  <si>
    <t>8</t>
  </si>
  <si>
    <t>9</t>
  </si>
  <si>
    <t>Кислород О2</t>
  </si>
  <si>
    <t>Штангенциркуль диапазон из. 0-150 мм (длина губок 100 мм)</t>
  </si>
  <si>
    <t>Обогреватель, электрический конвекторного типа, настенного крепления</t>
  </si>
  <si>
    <t xml:space="preserve">Руководитель проекта </t>
  </si>
  <si>
    <t>ОБЩАЯ СТОИМОСТЬ ЗАКУПОК:</t>
  </si>
  <si>
    <t>ДОСТАВКА:</t>
  </si>
  <si>
    <t>Тип / Марка / Описание</t>
  </si>
  <si>
    <t>Стоимость
без НДС</t>
  </si>
  <si>
    <t>Стоимость
с НДС</t>
  </si>
  <si>
    <t>Потреб-ность</t>
  </si>
  <si>
    <t>м³</t>
  </si>
  <si>
    <t>Наименование материалов, оборудования и механизмов</t>
  </si>
  <si>
    <t>Прожектор 1000 W deluxe</t>
  </si>
  <si>
    <t>Полоса металлическая 4х30</t>
  </si>
  <si>
    <t>Щит РЩ для временного электроснабжения</t>
  </si>
  <si>
    <t>Рулетка 50м (только металлическая 2кл. точности с ценой деления 1мм)</t>
  </si>
  <si>
    <t>Клемм/масса</t>
  </si>
  <si>
    <t>Шуруповёрт "Makita" 8391DWAE</t>
  </si>
  <si>
    <t xml:space="preserve">Ключ разводной №2 </t>
  </si>
  <si>
    <t>Склад кислородных баллонов</t>
  </si>
  <si>
    <t>простынь, пододеяльник, наволочка</t>
  </si>
  <si>
    <t>Ед. измер.</t>
  </si>
  <si>
    <t>Спецодежда</t>
  </si>
  <si>
    <t>Технические газы</t>
  </si>
  <si>
    <t>I.</t>
  </si>
  <si>
    <t>II.</t>
  </si>
  <si>
    <t>МАЛОЦЕННЫЕ И БЫСТРОИЗНАШИВАЮЩИЕСЯ ПРЕДМЕТЫ (МБП)</t>
  </si>
  <si>
    <t>III.</t>
  </si>
  <si>
    <t>IV.</t>
  </si>
  <si>
    <t>ИНДИВИДУАЛЬНАЯ ОСНАСТКА И МОНТАЖНЫЕ ПРИСПОСОБЛЕНИЯ</t>
  </si>
  <si>
    <t>V.</t>
  </si>
  <si>
    <t>Административно-бытовой городок</t>
  </si>
  <si>
    <t>ВРЕМЕННЫЕ ЗДАНИЯ И СООРУЖЕНИЯ</t>
  </si>
  <si>
    <t>VI.</t>
  </si>
  <si>
    <t>Протяжка для кабеля нейлоновая ø 4мм² х 30метров (MON30)</t>
  </si>
  <si>
    <t>Средства пожаротушения</t>
  </si>
  <si>
    <t>к-кт</t>
  </si>
  <si>
    <t>упак.</t>
  </si>
  <si>
    <t>Соединитель 3-хфазный 32А 3р+ре (вилка)</t>
  </si>
  <si>
    <t>Монтажный инструмент и оснастка</t>
  </si>
  <si>
    <t>Кабель сварочный</t>
  </si>
  <si>
    <t>Разъем кабельный</t>
  </si>
  <si>
    <t>Наконечник кабельный</t>
  </si>
  <si>
    <t>35мм²</t>
  </si>
  <si>
    <t>50мм²</t>
  </si>
  <si>
    <t>Термоусадка RC 9,5/4,8</t>
  </si>
  <si>
    <t>Вагон-бытовка</t>
  </si>
  <si>
    <t>Лагерь для проживания персонала</t>
  </si>
  <si>
    <t>Сварочный инструмент и оснастка</t>
  </si>
  <si>
    <t>для мегомметра Fluke E6-24</t>
  </si>
  <si>
    <t xml:space="preserve">Цифровой мегомметр Fluke E6-24, до 10ГОм </t>
  </si>
  <si>
    <t>ОГС</t>
  </si>
  <si>
    <t>СМУ</t>
  </si>
  <si>
    <t>ОПР</t>
  </si>
  <si>
    <t>Оценочный бюджет:</t>
  </si>
  <si>
    <t>Временные металлоконструкции</t>
  </si>
  <si>
    <t>СИЗ, спецодежда</t>
  </si>
  <si>
    <t>Оснастка, инструмент, инвентарь</t>
  </si>
  <si>
    <t>Склад
(без НДС)</t>
  </si>
  <si>
    <t>2000х3000 мм</t>
  </si>
  <si>
    <t>к-т</t>
  </si>
  <si>
    <t>Хомут нейлон 100</t>
  </si>
  <si>
    <t xml:space="preserve">по проекту 1К-ДС3-09-12-2024- КР  " Восстановление строительных конструкций крыши, кровельного покрытия цеха М-10 </t>
  </si>
  <si>
    <t>ВЕДОМОСТЬ НЕОБХОДИМОЙ - ОСНАСТКИ, МАТЕРИАЛОВ, ОБОРУДОВАНИЯ И ИНСТРУМЕНТОВ УЧАСТКОВ И СЛУЖБ - г.Коломна.</t>
  </si>
  <si>
    <t>Наружные работы по кровле</t>
  </si>
  <si>
    <t>Внутренние работы по конструкциям</t>
  </si>
  <si>
    <t>Запчасти и расходные материалы, машины и механизмы</t>
  </si>
  <si>
    <t>РЕМОНТ И ОБСЛУЖИВАНИЕ ТЕХНИКИ.,  МАШИНЫ И МЕХАНИЗМЫ</t>
  </si>
  <si>
    <t>Куртка для ИТР зимняя «Капитан»</t>
  </si>
  <si>
    <t>Куртка, брюки для ИТР демисизонные «Дунай» - софтшел.</t>
  </si>
  <si>
    <t>ПВ ООО «Фирма «Техноавиа»</t>
  </si>
  <si>
    <t>96-100, рост 170-176 (1шт.), 104-108, рост 170-176 (1шт.), 104-108, рост 182-188 (1шт.).</t>
  </si>
  <si>
    <t>Куртка мужская зимняя «Молоток» бежевая</t>
  </si>
  <si>
    <t>104-108, рост 170-176 (3шт.), 104-108, рост 182-188 (3шт.), 112-116, рост 170-176 (2шт.), 112-116, рост 182-188 (2шт.).</t>
  </si>
  <si>
    <t>Спецобувь - ботинки для ИТР "Челси"</t>
  </si>
  <si>
    <t>р.41-1п., р.43-1п., р.44-1п.</t>
  </si>
  <si>
    <t xml:space="preserve"> р.41-4п., р.42-2п., р.43-2п., р.44-2п.</t>
  </si>
  <si>
    <t>Спецобувь - ботинки для монтажников "Неотек"</t>
  </si>
  <si>
    <t>Перчатки кожанные для ИТР, лаборатории и стройконтроль заказчика.</t>
  </si>
  <si>
    <t>Перчатки Крафт для монтажников и механизаторов.</t>
  </si>
  <si>
    <t>Перчатки трикотажные х/б+п/э (13 класс)</t>
  </si>
  <si>
    <t>размер. №8</t>
  </si>
  <si>
    <t>размер. №9</t>
  </si>
  <si>
    <t>Перчатки "Голд плюс" из спилка КРС с крагами для сварщика</t>
  </si>
  <si>
    <t>Перчатки защитные термостойкие "Хэндпро" С06. для сварщика</t>
  </si>
  <si>
    <t>Перчатки трикотажные х/б+п/э (13 класс) для сварщиков</t>
  </si>
  <si>
    <t>Перчатки защитные "Фреджус" для работы с горячим битумом и мастикой</t>
  </si>
  <si>
    <t>Спецобувь сапоги мужские кожанные "Неогард - лайт" для сварщиков</t>
  </si>
  <si>
    <t xml:space="preserve"> р.43-1п., р.44-1п.</t>
  </si>
  <si>
    <t>Костюм сварщика мужской летний "Марс" 2 класс защиты.</t>
  </si>
  <si>
    <t>р.52-1шт., р.54-1шт.</t>
  </si>
  <si>
    <t>СРЕДСТВА ИН. ЗЩ., СПЕЦОДЕЖДА, удостоверения.</t>
  </si>
  <si>
    <t>Маска сварщика ЕСАБ с откидным стеклом</t>
  </si>
  <si>
    <t>Щиток 6X3F Univet (6X3F.01.00) с регулировкой вентиляции для очков 6X3</t>
  </si>
  <si>
    <t>размер стекла 4х110х90мм</t>
  </si>
  <si>
    <t>Каска защитная шахтерская «СОМЗ-55 Hammer RAPID» красная (77716)</t>
  </si>
  <si>
    <t>Каскетка защитная RZ BioT CAP серая (92211)</t>
  </si>
  <si>
    <t>Затраты на удостоверения и работа лаборатории НК.</t>
  </si>
  <si>
    <t>Монтажники сварщики</t>
  </si>
  <si>
    <t>Удостоверения - работа на высоте</t>
  </si>
  <si>
    <t>Удостоверения - работа с подьемника</t>
  </si>
  <si>
    <t>Удостоверения - работа с электроинструментом</t>
  </si>
  <si>
    <t>Удостоверения - работа с ручным инструментом</t>
  </si>
  <si>
    <t>Удостоверения - стропальщика</t>
  </si>
  <si>
    <t>Удостоверения - первая медицинская помощь</t>
  </si>
  <si>
    <t>Удостоверения - газорезчика</t>
  </si>
  <si>
    <t>Удостоверения - НАКС для сварщика - СК все пункты.</t>
  </si>
  <si>
    <t>Удостоверения - НАКС для ИТР 2 уровень - СК все пункты.</t>
  </si>
  <si>
    <t>Удостоверения - НРС для ИТР.</t>
  </si>
  <si>
    <t>Удостоверения - Промбезопасность для ИТР.</t>
  </si>
  <si>
    <t>Удостоверения - 6 видов для ИТР. (Пож. Тех., электр.,ОТ и ТБ., мед.)</t>
  </si>
  <si>
    <t>Работа лаборатории - УЗК - 10%.,ВИК - 100%.</t>
  </si>
  <si>
    <t>компл.</t>
  </si>
  <si>
    <r>
      <t xml:space="preserve">Megafild-715 </t>
    </r>
    <r>
      <rPr>
        <sz val="10"/>
        <rFont val="Calibri"/>
        <family val="2"/>
        <charset val="204"/>
      </rPr>
      <t>Ø</t>
    </r>
    <r>
      <rPr>
        <sz val="10"/>
        <rFont val="Arial"/>
        <family val="2"/>
        <charset val="204"/>
      </rPr>
      <t xml:space="preserve"> 1,2 мм.</t>
    </r>
  </si>
  <si>
    <t>Проволока омедненная 09Г2С для сварки полуавтоматом</t>
  </si>
  <si>
    <t>Электроды ø3,2 ЕСАБ</t>
  </si>
  <si>
    <t>Электроды ø2,5 ЕСАБ</t>
  </si>
  <si>
    <t>Электроды ø3,0 мм Лосиноостровские</t>
  </si>
  <si>
    <t>Пропан, для нагрева мягкой кровли</t>
  </si>
  <si>
    <t>Углекислота</t>
  </si>
  <si>
    <t>Войлок на коврики (4 кв.м.) для сварочных работ</t>
  </si>
  <si>
    <t>толщина - 20-25мм</t>
  </si>
  <si>
    <t>Электроинструмент и св. оборудование для внут. и наруж. работ</t>
  </si>
  <si>
    <r>
      <t xml:space="preserve">Шлифмашинка угловая </t>
    </r>
    <r>
      <rPr>
        <sz val="10"/>
        <rFont val="Calibri"/>
        <family val="2"/>
        <charset val="204"/>
      </rPr>
      <t>Ø</t>
    </r>
    <r>
      <rPr>
        <sz val="10"/>
        <rFont val="Arial"/>
        <family val="2"/>
        <charset val="204"/>
      </rPr>
      <t xml:space="preserve"> 125 мм. МАКИТА</t>
    </r>
  </si>
  <si>
    <r>
      <t xml:space="preserve">Шлифмашинка угловая </t>
    </r>
    <r>
      <rPr>
        <sz val="10"/>
        <rFont val="Calibri"/>
        <family val="2"/>
        <charset val="204"/>
      </rPr>
      <t>Ø</t>
    </r>
    <r>
      <rPr>
        <sz val="10"/>
        <rFont val="Arial"/>
        <family val="2"/>
        <charset val="204"/>
      </rPr>
      <t xml:space="preserve"> 230 мм. МАКИТА</t>
    </r>
  </si>
  <si>
    <r>
      <t xml:space="preserve">Шлифмашинка прямая </t>
    </r>
    <r>
      <rPr>
        <sz val="10"/>
        <rFont val="Calibri"/>
        <family val="2"/>
        <charset val="204"/>
      </rPr>
      <t>Ø</t>
    </r>
    <r>
      <rPr>
        <sz val="10"/>
        <rFont val="Arial"/>
        <family val="2"/>
        <charset val="204"/>
      </rPr>
      <t xml:space="preserve"> 20 мм. МАКИТА</t>
    </r>
  </si>
  <si>
    <t>Сварочный инвертор однофазный ЕСАБ</t>
  </si>
  <si>
    <t>Сварочный полуавтомат в комп. с подающим ЕСАБ</t>
  </si>
  <si>
    <t>Дрель. МАКИТА для замеса раствора</t>
  </si>
  <si>
    <t>Шуруповерт. аккумуляторный МАКИТА для замеса раствора</t>
  </si>
  <si>
    <t>Венчик для замеса раствора на дрель</t>
  </si>
  <si>
    <t>РАСХОДНЫЕ МАТЕРИАЛЫ, ЭЛЕКТРОИНСТРУМЕНТ, СВ. ОБОРУДОВ.</t>
  </si>
  <si>
    <t>Кровля - акваизол 1 слой</t>
  </si>
  <si>
    <t>рул.</t>
  </si>
  <si>
    <t>Кровля - акваизол 2 слой</t>
  </si>
  <si>
    <t>Праймер - битумная мастика в ведрах обьемом 20 литров</t>
  </si>
  <si>
    <t>Дозакупка по факту вып. работ</t>
  </si>
  <si>
    <t>Дизтопливо для Праймера</t>
  </si>
  <si>
    <t>лит</t>
  </si>
  <si>
    <t>Штукатурка КНАУФ РОТБАНД - 20 кг</t>
  </si>
  <si>
    <t>Цемент - 20 кг.</t>
  </si>
  <si>
    <t>Материалы для кровли и бетонных работ</t>
  </si>
  <si>
    <t>Материалы и инструмент для бетонных работ</t>
  </si>
  <si>
    <t>Ведро металическое обьем - 20 лит.</t>
  </si>
  <si>
    <t>Ведро металическое обьем - 10 лит.</t>
  </si>
  <si>
    <t>Шпатель строительный нерж. - 100мм.</t>
  </si>
  <si>
    <t>Шпатель строительный нерж. - 50мм.</t>
  </si>
  <si>
    <t>Шпатель строительный нерж. - 200мм.</t>
  </si>
  <si>
    <t>Грузоподъемные приспособления, стропы и тросы, карабины</t>
  </si>
  <si>
    <t>Скоба такелажная г/п 1тн</t>
  </si>
  <si>
    <t>Скоба такелажная г/п 0,5тн</t>
  </si>
  <si>
    <t>Карабин винтовой AZ011 г/п 150кг.</t>
  </si>
  <si>
    <t>Карабин  автоматический AZ011T г/п 200кг.</t>
  </si>
  <si>
    <t>Строп текстильный СТП, L = 6м г/п 1тн.</t>
  </si>
  <si>
    <t>Строп текстильный СТП, L = 12м г/п 1тн.</t>
  </si>
  <si>
    <t>Строп текстильный СТП, L = 3м г/п 1тн.</t>
  </si>
  <si>
    <t>Гибкая анкерная линия «АнкерЛайн» 100 м</t>
  </si>
  <si>
    <t>Строп текстильный СТП, L = 12м г/п 3тн.</t>
  </si>
  <si>
    <t>Строп текстильный СТП, L = 6м г/п 3тн.</t>
  </si>
  <si>
    <t>Таль ручная цепная - 12м. г.п.1тн</t>
  </si>
  <si>
    <t>Канат полипропиленовый ø20 мм L = 1000 м.п</t>
  </si>
  <si>
    <t>Канат полипропиленовый ø18 мм L = 200 м.п</t>
  </si>
  <si>
    <t>Таль ручная цепная - 12м. г.п.3тн</t>
  </si>
  <si>
    <r>
      <t xml:space="preserve">Канат капроновый </t>
    </r>
    <r>
      <rPr>
        <sz val="10"/>
        <rFont val="Calibri"/>
        <family val="2"/>
        <charset val="204"/>
      </rPr>
      <t>Ø</t>
    </r>
    <r>
      <rPr>
        <sz val="10"/>
        <rFont val="Arial"/>
        <family val="2"/>
        <charset val="204"/>
      </rPr>
      <t>=16мм L = 200 м.п.</t>
    </r>
  </si>
  <si>
    <t>Канат полипропиленовый (сигнальный) ø16мм L = 200 м.п.</t>
  </si>
  <si>
    <t>Редуктор БПО 5-3 под пропан</t>
  </si>
  <si>
    <t>Редуктор БКО 5-3 под кислород</t>
  </si>
  <si>
    <t>Редуктор БУО 5-3 с обогревом под углекислоту</t>
  </si>
  <si>
    <t>Редуктор под горелку пропан.</t>
  </si>
  <si>
    <t>Удлинитель переноска 6х3</t>
  </si>
  <si>
    <t>30м/220В</t>
  </si>
  <si>
    <t>Инструмент и оснастка для балонов</t>
  </si>
  <si>
    <t>70мм²</t>
  </si>
  <si>
    <r>
      <t xml:space="preserve">Шланг для пропана </t>
    </r>
    <r>
      <rPr>
        <sz val="10"/>
        <rFont val="Calibri"/>
        <family val="2"/>
        <charset val="204"/>
      </rPr>
      <t>Ø</t>
    </r>
    <r>
      <rPr>
        <sz val="10"/>
        <rFont val="Arial"/>
        <family val="2"/>
        <charset val="204"/>
      </rPr>
      <t xml:space="preserve"> 18мм.</t>
    </r>
  </si>
  <si>
    <r>
      <t xml:space="preserve">Шланг для кислорода </t>
    </r>
    <r>
      <rPr>
        <sz val="10"/>
        <rFont val="Calibri"/>
        <family val="2"/>
        <charset val="204"/>
      </rPr>
      <t>Ø</t>
    </r>
    <r>
      <rPr>
        <sz val="10"/>
        <rFont val="Arial"/>
        <family val="2"/>
        <charset val="204"/>
      </rPr>
      <t xml:space="preserve"> 18мм.</t>
    </r>
  </si>
  <si>
    <r>
      <t xml:space="preserve">Шланг для углекислоты </t>
    </r>
    <r>
      <rPr>
        <sz val="10"/>
        <rFont val="Calibri"/>
        <family val="2"/>
        <charset val="204"/>
      </rPr>
      <t>Ø</t>
    </r>
    <r>
      <rPr>
        <sz val="10"/>
        <rFont val="Arial"/>
        <family val="2"/>
        <charset val="204"/>
      </rPr>
      <t xml:space="preserve"> 18мм.</t>
    </r>
  </si>
  <si>
    <r>
      <t xml:space="preserve">Хомут мет. для шлангов </t>
    </r>
    <r>
      <rPr>
        <sz val="10"/>
        <rFont val="Calibri"/>
        <family val="2"/>
        <charset val="204"/>
      </rPr>
      <t>Ø</t>
    </r>
    <r>
      <rPr>
        <sz val="10"/>
        <rFont val="Arial"/>
        <family val="2"/>
        <charset val="204"/>
      </rPr>
      <t xml:space="preserve"> 18мм.</t>
    </r>
  </si>
  <si>
    <r>
      <t xml:space="preserve">Зажим болтовой мет. для каната </t>
    </r>
    <r>
      <rPr>
        <sz val="10"/>
        <rFont val="Calibri"/>
        <family val="2"/>
        <charset val="204"/>
      </rPr>
      <t>Ø</t>
    </r>
    <r>
      <rPr>
        <sz val="10"/>
        <rFont val="Arial"/>
        <family val="2"/>
        <charset val="204"/>
      </rPr>
      <t xml:space="preserve"> 16мм.</t>
    </r>
  </si>
  <si>
    <r>
      <t xml:space="preserve">Зажим болтовой мет. для каната </t>
    </r>
    <r>
      <rPr>
        <sz val="10"/>
        <rFont val="Calibri"/>
        <family val="2"/>
        <charset val="204"/>
      </rPr>
      <t>Ø</t>
    </r>
    <r>
      <rPr>
        <sz val="10"/>
        <rFont val="Arial"/>
        <family val="2"/>
        <charset val="204"/>
      </rPr>
      <t xml:space="preserve"> 20мм.</t>
    </r>
  </si>
  <si>
    <t>Ключ газовый №1</t>
  </si>
  <si>
    <t>Ключ газовый №2</t>
  </si>
  <si>
    <t>Ключ газовый №3</t>
  </si>
  <si>
    <t>Брезент т - 2мм. рр 2х100м.</t>
  </si>
  <si>
    <t>Инструмент и оснастка для работ по бетону и кровле</t>
  </si>
  <si>
    <t>Нож сапожный тол. лезвия - 4мм.</t>
  </si>
  <si>
    <t>Нож строительный с ножнами тол. лезвия - 2мм.</t>
  </si>
  <si>
    <t>Наждачная бумага №20</t>
  </si>
  <si>
    <t>Кельма для раствора</t>
  </si>
  <si>
    <t>Пленка ПЭ рр 2х100м толщина - 2мм.</t>
  </si>
  <si>
    <t>Ветошь х/б 20 кг.</t>
  </si>
  <si>
    <t>Кисти малярные ш=50мм.</t>
  </si>
  <si>
    <t>Кисти малярные ш=100мм.</t>
  </si>
  <si>
    <t>Брезент т - 4мм. рр 2х100м.</t>
  </si>
  <si>
    <t>Проволока вязальная 2 мм 20 кг.</t>
  </si>
  <si>
    <t>Шпатель строительный нерж. Ш - 150 мм.</t>
  </si>
  <si>
    <t>Плоскогубцы/ кусачки</t>
  </si>
  <si>
    <t>Пошив брезента в полога весь обьем.</t>
  </si>
  <si>
    <t>Монтировка</t>
  </si>
  <si>
    <t>Отвертка 300мм</t>
  </si>
  <si>
    <t>Инструмент и оснастка для работ по электрике</t>
  </si>
  <si>
    <t>Аккумуляторные батарейки АА 1,5В, 2050 mAh</t>
  </si>
  <si>
    <t>Пояс предохранительный лямочный ППЛ-32 (размер XXL)</t>
  </si>
  <si>
    <t>Труба профильная прямоугольного сечения рр 60х40х3мм.</t>
  </si>
  <si>
    <t>для ограждения мест производства</t>
  </si>
  <si>
    <t>Труба профильная квадратного сечения рр 40х40х3мм.</t>
  </si>
  <si>
    <t>кг.</t>
  </si>
  <si>
    <r>
      <t>Мешок ПВХ с гашами для строительного мусора - обьем 1м</t>
    </r>
    <r>
      <rPr>
        <sz val="10"/>
        <rFont val="Calibri"/>
        <family val="2"/>
        <charset val="204"/>
      </rPr>
      <t>³</t>
    </r>
  </si>
  <si>
    <t>Болт М8х20 -10 шт</t>
  </si>
  <si>
    <t>Гайка М8 - 10шт</t>
  </si>
  <si>
    <t>Шайба 8 - 20шт.</t>
  </si>
  <si>
    <t>к-т.</t>
  </si>
  <si>
    <t>Хранение и заправка топлива</t>
  </si>
  <si>
    <t>Канистра мет.под дизтопливо - 20 литров</t>
  </si>
  <si>
    <t>Бочка мет.под дизтопливо - 200 литров</t>
  </si>
  <si>
    <t>Насос ручной центробежный с шлангом - 15м.  для перекачки топлива</t>
  </si>
  <si>
    <t>Мусорные контейнеры  обьем - 100литров.</t>
  </si>
  <si>
    <t>Жилой вагон на 4 человек</t>
  </si>
  <si>
    <t>1500 - 2000 Ватт</t>
  </si>
  <si>
    <t>Матрасы пружинный</t>
  </si>
  <si>
    <t>1000*2000</t>
  </si>
  <si>
    <t>Кровати двухярусные</t>
  </si>
  <si>
    <t>Термоса емк 10 л</t>
  </si>
  <si>
    <t xml:space="preserve">Доска строганная 40 мм </t>
  </si>
  <si>
    <t>200х6000мм.</t>
  </si>
  <si>
    <t>Плиты дорожные 2х3 м покрытия площадок изготовления деталей</t>
  </si>
  <si>
    <t xml:space="preserve">Труба профильная квадратного сечения рр 40х40х3мм.столбы </t>
  </si>
  <si>
    <t>столбы из трубы 3х40х40 L = 2,5м</t>
  </si>
  <si>
    <t>зеленая</t>
  </si>
  <si>
    <t>рр 1100х6000мм.</t>
  </si>
  <si>
    <t>м.п.</t>
  </si>
  <si>
    <t>Временное освещение</t>
  </si>
  <si>
    <t>Лампа светодиодная мощностью 400вт для пр. заливающего света</t>
  </si>
  <si>
    <t>Прожектор светодиодный 400 вт.</t>
  </si>
  <si>
    <t>Щит РЩ для временного электроснабжения в сборе с авт.</t>
  </si>
  <si>
    <t xml:space="preserve">Кабель КГ 3х6+1х6 </t>
  </si>
  <si>
    <t>мес.</t>
  </si>
  <si>
    <t>1 единица.</t>
  </si>
  <si>
    <t xml:space="preserve">     Кран автомобильный КС 45717 - 1 с гуськом - аренда</t>
  </si>
  <si>
    <t>Подьемник телескопический аренла</t>
  </si>
  <si>
    <t>Автомобиль КАМАЗ с КМУ к.ф. - 6х4. аренда</t>
  </si>
  <si>
    <t>Автомобиль СОБОЛЬ НЕКСТ - 7мест к.ф. - 4х2. аренда</t>
  </si>
  <si>
    <t>Набор ключей для ремонта авто.</t>
  </si>
  <si>
    <t>Насос с ресивером 100л. и насадками.</t>
  </si>
  <si>
    <t>НДС-22%</t>
  </si>
  <si>
    <t xml:space="preserve">Руководитель строительства____________________ </t>
  </si>
  <si>
    <t>Руководитель проектного офиса</t>
  </si>
  <si>
    <t>Зам. Руководителя строительства</t>
  </si>
  <si>
    <t>Куратор проекта</t>
  </si>
  <si>
    <t xml:space="preserve">Нач.отдела снабжения _________________ </t>
  </si>
  <si>
    <t>Проект расчитан на 7 календарных месяцев., КР - монтажники - 10 чел., эл. сварщики - 2 чел., итр - 3 чел. ( нач. уч - 1., прораб - 1., мастер смр - 1.)</t>
  </si>
  <si>
    <t>АР- кровельщики 12 чел, подсобники - 15 чел., итр - 3 ( прораб -1 чел, мастер 2 чел.)</t>
  </si>
  <si>
    <r>
      <t>Цена за ед.
(</t>
    </r>
    <r>
      <rPr>
        <b/>
        <sz val="9"/>
        <color rgb="FFFF0000"/>
        <rFont val="Arial"/>
        <family val="2"/>
        <charset val="204"/>
      </rPr>
      <t>с НДС</t>
    </r>
    <r>
      <rPr>
        <b/>
        <sz val="9"/>
        <color theme="0"/>
        <rFont val="Arial"/>
        <family val="2"/>
        <charset val="204"/>
      </rPr>
      <t>)</t>
    </r>
  </si>
  <si>
    <t>Куртка, брюки для монтажников демесизонные «Санрайс» - софтшелл.</t>
  </si>
  <si>
    <r>
      <t xml:space="preserve">Огнетушитель углекислотный </t>
    </r>
    <r>
      <rPr>
        <sz val="10"/>
        <color rgb="FFFF0000"/>
        <rFont val="Arial"/>
        <family val="2"/>
        <charset val="204"/>
      </rPr>
      <t>ОПВ</t>
    </r>
    <r>
      <rPr>
        <sz val="10"/>
        <rFont val="Arial"/>
        <family val="2"/>
        <charset val="204"/>
      </rPr>
      <t>-10</t>
    </r>
  </si>
  <si>
    <r>
      <t>Горелка с поджигом (</t>
    </r>
    <r>
      <rPr>
        <sz val="10"/>
        <color rgb="FFFF0000"/>
        <rFont val="Arial"/>
        <family val="2"/>
        <charset val="204"/>
      </rPr>
      <t>Газовоздушная кровельная рычажная горелка с пъезоподжигом, система SWIWEL KRASS ГВ-211-Р 2630547</t>
    </r>
    <r>
      <rPr>
        <sz val="10"/>
        <rFont val="Arial"/>
        <family val="2"/>
        <charset val="204"/>
      </rPr>
      <t>)</t>
    </r>
  </si>
  <si>
    <t>КГ1х16</t>
  </si>
  <si>
    <r>
      <t>Разъем кабельный (</t>
    </r>
    <r>
      <rPr>
        <sz val="10"/>
        <color rgb="FFFF0000"/>
        <rFont val="Arial"/>
        <family val="2"/>
        <charset val="204"/>
      </rPr>
      <t>Кабельный штекер BSB 50-70</t>
    </r>
    <r>
      <rPr>
        <sz val="10"/>
        <rFont val="Arial"/>
        <family val="2"/>
        <charset val="204"/>
      </rPr>
      <t>)</t>
    </r>
  </si>
  <si>
    <r>
      <t>Вышка тура 12 м. - высотой</t>
    </r>
    <r>
      <rPr>
        <sz val="10"/>
        <color rgb="FFFF0000"/>
        <rFont val="Arial"/>
        <family val="2"/>
        <charset val="204"/>
      </rPr>
      <t xml:space="preserve"> 2х2 м</t>
    </r>
    <r>
      <rPr>
        <sz val="10"/>
        <rFont val="Arial"/>
        <family val="2"/>
        <charset val="204"/>
      </rPr>
      <t>.</t>
    </r>
  </si>
  <si>
    <t>Склад контейнерного типа 20 фут</t>
  </si>
  <si>
    <t>Модуль-Инструменталка 10 фут</t>
  </si>
  <si>
    <r>
      <t xml:space="preserve">Сетка 3Д. </t>
    </r>
    <r>
      <rPr>
        <sz val="10"/>
        <color rgb="FFFF0000"/>
        <rFont val="Arial"/>
        <family val="2"/>
        <charset val="204"/>
      </rPr>
      <t>Секция заборная 3D Fine 1530х2500 мм d3,2 мм ячейка 60х235 мм зеленая RAL 6005 Grand Line</t>
    </r>
  </si>
  <si>
    <t>м2</t>
  </si>
  <si>
    <r>
      <t>Кабель силовой 5х16</t>
    </r>
    <r>
      <rPr>
        <sz val="10"/>
        <color rgb="FFFF0000"/>
        <rFont val="Arial"/>
        <family val="2"/>
        <charset val="204"/>
      </rPr>
      <t xml:space="preserve"> </t>
    </r>
  </si>
  <si>
    <r>
      <t xml:space="preserve">Профлист - волна 35мм. </t>
    </r>
    <r>
      <rPr>
        <sz val="10"/>
        <color rgb="FFFF0000"/>
        <rFont val="Arial"/>
        <family val="2"/>
        <charset val="204"/>
      </rPr>
      <t>Профнастил НС35 1,06х2 м 0,5 мм оцинкованный</t>
    </r>
  </si>
  <si>
    <t>https://www.vseinstrumenti.ru/product/prozhektor-led-infinit-nejtron-m55-60-5000k-cri70-ps-1000vt-150000lm-pylevlagozaschischennyj-ip67-s-optikoj-60-na-universalnom-povorotnom-kronshtejne-svetodiodnyj-svetilnik-nejtron-m55-60-5000k-cri70-ps-12457643/?utm_source=yandex&amp;utm_medium=cpc&amp;utm_campaign=109214682%7Cdsa_na_na_na_rf_Vse-kategorii-sayt_prochie-mesta-pokaza&amp;utm_content=16011459219&amp;utm_term=ST:search%7CS:none%7CAP:no%7CPT:premium%7CP:1%7CDT:desktop%7CRI:213%7CCI:109214682%7CGI:5427943006%7CPI:52956617410%7CAI:16011459219%7CRT:52956617410%7CKW:---autotargeting%7CRN:Москва&amp;etext=2202.yvoZVJxFKmIbXbsU-iRfoZ-0pH54zsMPfox5lYHwtqU2I1uG52Too-zTrOIZ9MTzdHNoaHFobXNkcHBhYWZ2bQ.0bbf2820c8d9747d473f4eaa56bd349b95f45d53&amp;yclid=13098125950571773951&amp;ybaip=1</t>
  </si>
  <si>
    <t>https://www.vseinstrumenti.ru/product/prozhektor-jazzway-pfl-s4-400w-6500k-80-gradusov-ip65-5040243-4789176/?utm_source=yandex&amp;utm_medium=cpc&amp;utm_campaign=109214682%7Cdsa_na_na_na_rf_Vse-kategorii-sayt_prochie-mesta-pokaza&amp;utm_content=16011459219&amp;utm_term=ST:search%7CS:none%7CAP:no%7CPT:premium%7CP:2%7CDT:desktop%7CRI:213%7CCI:109214682%7CGI:5427943006%7CPI:52956617410%7CAI:16011459219%7CRT:52956617410%7CKW:---autotargeting%7CRN:Москва&amp;etext=2202.TAEuudC6ZtUntznXikD9ByHajwy9ph4J7I4cxRNmGPSjwdvI3g0lL6ENy3O31YSMVIPEekDOQ4DHstghmnAl-Wd0aW52YnVrYm1jY2N2cnQ.465b2cbb67ab0adb6190cb3081dbd9b46cb58f91&amp;yclid=11686822247838253055&amp;ybaip=1</t>
  </si>
  <si>
    <t>https://www.vseinstrumenti.ru/product/lampa-fl-led-hql-400w-e40-4000k-22000lm-20000h-drl-612731-18758409/?utm_source=yandex&amp;utm_medium=cpc&amp;utm_campaign=109214682%7Cdsa_na_na_na_rf_Vse-kategorii-sayt_prochie-mesta-pokaza&amp;utm_content=16011459219&amp;utm_term=ST:search%7CS:none%7CAP:no%7CPT:premium%7CP:1%7CDT:desktop%7CRI:213%7CCI:109214682%7CGI:5427943006%7CPI:52956617410%7CAI:16011459219%7CRT:52956617410%7CKW:---autotargeting%7CRN:Москва&amp;etext=2202.fS5LQPfXpSodWFc7K1NN-JktrdSGduAuLogLqRtD_tvcZ5Ov5SgznYMCfWp7hyCLHQDggbW7fQIH7fxIxuDo9tPErZ9GolOj4aEGeSiOz4f_sHUhkQyl_nkZanabP1Dt1NtcJNK7TBeBiPUE4HAZQpxfWh7Gw4Nbs4TJqIZCH1Fxcmdkc3F0eWhjeHl4dmJo.3ce54882f726932ea048460752a604af7f4bc054&amp;yclid=11319664272781082623&amp;ybaip=1</t>
  </si>
  <si>
    <t>https://welteks.ru/catalog/elektricheskie-raspredelitelnye-sistemy-v-tom-chis/raspredelitelnyy-shchitok-dlya-stroyploshchadki/kombinatsiya_rozetok_evergum_mini_6khschuko16a_230v_vilka_see16a400v_ip44_300kh230kh207_5mm_zhelt_me/?ysclid=mipobcrawi756400077</t>
  </si>
  <si>
    <t xml:space="preserve">грузоподъемность, высота стрелы? </t>
  </si>
  <si>
    <t>грузоподъемность, высота?</t>
  </si>
  <si>
    <t>Автомобиль ЛАДА ЛАРГУС УНИВЕРСАЛ - 5мест к.ф. - 4х2. аренда</t>
  </si>
  <si>
    <t>Стоимость нового авто 1,8 мил.</t>
  </si>
  <si>
    <t>Стоимость нового 3,1 мил.</t>
  </si>
  <si>
    <t>Что это?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</si>
</sst>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3" formatCode="_-* #,##0.00_-;\-* #,##0.00_-;_-* &quot;-&quot;??_-;_-@_-"/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_ &quot;$&quot;\ * #,##0_ ;_ &quot;$&quot;\ * \-#,##0_ ;_ &quot;$&quot;\ * &quot;-&quot;_ ;_ @_ "/>
    <numFmt numFmtId="168" formatCode="_(* #,##0.00_);_(* \(#,##0.00\);_(* &quot;-&quot;??_);_(@_)"/>
    <numFmt numFmtId="169" formatCode="#,##0.00\ [$грн.-422]"/>
    <numFmt numFmtId="170" formatCode="[$$-409]#,##0.00"/>
    <numFmt numFmtId="171" formatCode="_-[$$-409]* #,##0_ ;_-[$$-409]* \-#,##0\ ;_-[$$-409]* &quot;-&quot;_ ;_-@_ "/>
    <numFmt numFmtId="172" formatCode="_-&quot;$&quot;\ * #,##0.00_-;\-&quot;$&quot;\ * #,##0.00_-;_-&quot;$&quot;\ * &quot;-&quot;??_-;_-@_-"/>
    <numFmt numFmtId="173" formatCode="#,##0.0000"/>
    <numFmt numFmtId="174" formatCode="_-[$$-409]* #,##0.00_ ;_-[$$-409]* \-#,##0.00\ ;_-[$$-409]* &quot;-&quot;??_ ;_-@_ "/>
    <numFmt numFmtId="175" formatCode="0.0%"/>
    <numFmt numFmtId="176" formatCode="General_)"/>
    <numFmt numFmtId="177" formatCode="_ * #,##0.00_)_B_F_ ;_ * \(#,##0.00\)_B_F_ ;_ * &quot;-&quot;??_)_B_F_ ;_ @_ "/>
    <numFmt numFmtId="178" formatCode="_(&quot;$&quot;* #,##0.00_);_(&quot;$&quot;* \(#,##0.00\);_(&quot;$&quot;* &quot;-&quot;??_);_(@_)"/>
    <numFmt numFmtId="179" formatCode="[$-409]mmm\-yy;@"/>
    <numFmt numFmtId="180" formatCode="[$-409]dd\-mmm\-yyyy;@"/>
    <numFmt numFmtId="181" formatCode="[$-409]dd\ mmmm\ yyyy;@"/>
    <numFmt numFmtId="182" formatCode="[$-F800]dddd\,\ mmmm\ dd\,\ yyyy"/>
    <numFmt numFmtId="183" formatCode="&quot;L.&quot;\ #,##0;[Red]\-&quot;L.&quot;\ #,##0"/>
    <numFmt numFmtId="184" formatCode="_(&quot;€&quot;* #,##0.00_);_(&quot;€&quot;* \(#,##0.00\);_(&quot;€&quot;* &quot;-&quot;??_);_(@_)"/>
    <numFmt numFmtId="185" formatCode="_-* #,##0.00_г_р_н_._-;\-* #,##0.00_г_р_н_._-;_-* &quot;-&quot;??_г_р_н_._-;_-@_-"/>
    <numFmt numFmtId="186" formatCode="&quot;Вкл&quot;;&quot;Вкл&quot;;&quot;Выкл&quot;"/>
    <numFmt numFmtId="187" formatCode="dd/mm/yy;@"/>
    <numFmt numFmtId="188" formatCode="_-* #,##0.00_₴_-;\-* #,##0.00_₴_-;_-* &quot;-&quot;??_₴_-;_-@_-"/>
    <numFmt numFmtId="189" formatCode="_-* #,##0.00\ _€_-;\-* #,##0.00\ _€_-;_-* &quot;-&quot;??\ _€_-;_-@_-"/>
    <numFmt numFmtId="190" formatCode="&quot;$&quot;#,##0_);[Red]\(&quot;$&quot;#,##0\)"/>
    <numFmt numFmtId="191" formatCode="#,##0_ ;\-#,##0\ "/>
    <numFmt numFmtId="192" formatCode="#,##0.00_ ;\-#,##0.00\ "/>
  </numFmts>
  <fonts count="11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.5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i/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 Narrow"/>
      <family val="2"/>
      <charset val="204"/>
    </font>
    <font>
      <sz val="10"/>
      <name val="Arial"/>
      <family val="2"/>
      <charset val="204"/>
    </font>
    <font>
      <b/>
      <sz val="9"/>
      <color rgb="FF0000FF"/>
      <name val="Arial"/>
      <family val="2"/>
      <charset val="204"/>
    </font>
    <font>
      <sz val="10"/>
      <name val="Fructor"/>
      <charset val="204"/>
    </font>
    <font>
      <b/>
      <sz val="10"/>
      <name val="Arial"/>
      <family val="2"/>
      <charset val="204"/>
    </font>
    <font>
      <b/>
      <sz val="9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rgb="FFC00000"/>
      <name val="Arial"/>
      <family val="2"/>
      <charset val="204"/>
    </font>
    <font>
      <b/>
      <sz val="10"/>
      <color rgb="FF0000FF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Helv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b/>
      <sz val="10.5"/>
      <color rgb="FF0000F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 Cyr"/>
    </font>
    <font>
      <b/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2"/>
      <color theme="1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MS Sans Serif"/>
      <family val="2"/>
      <charset val="204"/>
    </font>
    <font>
      <u/>
      <sz val="11"/>
      <color indexed="12"/>
      <name val="Calibri"/>
      <family val="2"/>
      <charset val="204"/>
    </font>
    <font>
      <u/>
      <sz val="11"/>
      <color indexed="12"/>
      <name val="Calibri"/>
      <family val="2"/>
    </font>
    <font>
      <u/>
      <sz val="9.35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15.95"/>
      <color theme="10"/>
      <name val="Calibri"/>
      <family val="2"/>
      <charset val="204"/>
    </font>
    <font>
      <sz val="10"/>
      <name val="Fruct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charset val="204"/>
      <scheme val="minor"/>
    </font>
    <font>
      <b/>
      <i/>
      <sz val="10"/>
      <color rgb="FF0000FF"/>
      <name val="Arial"/>
      <family val="2"/>
      <charset val="204"/>
    </font>
    <font>
      <i/>
      <sz val="1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1"/>
      <color rgb="FFC00000"/>
      <name val="Arial"/>
      <family val="2"/>
      <charset val="204"/>
    </font>
    <font>
      <strike/>
      <sz val="10"/>
      <color rgb="FFC00000"/>
      <name val="Arial"/>
      <family val="2"/>
      <charset val="204"/>
    </font>
    <font>
      <strike/>
      <sz val="10"/>
      <color rgb="FFFF0000"/>
      <name val="Arial"/>
      <family val="2"/>
      <charset val="204"/>
    </font>
    <font>
      <b/>
      <sz val="10"/>
      <color rgb="FFFF0000"/>
      <name val="Arial Narrow"/>
      <family val="2"/>
      <charset val="204"/>
    </font>
    <font>
      <b/>
      <sz val="11"/>
      <color rgb="FF0000FF"/>
      <name val="Arial"/>
      <family val="2"/>
      <charset val="204"/>
    </font>
    <font>
      <sz val="10"/>
      <color rgb="FFC00000"/>
      <name val="Arial"/>
      <family val="2"/>
      <charset val="204"/>
    </font>
    <font>
      <sz val="10"/>
      <color rgb="FF0000FF"/>
      <name val="Arial"/>
      <family val="2"/>
      <charset val="204"/>
    </font>
    <font>
      <sz val="10"/>
      <color rgb="FF008000"/>
      <name val="Arial"/>
      <family val="2"/>
      <charset val="204"/>
    </font>
    <font>
      <sz val="10"/>
      <color rgb="FF7030A0"/>
      <name val="Arial"/>
      <family val="2"/>
      <charset val="204"/>
    </font>
    <font>
      <sz val="10"/>
      <color rgb="FFFF00FF"/>
      <name val="Arial"/>
      <family val="2"/>
      <charset val="204"/>
    </font>
    <font>
      <b/>
      <sz val="10"/>
      <color theme="1" tint="4.9989318521683403E-2"/>
      <name val="Arial"/>
      <family val="2"/>
      <charset val="204"/>
    </font>
    <font>
      <b/>
      <sz val="12"/>
      <color rgb="FF0000FF"/>
      <name val="Arial"/>
      <family val="2"/>
      <charset val="204"/>
    </font>
    <font>
      <b/>
      <i/>
      <sz val="11"/>
      <color rgb="FFC00000"/>
      <name val="Arial"/>
      <family val="2"/>
      <charset val="204"/>
    </font>
    <font>
      <sz val="10"/>
      <color theme="0" tint="-0.14999847407452621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1"/>
      <name val="Tahoma"/>
      <family val="2"/>
      <charset val="204"/>
    </font>
    <font>
      <b/>
      <sz val="11"/>
      <color indexed="81"/>
      <name val="Tahoma"/>
      <family val="2"/>
      <charset val="204"/>
    </font>
    <font>
      <b/>
      <sz val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b/>
      <u/>
      <sz val="10"/>
      <color theme="1"/>
      <name val="Arial"/>
      <family val="2"/>
      <charset val="204"/>
    </font>
    <font>
      <sz val="10"/>
      <color theme="3" tint="0.39997558519241921"/>
      <name val="Arial"/>
      <family val="2"/>
      <charset val="204"/>
    </font>
    <font>
      <u/>
      <sz val="10"/>
      <color theme="3" tint="0.39997558519241921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theme="0"/>
      <name val="Arial"/>
      <family val="2"/>
      <charset val="204"/>
    </font>
    <font>
      <b/>
      <sz val="10"/>
      <color theme="0"/>
      <name val="Arial"/>
      <family val="2"/>
      <charset val="204"/>
    </font>
    <font>
      <sz val="10"/>
      <color theme="0"/>
      <name val="Arial"/>
      <family val="2"/>
      <charset val="204"/>
    </font>
    <font>
      <u/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i/>
      <sz val="8"/>
      <color theme="1"/>
      <name val="Georgia"/>
      <family val="1"/>
      <charset val="204"/>
    </font>
    <font>
      <sz val="8"/>
      <name val="Calibri"/>
      <family val="2"/>
      <scheme val="minor"/>
    </font>
    <font>
      <sz val="10"/>
      <name val="Calibri"/>
      <family val="2"/>
      <charset val="204"/>
    </font>
    <font>
      <b/>
      <sz val="9"/>
      <color rgb="FFFF0000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3669">
    <xf numFmtId="0" fontId="0" fillId="0" borderId="0"/>
    <xf numFmtId="9" fontId="13" fillId="0" borderId="0" applyFont="0" applyFill="0" applyBorder="0" applyAlignment="0" applyProtection="0"/>
    <xf numFmtId="0" fontId="1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9" fontId="20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11" fillId="0" borderId="0"/>
    <xf numFmtId="168" fontId="22" fillId="0" borderId="0" applyFont="0" applyFill="0" applyBorder="0" applyAlignment="0" applyProtection="0"/>
    <xf numFmtId="0" fontId="22" fillId="0" borderId="0"/>
    <xf numFmtId="9" fontId="11" fillId="0" borderId="0" applyFont="0" applyFill="0" applyBorder="0" applyAlignment="0" applyProtection="0"/>
    <xf numFmtId="0" fontId="10" fillId="0" borderId="0"/>
    <xf numFmtId="0" fontId="22" fillId="0" borderId="0"/>
    <xf numFmtId="0" fontId="22" fillId="0" borderId="0" applyNumberFormat="0" applyFont="0" applyFill="0" applyBorder="0" applyAlignment="0" applyProtection="0">
      <alignment vertical="top"/>
    </xf>
    <xf numFmtId="0" fontId="10" fillId="0" borderId="0"/>
    <xf numFmtId="9" fontId="22" fillId="0" borderId="0" applyFont="0" applyFill="0" applyBorder="0" applyAlignment="0" applyProtection="0"/>
    <xf numFmtId="0" fontId="33" fillId="0" borderId="0"/>
    <xf numFmtId="0" fontId="13" fillId="0" borderId="0"/>
    <xf numFmtId="0" fontId="32" fillId="0" borderId="0"/>
    <xf numFmtId="9" fontId="15" fillId="0" borderId="0" applyFont="0" applyFill="0" applyBorder="0" applyAlignment="0" applyProtection="0"/>
    <xf numFmtId="0" fontId="22" fillId="0" borderId="0" applyNumberFormat="0" applyFont="0" applyFill="0" applyBorder="0" applyAlignment="0" applyProtection="0">
      <alignment vertical="top"/>
    </xf>
    <xf numFmtId="0" fontId="15" fillId="0" borderId="0"/>
    <xf numFmtId="168" fontId="22" fillId="0" borderId="0" applyFont="0" applyFill="0" applyBorder="0" applyAlignment="0" applyProtection="0"/>
    <xf numFmtId="167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22" fillId="0" borderId="0" applyFont="0" applyFill="0" applyBorder="0" applyAlignment="0" applyProtection="0"/>
    <xf numFmtId="0" fontId="22" fillId="0" borderId="0"/>
    <xf numFmtId="0" fontId="36" fillId="0" borderId="0"/>
    <xf numFmtId="0" fontId="10" fillId="0" borderId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0" fillId="0" borderId="0" applyFont="0" applyFill="0" applyBorder="0" applyAlignment="0" applyProtection="0"/>
    <xf numFmtId="173" fontId="32" fillId="0" borderId="0" applyFont="0" applyFill="0" applyBorder="0" applyAlignment="0" applyProtection="0"/>
    <xf numFmtId="166" fontId="36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6" fontId="20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" fontId="8" fillId="0" borderId="0" applyFont="0" applyFill="0" applyBorder="0" applyAlignment="0" applyProtection="0">
      <alignment horizontal="center"/>
    </xf>
    <xf numFmtId="16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/>
    <xf numFmtId="180" fontId="8" fillId="0" borderId="0" applyNumberFormat="0" applyFont="0" applyBorder="0" applyAlignment="0"/>
    <xf numFmtId="181" fontId="8" fillId="0" borderId="0" applyBorder="0" applyAlignment="0"/>
    <xf numFmtId="179" fontId="8" fillId="0" borderId="0" applyBorder="0" applyAlignment="0"/>
    <xf numFmtId="40" fontId="49" fillId="0" borderId="0" applyFont="0" applyFill="0" applyBorder="0" applyAlignment="0" applyProtection="0"/>
    <xf numFmtId="179" fontId="8" fillId="0" borderId="0"/>
    <xf numFmtId="179" fontId="8" fillId="0" borderId="0"/>
    <xf numFmtId="0" fontId="8" fillId="0" borderId="0"/>
    <xf numFmtId="0" fontId="8" fillId="0" borderId="0"/>
    <xf numFmtId="0" fontId="8" fillId="0" borderId="0" applyNumberFormat="0" applyFont="0" applyFill="0" applyBorder="0" applyAlignment="0" applyProtection="0">
      <alignment vertical="top"/>
    </xf>
    <xf numFmtId="0" fontId="8" fillId="0" borderId="0"/>
    <xf numFmtId="179" fontId="8" fillId="0" borderId="0"/>
    <xf numFmtId="179" fontId="8" fillId="0" borderId="0"/>
    <xf numFmtId="179" fontId="8" fillId="0" borderId="0"/>
    <xf numFmtId="182" fontId="8" fillId="0" borderId="0"/>
    <xf numFmtId="0" fontId="8" fillId="0" borderId="0"/>
    <xf numFmtId="0" fontId="20" fillId="0" borderId="0"/>
    <xf numFmtId="0" fontId="8" fillId="0" borderId="0"/>
    <xf numFmtId="180" fontId="8" fillId="0" borderId="0">
      <alignment vertical="center"/>
    </xf>
    <xf numFmtId="176" fontId="8" fillId="0" borderId="0"/>
    <xf numFmtId="179" fontId="8" fillId="0" borderId="0"/>
    <xf numFmtId="179" fontId="8" fillId="0" borderId="0"/>
    <xf numFmtId="179" fontId="8" fillId="0" borderId="0"/>
    <xf numFmtId="182" fontId="8" fillId="0" borderId="0"/>
    <xf numFmtId="180" fontId="8" fillId="0" borderId="0"/>
    <xf numFmtId="179" fontId="8" fillId="0" borderId="0"/>
    <xf numFmtId="179" fontId="8" fillId="0" borderId="0"/>
    <xf numFmtId="179" fontId="8" fillId="0" borderId="0"/>
    <xf numFmtId="0" fontId="8" fillId="0" borderId="0"/>
    <xf numFmtId="0" fontId="22" fillId="0" borderId="0">
      <alignment vertical="center"/>
    </xf>
    <xf numFmtId="9" fontId="8" fillId="0" borderId="0" applyFont="0" applyFill="0" applyBorder="0" applyAlignment="0" applyProtection="0"/>
    <xf numFmtId="179" fontId="8" fillId="0" borderId="0" applyNumberFormat="0" applyBorder="0">
      <alignment horizontal="left" vertical="top"/>
      <protection locked="0"/>
    </xf>
    <xf numFmtId="182" fontId="8" fillId="0" borderId="0" applyNumberFormat="0" applyBorder="0">
      <alignment horizontal="left" vertical="top"/>
      <protection locked="0"/>
    </xf>
    <xf numFmtId="9" fontId="20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 applyNumberFormat="0" applyBorder="0">
      <alignment horizontal="left" vertical="top"/>
      <protection locked="0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0" fontId="8" fillId="0" borderId="0" applyFill="0" applyAlignment="0"/>
    <xf numFmtId="9" fontId="8" fillId="0" borderId="0" applyFont="0" applyFill="0" applyBorder="0" applyAlignment="0" applyProtection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0" fontId="8" fillId="0" borderId="0"/>
    <xf numFmtId="0" fontId="33" fillId="0" borderId="0"/>
    <xf numFmtId="184" fontId="8" fillId="0" borderId="0" applyFont="0" applyFill="0" applyBorder="0" applyAlignment="0" applyProtection="0"/>
    <xf numFmtId="183" fontId="49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174" fontId="22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2" fillId="0" borderId="0" applyNumberFormat="0" applyFont="0" applyFill="0" applyBorder="0" applyAlignment="0" applyProtection="0">
      <alignment vertical="top"/>
    </xf>
    <xf numFmtId="0" fontId="8" fillId="0" borderId="0"/>
    <xf numFmtId="0" fontId="22" fillId="0" borderId="0" applyNumberFormat="0" applyFont="0" applyFill="0" applyBorder="0" applyAlignment="0" applyProtection="0">
      <alignment vertical="top"/>
    </xf>
    <xf numFmtId="0" fontId="22" fillId="0" borderId="0"/>
    <xf numFmtId="0" fontId="22" fillId="0" borderId="0"/>
    <xf numFmtId="0" fontId="22" fillId="0" borderId="0"/>
    <xf numFmtId="0" fontId="36" fillId="0" borderId="0"/>
    <xf numFmtId="0" fontId="8" fillId="0" borderId="0"/>
    <xf numFmtId="0" fontId="22" fillId="0" borderId="0" applyNumberFormat="0" applyFont="0" applyFill="0" applyBorder="0" applyAlignment="0" applyProtection="0">
      <alignment vertical="top"/>
    </xf>
    <xf numFmtId="0" fontId="24" fillId="0" borderId="0"/>
    <xf numFmtId="0" fontId="22" fillId="0" borderId="0"/>
    <xf numFmtId="0" fontId="22" fillId="0" borderId="0"/>
    <xf numFmtId="0" fontId="22" fillId="0" borderId="0" applyNumberFormat="0" applyFont="0" applyFill="0" applyBorder="0" applyAlignment="0" applyProtection="0">
      <alignment vertical="top"/>
    </xf>
    <xf numFmtId="0" fontId="22" fillId="0" borderId="0"/>
    <xf numFmtId="0" fontId="37" fillId="0" borderId="0"/>
    <xf numFmtId="0" fontId="22" fillId="0" borderId="0"/>
    <xf numFmtId="0" fontId="32" fillId="0" borderId="0"/>
    <xf numFmtId="0" fontId="24" fillId="0" borderId="0"/>
    <xf numFmtId="0" fontId="36" fillId="0" borderId="0"/>
    <xf numFmtId="0" fontId="22" fillId="0" borderId="0" applyNumberFormat="0" applyFont="0" applyFill="0" applyBorder="0" applyAlignment="0" applyProtection="0">
      <alignment vertical="top"/>
    </xf>
    <xf numFmtId="0" fontId="22" fillId="0" borderId="0" applyNumberFormat="0" applyFont="0" applyFill="0" applyBorder="0" applyAlignment="0" applyProtection="0">
      <alignment vertical="top"/>
    </xf>
    <xf numFmtId="0" fontId="22" fillId="0" borderId="0" applyNumberFormat="0" applyFont="0" applyFill="0" applyBorder="0" applyAlignment="0" applyProtection="0">
      <alignment vertical="top"/>
    </xf>
    <xf numFmtId="0" fontId="55" fillId="0" borderId="0"/>
    <xf numFmtId="9" fontId="2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3" fillId="0" borderId="0"/>
    <xf numFmtId="164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85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86" fontId="22" fillId="0" borderId="0" applyFont="0" applyFill="0" applyBorder="0" applyAlignment="0" applyProtection="0"/>
    <xf numFmtId="173" fontId="32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165" fontId="13" fillId="0" borderId="0" applyFont="0" applyFill="0" applyBorder="0" applyAlignment="0" applyProtection="0"/>
    <xf numFmtId="0" fontId="5" fillId="0" borderId="0"/>
    <xf numFmtId="188" fontId="13" fillId="0" borderId="0" applyFont="0" applyFill="0" applyBorder="0" applyAlignment="0" applyProtection="0"/>
    <xf numFmtId="38" fontId="49" fillId="0" borderId="0" applyFont="0" applyFill="0" applyBorder="0" applyAlignment="0" applyProtection="0"/>
    <xf numFmtId="190" fontId="49" fillId="0" borderId="0" applyFont="0" applyFill="0" applyBorder="0" applyAlignment="0" applyProtection="0"/>
    <xf numFmtId="0" fontId="22" fillId="0" borderId="0"/>
    <xf numFmtId="9" fontId="5" fillId="0" borderId="0" applyFont="0" applyFill="0" applyBorder="0" applyAlignment="0" applyProtection="0"/>
    <xf numFmtId="0" fontId="4" fillId="0" borderId="0"/>
    <xf numFmtId="189" fontId="4" fillId="0" borderId="0" applyFont="0" applyFill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6" borderId="0" applyNumberFormat="0" applyBorder="0" applyAlignment="0" applyProtection="0"/>
    <xf numFmtId="0" fontId="32" fillId="19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0" borderId="0" applyNumberFormat="0" applyBorder="0" applyAlignment="0" applyProtection="0"/>
    <xf numFmtId="0" fontId="32" fillId="23" borderId="0" applyNumberFormat="0" applyBorder="0" applyAlignment="0" applyProtection="0"/>
    <xf numFmtId="0" fontId="32" fillId="17" borderId="0" applyNumberFormat="0" applyBorder="0" applyAlignment="0" applyProtection="0"/>
    <xf numFmtId="0" fontId="77" fillId="24" borderId="0" applyNumberFormat="0" applyBorder="0" applyAlignment="0" applyProtection="0"/>
    <xf numFmtId="0" fontId="77" fillId="21" borderId="0" applyNumberFormat="0" applyBorder="0" applyAlignment="0" applyProtection="0"/>
    <xf numFmtId="0" fontId="77" fillId="22" borderId="0" applyNumberFormat="0" applyBorder="0" applyAlignment="0" applyProtection="0"/>
    <xf numFmtId="0" fontId="77" fillId="20" borderId="0" applyNumberFormat="0" applyBorder="0" applyAlignment="0" applyProtection="0"/>
    <xf numFmtId="0" fontId="77" fillId="24" borderId="0" applyNumberFormat="0" applyBorder="0" applyAlignment="0" applyProtection="0"/>
    <xf numFmtId="0" fontId="77" fillId="17" borderId="0" applyNumberFormat="0" applyBorder="0" applyAlignment="0" applyProtection="0"/>
    <xf numFmtId="0" fontId="77" fillId="24" borderId="0" applyNumberFormat="0" applyBorder="0" applyAlignment="0" applyProtection="0"/>
    <xf numFmtId="0" fontId="77" fillId="25" borderId="0" applyNumberFormat="0" applyBorder="0" applyAlignment="0" applyProtection="0"/>
    <xf numFmtId="0" fontId="77" fillId="26" borderId="0" applyNumberFormat="0" applyBorder="0" applyAlignment="0" applyProtection="0"/>
    <xf numFmtId="0" fontId="77" fillId="27" borderId="0" applyNumberFormat="0" applyBorder="0" applyAlignment="0" applyProtection="0"/>
    <xf numFmtId="0" fontId="77" fillId="24" borderId="0" applyNumberFormat="0" applyBorder="0" applyAlignment="0" applyProtection="0"/>
    <xf numFmtId="0" fontId="77" fillId="28" borderId="0" applyNumberFormat="0" applyBorder="0" applyAlignment="0" applyProtection="0"/>
    <xf numFmtId="0" fontId="78" fillId="17" borderId="26" applyNumberFormat="0" applyAlignment="0" applyProtection="0"/>
    <xf numFmtId="0" fontId="79" fillId="16" borderId="27" applyNumberFormat="0" applyAlignment="0" applyProtection="0"/>
    <xf numFmtId="0" fontId="80" fillId="16" borderId="26" applyNumberFormat="0" applyAlignment="0" applyProtection="0"/>
    <xf numFmtId="0" fontId="81" fillId="0" borderId="0" applyNumberFormat="0" applyFill="0" applyBorder="0" applyAlignment="0" applyProtection="0">
      <alignment vertical="top"/>
      <protection locked="0"/>
    </xf>
    <xf numFmtId="0" fontId="82" fillId="0" borderId="28" applyNumberFormat="0" applyFill="0" applyAlignment="0" applyProtection="0"/>
    <xf numFmtId="0" fontId="83" fillId="0" borderId="29" applyNumberFormat="0" applyFill="0" applyAlignment="0" applyProtection="0"/>
    <xf numFmtId="0" fontId="84" fillId="0" borderId="30" applyNumberFormat="0" applyFill="0" applyAlignment="0" applyProtection="0"/>
    <xf numFmtId="0" fontId="84" fillId="0" borderId="0" applyNumberFormat="0" applyFill="0" applyBorder="0" applyAlignment="0" applyProtection="0"/>
    <xf numFmtId="0" fontId="85" fillId="0" borderId="31" applyNumberFormat="0" applyFill="0" applyAlignment="0" applyProtection="0"/>
    <xf numFmtId="0" fontId="86" fillId="29" borderId="32" applyNumberFormat="0" applyAlignment="0" applyProtection="0"/>
    <xf numFmtId="0" fontId="87" fillId="0" borderId="0" applyNumberFormat="0" applyFill="0" applyBorder="0" applyAlignment="0" applyProtection="0"/>
    <xf numFmtId="0" fontId="88" fillId="22" borderId="0" applyNumberFormat="0" applyBorder="0" applyAlignment="0" applyProtection="0"/>
    <xf numFmtId="0" fontId="89" fillId="30" borderId="0" applyNumberFormat="0" applyBorder="0" applyAlignment="0" applyProtection="0"/>
    <xf numFmtId="0" fontId="90" fillId="0" borderId="0" applyNumberFormat="0" applyFill="0" applyBorder="0" applyAlignment="0" applyProtection="0"/>
    <xf numFmtId="0" fontId="20" fillId="18" borderId="33" applyNumberFormat="0" applyFont="0" applyAlignment="0" applyProtection="0"/>
    <xf numFmtId="0" fontId="91" fillId="0" borderId="34" applyNumberFormat="0" applyFill="0" applyAlignment="0" applyProtection="0"/>
    <xf numFmtId="0" fontId="92" fillId="0" borderId="0" applyNumberFormat="0" applyFill="0" applyBorder="0" applyAlignment="0" applyProtection="0"/>
    <xf numFmtId="0" fontId="93" fillId="31" borderId="0" applyNumberFormat="0" applyBorder="0" applyAlignment="0" applyProtection="0"/>
    <xf numFmtId="0" fontId="33" fillId="0" borderId="0"/>
  </cellStyleXfs>
  <cellXfs count="618">
    <xf numFmtId="0" fontId="0" fillId="0" borderId="0" xfId="0"/>
    <xf numFmtId="0" fontId="14" fillId="2" borderId="6" xfId="0" applyFont="1" applyFill="1" applyBorder="1" applyAlignment="1">
      <alignment horizontal="center" vertical="center" wrapText="1"/>
    </xf>
    <xf numFmtId="0" fontId="15" fillId="0" borderId="0" xfId="0" applyFont="1"/>
    <xf numFmtId="9" fontId="15" fillId="0" borderId="6" xfId="1" applyFont="1" applyBorder="1" applyAlignment="1">
      <alignment horizontal="center" vertical="center" wrapText="1"/>
    </xf>
    <xf numFmtId="49" fontId="15" fillId="0" borderId="0" xfId="0" applyNumberFormat="1" applyFont="1" applyAlignment="1">
      <alignment vertical="top"/>
    </xf>
    <xf numFmtId="0" fontId="20" fillId="0" borderId="0" xfId="2168" applyAlignment="1">
      <alignment horizontal="center" vertical="center"/>
    </xf>
    <xf numFmtId="0" fontId="20" fillId="0" borderId="0" xfId="2168" applyAlignment="1">
      <alignment vertical="center"/>
    </xf>
    <xf numFmtId="0" fontId="27" fillId="0" borderId="0" xfId="2168" applyFont="1" applyAlignment="1">
      <alignment vertical="center" wrapText="1"/>
    </xf>
    <xf numFmtId="3" fontId="27" fillId="0" borderId="0" xfId="2168" applyNumberFormat="1" applyFont="1" applyAlignment="1">
      <alignment vertical="center" wrapText="1"/>
    </xf>
    <xf numFmtId="3" fontId="20" fillId="0" borderId="0" xfId="2168" applyNumberFormat="1" applyAlignment="1">
      <alignment vertical="center"/>
    </xf>
    <xf numFmtId="0" fontId="40" fillId="0" borderId="0" xfId="3499" applyFont="1" applyAlignment="1">
      <alignment vertical="center"/>
    </xf>
    <xf numFmtId="0" fontId="27" fillId="0" borderId="0" xfId="3499" applyFont="1" applyAlignment="1">
      <alignment vertical="center" wrapText="1"/>
    </xf>
    <xf numFmtId="3" fontId="40" fillId="0" borderId="0" xfId="3499" applyNumberFormat="1" applyFont="1" applyAlignment="1">
      <alignment vertical="center"/>
    </xf>
    <xf numFmtId="0" fontId="27" fillId="0" borderId="0" xfId="3" applyFont="1" applyAlignment="1">
      <alignment vertical="center" wrapText="1"/>
    </xf>
    <xf numFmtId="0" fontId="20" fillId="0" borderId="0" xfId="3" applyAlignment="1">
      <alignment horizontal="center" vertical="center"/>
    </xf>
    <xf numFmtId="0" fontId="20" fillId="0" borderId="0" xfId="3" applyAlignment="1">
      <alignment vertical="center"/>
    </xf>
    <xf numFmtId="3" fontId="20" fillId="0" borderId="0" xfId="3" applyNumberFormat="1" applyAlignment="1">
      <alignment vertical="center"/>
    </xf>
    <xf numFmtId="3" fontId="27" fillId="0" borderId="0" xfId="3" applyNumberFormat="1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40" fillId="0" borderId="0" xfId="3465" applyFont="1" applyAlignment="1">
      <alignment vertical="center"/>
    </xf>
    <xf numFmtId="0" fontId="27" fillId="0" borderId="0" xfId="3465" applyFont="1" applyAlignment="1">
      <alignment vertical="center" wrapText="1"/>
    </xf>
    <xf numFmtId="3" fontId="40" fillId="0" borderId="0" xfId="3465" applyNumberFormat="1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56" fillId="0" borderId="0" xfId="0" applyFont="1" applyAlignment="1">
      <alignment horizontal="center" vertical="center" wrapText="1"/>
    </xf>
    <xf numFmtId="0" fontId="0" fillId="0" borderId="0" xfId="0" pivotButton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vertical="center"/>
    </xf>
    <xf numFmtId="0" fontId="57" fillId="0" borderId="0" xfId="0" applyFont="1" applyAlignment="1">
      <alignment horizontal="left" vertical="center"/>
    </xf>
    <xf numFmtId="3" fontId="57" fillId="0" borderId="0" xfId="0" applyNumberFormat="1" applyFont="1" applyAlignment="1">
      <alignment vertical="center"/>
    </xf>
    <xf numFmtId="0" fontId="0" fillId="0" borderId="0" xfId="0" pivotButton="1"/>
    <xf numFmtId="0" fontId="6" fillId="0" borderId="0" xfId="3616"/>
    <xf numFmtId="0" fontId="46" fillId="0" borderId="2" xfId="3616" applyFont="1" applyBorder="1" applyAlignment="1">
      <alignment horizontal="left" vertical="center" wrapText="1"/>
    </xf>
    <xf numFmtId="0" fontId="19" fillId="0" borderId="0" xfId="0" applyFont="1"/>
    <xf numFmtId="14" fontId="19" fillId="0" borderId="0" xfId="0" applyNumberFormat="1" applyFont="1" applyAlignment="1">
      <alignment vertical="top"/>
    </xf>
    <xf numFmtId="9" fontId="15" fillId="0" borderId="6" xfId="1" applyFont="1" applyFill="1" applyBorder="1" applyAlignment="1">
      <alignment horizontal="center" vertical="center" wrapText="1"/>
    </xf>
    <xf numFmtId="14" fontId="14" fillId="2" borderId="6" xfId="0" applyNumberFormat="1" applyFont="1" applyFill="1" applyBorder="1" applyAlignment="1">
      <alignment horizontal="center" vertical="center" wrapText="1"/>
    </xf>
    <xf numFmtId="14" fontId="14" fillId="2" borderId="7" xfId="0" applyNumberFormat="1" applyFont="1" applyFill="1" applyBorder="1" applyAlignment="1">
      <alignment horizontal="center" vertical="center" wrapText="1"/>
    </xf>
    <xf numFmtId="14" fontId="15" fillId="0" borderId="6" xfId="1" applyNumberFormat="1" applyFont="1" applyBorder="1" applyAlignment="1">
      <alignment horizontal="center" vertical="center" wrapText="1"/>
    </xf>
    <xf numFmtId="14" fontId="19" fillId="0" borderId="6" xfId="1" applyNumberFormat="1" applyFont="1" applyBorder="1" applyAlignment="1">
      <alignment horizontal="center" vertical="center" wrapText="1"/>
    </xf>
    <xf numFmtId="14" fontId="15" fillId="0" borderId="7" xfId="1" applyNumberFormat="1" applyFont="1" applyBorder="1" applyAlignment="1">
      <alignment horizontal="center" vertical="center" wrapText="1"/>
    </xf>
    <xf numFmtId="14" fontId="15" fillId="0" borderId="6" xfId="1" applyNumberFormat="1" applyFont="1" applyFill="1" applyBorder="1" applyAlignment="1">
      <alignment horizontal="center" vertical="center" wrapText="1"/>
    </xf>
    <xf numFmtId="14" fontId="15" fillId="0" borderId="7" xfId="1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14" fontId="19" fillId="0" borderId="7" xfId="1" applyNumberFormat="1" applyFont="1" applyBorder="1" applyAlignment="1">
      <alignment horizontal="center" vertical="center" wrapText="1"/>
    </xf>
    <xf numFmtId="17" fontId="58" fillId="0" borderId="2" xfId="3580" applyNumberFormat="1" applyFont="1" applyBorder="1" applyAlignment="1">
      <alignment vertical="center" wrapText="1"/>
    </xf>
    <xf numFmtId="187" fontId="60" fillId="0" borderId="2" xfId="3580" applyNumberFormat="1" applyFont="1" applyBorder="1" applyAlignment="1">
      <alignment vertical="center" wrapText="1"/>
    </xf>
    <xf numFmtId="3" fontId="48" fillId="0" borderId="2" xfId="3617" applyNumberFormat="1" applyFont="1" applyFill="1" applyBorder="1" applyAlignment="1">
      <alignment vertical="center" wrapText="1"/>
    </xf>
    <xf numFmtId="3" fontId="41" fillId="2" borderId="2" xfId="3617" applyNumberFormat="1" applyFont="1" applyFill="1" applyBorder="1" applyAlignment="1">
      <alignment vertical="center" wrapText="1"/>
    </xf>
    <xf numFmtId="17" fontId="41" fillId="2" borderId="2" xfId="3580" applyNumberFormat="1" applyFont="1" applyFill="1" applyBorder="1" applyAlignment="1">
      <alignment horizontal="right" vertical="center" wrapText="1"/>
    </xf>
    <xf numFmtId="187" fontId="61" fillId="2" borderId="2" xfId="3580" applyNumberFormat="1" applyFont="1" applyFill="1" applyBorder="1" applyAlignment="1">
      <alignment vertical="center" wrapText="1"/>
    </xf>
    <xf numFmtId="3" fontId="5" fillId="0" borderId="0" xfId="3618" applyNumberFormat="1"/>
    <xf numFmtId="0" fontId="5" fillId="0" borderId="0" xfId="3618"/>
    <xf numFmtId="0" fontId="46" fillId="0" borderId="2" xfId="3618" applyFont="1" applyBorder="1" applyAlignment="1">
      <alignment horizontal="left" vertical="center" wrapText="1"/>
    </xf>
    <xf numFmtId="0" fontId="45" fillId="0" borderId="2" xfId="3618" applyFont="1" applyBorder="1" applyAlignment="1">
      <alignment horizontal="center" vertical="center" wrapText="1"/>
    </xf>
    <xf numFmtId="3" fontId="5" fillId="0" borderId="2" xfId="3618" applyNumberFormat="1" applyBorder="1"/>
    <xf numFmtId="0" fontId="5" fillId="0" borderId="2" xfId="3618" applyBorder="1"/>
    <xf numFmtId="3" fontId="5" fillId="4" borderId="2" xfId="3618" applyNumberFormat="1" applyFill="1" applyBorder="1"/>
    <xf numFmtId="49" fontId="5" fillId="4" borderId="2" xfId="3618" applyNumberFormat="1" applyFill="1" applyBorder="1" applyAlignment="1">
      <alignment horizontal="right"/>
    </xf>
    <xf numFmtId="0" fontId="5" fillId="4" borderId="2" xfId="3618" applyFill="1" applyBorder="1"/>
    <xf numFmtId="49" fontId="5" fillId="0" borderId="2" xfId="3618" applyNumberFormat="1" applyBorder="1" applyAlignment="1">
      <alignment horizontal="right"/>
    </xf>
    <xf numFmtId="3" fontId="39" fillId="0" borderId="0" xfId="3618" applyNumberFormat="1" applyFont="1"/>
    <xf numFmtId="9" fontId="5" fillId="0" borderId="0" xfId="3618" applyNumberFormat="1"/>
    <xf numFmtId="0" fontId="5" fillId="0" borderId="0" xfId="3618" applyAlignment="1">
      <alignment horizontal="right"/>
    </xf>
    <xf numFmtId="0" fontId="39" fillId="9" borderId="16" xfId="3618" applyFont="1" applyFill="1" applyBorder="1"/>
    <xf numFmtId="0" fontId="39" fillId="9" borderId="17" xfId="3618" applyFont="1" applyFill="1" applyBorder="1" applyAlignment="1">
      <alignment horizontal="right"/>
    </xf>
    <xf numFmtId="3" fontId="39" fillId="9" borderId="18" xfId="3618" applyNumberFormat="1" applyFont="1" applyFill="1" applyBorder="1"/>
    <xf numFmtId="0" fontId="31" fillId="0" borderId="0" xfId="0" applyFont="1"/>
    <xf numFmtId="0" fontId="39" fillId="0" borderId="2" xfId="3618" applyFont="1" applyBorder="1" applyAlignment="1">
      <alignment horizontal="center"/>
    </xf>
    <xf numFmtId="0" fontId="64" fillId="0" borderId="0" xfId="0" applyFont="1"/>
    <xf numFmtId="0" fontId="65" fillId="0" borderId="0" xfId="0" applyFont="1"/>
    <xf numFmtId="3" fontId="45" fillId="0" borderId="2" xfId="3618" applyNumberFormat="1" applyFont="1" applyBorder="1" applyAlignment="1">
      <alignment horizontal="center" vertical="center" wrapText="1"/>
    </xf>
    <xf numFmtId="3" fontId="45" fillId="10" borderId="2" xfId="3618" applyNumberFormat="1" applyFont="1" applyFill="1" applyBorder="1" applyAlignment="1">
      <alignment horizontal="center" vertical="center" wrapText="1"/>
    </xf>
    <xf numFmtId="3" fontId="45" fillId="3" borderId="2" xfId="3618" applyNumberFormat="1" applyFont="1" applyFill="1" applyBorder="1" applyAlignment="1">
      <alignment horizontal="center" vertical="center" wrapText="1"/>
    </xf>
    <xf numFmtId="0" fontId="58" fillId="0" borderId="2" xfId="0" applyFont="1" applyBorder="1" applyAlignment="1">
      <alignment horizontal="center" vertical="center" wrapText="1"/>
    </xf>
    <xf numFmtId="14" fontId="22" fillId="0" borderId="6" xfId="1" applyNumberFormat="1" applyFont="1" applyBorder="1" applyAlignment="1">
      <alignment horizontal="center" vertical="center" wrapText="1"/>
    </xf>
    <xf numFmtId="0" fontId="26" fillId="13" borderId="4" xfId="0" applyFont="1" applyFill="1" applyBorder="1" applyAlignment="1">
      <alignment horizontal="center" vertical="center" wrapText="1"/>
    </xf>
    <xf numFmtId="0" fontId="28" fillId="8" borderId="2" xfId="0" applyFont="1" applyFill="1" applyBorder="1" applyAlignment="1">
      <alignment horizontal="left" vertical="center" wrapText="1"/>
    </xf>
    <xf numFmtId="0" fontId="22" fillId="0" borderId="22" xfId="3469" applyBorder="1" applyAlignment="1">
      <alignment vertical="center" wrapText="1"/>
    </xf>
    <xf numFmtId="0" fontId="28" fillId="8" borderId="2" xfId="0" applyFont="1" applyFill="1" applyBorder="1" applyAlignment="1">
      <alignment vertical="center" wrapText="1"/>
    </xf>
    <xf numFmtId="0" fontId="29" fillId="13" borderId="9" xfId="0" applyFont="1" applyFill="1" applyBorder="1" applyAlignment="1">
      <alignment horizontal="left" vertical="center" wrapText="1"/>
    </xf>
    <xf numFmtId="0" fontId="26" fillId="13" borderId="5" xfId="0" applyFont="1" applyFill="1" applyBorder="1" applyAlignment="1">
      <alignment horizontal="center" vertical="center" wrapText="1"/>
    </xf>
    <xf numFmtId="0" fontId="26" fillId="13" borderId="2" xfId="0" applyFont="1" applyFill="1" applyBorder="1" applyAlignment="1">
      <alignment horizontal="center" vertical="center" wrapText="1"/>
    </xf>
    <xf numFmtId="0" fontId="26" fillId="13" borderId="7" xfId="0" applyFont="1" applyFill="1" applyBorder="1" applyAlignment="1">
      <alignment horizontal="center" vertical="center" wrapText="1"/>
    </xf>
    <xf numFmtId="9" fontId="28" fillId="8" borderId="2" xfId="1" applyFont="1" applyFill="1" applyBorder="1" applyAlignment="1">
      <alignment horizontal="center" vertical="center" wrapText="1"/>
    </xf>
    <xf numFmtId="3" fontId="28" fillId="8" borderId="7" xfId="1" applyNumberFormat="1" applyFont="1" applyFill="1" applyBorder="1" applyAlignment="1">
      <alignment horizontal="center" vertical="center" wrapText="1"/>
    </xf>
    <xf numFmtId="175" fontId="22" fillId="0" borderId="22" xfId="3469" applyNumberFormat="1" applyBorder="1" applyAlignment="1">
      <alignment horizontal="center" vertical="center" wrapText="1"/>
    </xf>
    <xf numFmtId="171" fontId="22" fillId="0" borderId="24" xfId="3469" applyNumberFormat="1" applyBorder="1" applyAlignment="1">
      <alignment horizontal="center" vertical="center"/>
    </xf>
    <xf numFmtId="49" fontId="26" fillId="13" borderId="3" xfId="0" applyNumberFormat="1" applyFont="1" applyFill="1" applyBorder="1" applyAlignment="1">
      <alignment horizontal="center" vertical="center" wrapText="1"/>
    </xf>
    <xf numFmtId="49" fontId="28" fillId="8" borderId="6" xfId="0" applyNumberFormat="1" applyFont="1" applyFill="1" applyBorder="1" applyAlignment="1">
      <alignment horizontal="center" vertical="center" wrapText="1"/>
    </xf>
    <xf numFmtId="49" fontId="22" fillId="0" borderId="23" xfId="3469" applyNumberFormat="1" applyBorder="1" applyAlignment="1">
      <alignment horizontal="center" vertical="center" wrapText="1"/>
    </xf>
    <xf numFmtId="49" fontId="47" fillId="13" borderId="8" xfId="0" applyNumberFormat="1" applyFont="1" applyFill="1" applyBorder="1" applyAlignment="1">
      <alignment vertical="center" wrapText="1"/>
    </xf>
    <xf numFmtId="9" fontId="29" fillId="13" borderId="9" xfId="1" applyFont="1" applyFill="1" applyBorder="1" applyAlignment="1">
      <alignment horizontal="center" vertical="center" wrapText="1"/>
    </xf>
    <xf numFmtId="3" fontId="29" fillId="13" borderId="10" xfId="1" applyNumberFormat="1" applyFont="1" applyFill="1" applyBorder="1" applyAlignment="1">
      <alignment horizontal="right" vertical="center" wrapText="1"/>
    </xf>
    <xf numFmtId="49" fontId="26" fillId="13" borderId="6" xfId="0" applyNumberFormat="1" applyFont="1" applyFill="1" applyBorder="1" applyAlignment="1">
      <alignment horizontal="center" vertical="center" wrapText="1"/>
    </xf>
    <xf numFmtId="49" fontId="68" fillId="3" borderId="19" xfId="3469" applyNumberFormat="1" applyFont="1" applyFill="1" applyBorder="1" applyAlignment="1">
      <alignment horizontal="center" vertical="center" wrapText="1"/>
    </xf>
    <xf numFmtId="0" fontId="68" fillId="3" borderId="13" xfId="3469" applyFont="1" applyFill="1" applyBorder="1" applyAlignment="1">
      <alignment vertical="center" wrapText="1"/>
    </xf>
    <xf numFmtId="175" fontId="68" fillId="3" borderId="13" xfId="3469" applyNumberFormat="1" applyFont="1" applyFill="1" applyBorder="1" applyAlignment="1">
      <alignment horizontal="center" vertical="center" wrapText="1"/>
    </xf>
    <xf numFmtId="171" fontId="68" fillId="3" borderId="25" xfId="3469" applyNumberFormat="1" applyFont="1" applyFill="1" applyBorder="1" applyAlignment="1">
      <alignment horizontal="center" vertical="center"/>
    </xf>
    <xf numFmtId="14" fontId="68" fillId="3" borderId="6" xfId="1" applyNumberFormat="1" applyFont="1" applyFill="1" applyBorder="1" applyAlignment="1">
      <alignment horizontal="center" vertical="center" wrapText="1"/>
    </xf>
    <xf numFmtId="14" fontId="68" fillId="3" borderId="7" xfId="1" applyNumberFormat="1" applyFont="1" applyFill="1" applyBorder="1" applyAlignment="1">
      <alignment horizontal="center" vertical="center" wrapText="1"/>
    </xf>
    <xf numFmtId="0" fontId="68" fillId="3" borderId="0" xfId="0" applyFont="1" applyFill="1"/>
    <xf numFmtId="9" fontId="68" fillId="3" borderId="6" xfId="1" applyFont="1" applyFill="1" applyBorder="1" applyAlignment="1">
      <alignment horizontal="center" vertical="center" wrapText="1"/>
    </xf>
    <xf numFmtId="0" fontId="68" fillId="3" borderId="22" xfId="3469" applyFont="1" applyFill="1" applyBorder="1" applyAlignment="1">
      <alignment vertical="center" wrapText="1"/>
    </xf>
    <xf numFmtId="49" fontId="68" fillId="3" borderId="23" xfId="3469" applyNumberFormat="1" applyFont="1" applyFill="1" applyBorder="1" applyAlignment="1">
      <alignment horizontal="center" vertical="center" wrapText="1"/>
    </xf>
    <xf numFmtId="175" fontId="68" fillId="3" borderId="22" xfId="3469" applyNumberFormat="1" applyFont="1" applyFill="1" applyBorder="1" applyAlignment="1">
      <alignment horizontal="center" vertical="center" wrapText="1"/>
    </xf>
    <xf numFmtId="171" fontId="68" fillId="3" borderId="24" xfId="3469" applyNumberFormat="1" applyFont="1" applyFill="1" applyBorder="1" applyAlignment="1">
      <alignment horizontal="center" vertical="center"/>
    </xf>
    <xf numFmtId="17" fontId="68" fillId="3" borderId="22" xfId="3469" applyNumberFormat="1" applyFont="1" applyFill="1" applyBorder="1" applyAlignment="1">
      <alignment vertical="center" wrapText="1"/>
    </xf>
    <xf numFmtId="175" fontId="18" fillId="0" borderId="6" xfId="1" applyNumberFormat="1" applyFont="1" applyBorder="1" applyAlignment="1">
      <alignment horizontal="center" vertical="center" wrapText="1"/>
    </xf>
    <xf numFmtId="175" fontId="69" fillId="0" borderId="6" xfId="1" applyNumberFormat="1" applyFont="1" applyBorder="1" applyAlignment="1">
      <alignment horizontal="center" vertical="center" wrapText="1"/>
    </xf>
    <xf numFmtId="175" fontId="70" fillId="0" borderId="6" xfId="1" applyNumberFormat="1" applyFont="1" applyBorder="1" applyAlignment="1">
      <alignment horizontal="center" vertical="center" wrapText="1"/>
    </xf>
    <xf numFmtId="175" fontId="68" fillId="3" borderId="6" xfId="1" applyNumberFormat="1" applyFont="1" applyFill="1" applyBorder="1" applyAlignment="1">
      <alignment horizontal="center" vertical="center" wrapText="1"/>
    </xf>
    <xf numFmtId="175" fontId="71" fillId="3" borderId="6" xfId="1" applyNumberFormat="1" applyFont="1" applyFill="1" applyBorder="1" applyAlignment="1">
      <alignment horizontal="center" vertical="center" wrapText="1"/>
    </xf>
    <xf numFmtId="49" fontId="22" fillId="12" borderId="23" xfId="3469" applyNumberFormat="1" applyFill="1" applyBorder="1" applyAlignment="1">
      <alignment horizontal="center" vertical="center" wrapText="1"/>
    </xf>
    <xf numFmtId="0" fontId="22" fillId="12" borderId="22" xfId="3469" applyFill="1" applyBorder="1" applyAlignment="1">
      <alignment vertical="center" wrapText="1"/>
    </xf>
    <xf numFmtId="175" fontId="22" fillId="12" borderId="22" xfId="3469" applyNumberFormat="1" applyFill="1" applyBorder="1" applyAlignment="1">
      <alignment horizontal="center" vertical="center" wrapText="1"/>
    </xf>
    <xf numFmtId="171" fontId="22" fillId="12" borderId="24" xfId="3469" applyNumberFormat="1" applyFill="1" applyBorder="1" applyAlignment="1">
      <alignment horizontal="center" vertical="center"/>
    </xf>
    <xf numFmtId="14" fontId="15" fillId="12" borderId="6" xfId="1" applyNumberFormat="1" applyFont="1" applyFill="1" applyBorder="1" applyAlignment="1">
      <alignment horizontal="center" vertical="center" wrapText="1"/>
    </xf>
    <xf numFmtId="14" fontId="15" fillId="12" borderId="7" xfId="1" applyNumberFormat="1" applyFont="1" applyFill="1" applyBorder="1" applyAlignment="1">
      <alignment horizontal="center" vertical="center" wrapText="1"/>
    </xf>
    <xf numFmtId="0" fontId="15" fillId="12" borderId="0" xfId="0" applyFont="1" applyFill="1"/>
    <xf numFmtId="49" fontId="22" fillId="7" borderId="23" xfId="3469" applyNumberFormat="1" applyFill="1" applyBorder="1" applyAlignment="1">
      <alignment horizontal="center" vertical="center" wrapText="1"/>
    </xf>
    <xf numFmtId="0" fontId="22" fillId="7" borderId="22" xfId="3469" applyFill="1" applyBorder="1" applyAlignment="1">
      <alignment vertical="center" wrapText="1"/>
    </xf>
    <xf numFmtId="175" fontId="22" fillId="7" borderId="22" xfId="3469" applyNumberFormat="1" applyFill="1" applyBorder="1" applyAlignment="1">
      <alignment horizontal="center" vertical="center" wrapText="1"/>
    </xf>
    <xf numFmtId="171" fontId="22" fillId="7" borderId="24" xfId="3469" applyNumberFormat="1" applyFill="1" applyBorder="1" applyAlignment="1">
      <alignment horizontal="center" vertical="center"/>
    </xf>
    <xf numFmtId="0" fontId="15" fillId="7" borderId="0" xfId="0" applyFont="1" applyFill="1"/>
    <xf numFmtId="14" fontId="15" fillId="7" borderId="6" xfId="1" applyNumberFormat="1" applyFont="1" applyFill="1" applyBorder="1" applyAlignment="1">
      <alignment horizontal="center" vertical="center" wrapText="1"/>
    </xf>
    <xf numFmtId="14" fontId="15" fillId="7" borderId="7" xfId="1" applyNumberFormat="1" applyFont="1" applyFill="1" applyBorder="1" applyAlignment="1">
      <alignment horizontal="center" vertical="center" wrapText="1"/>
    </xf>
    <xf numFmtId="49" fontId="22" fillId="11" borderId="23" xfId="3469" applyNumberFormat="1" applyFill="1" applyBorder="1" applyAlignment="1">
      <alignment horizontal="center" vertical="center" wrapText="1"/>
    </xf>
    <xf numFmtId="0" fontId="22" fillId="11" borderId="22" xfId="3469" applyFill="1" applyBorder="1" applyAlignment="1">
      <alignment vertical="center" wrapText="1"/>
    </xf>
    <xf numFmtId="175" fontId="22" fillId="11" borderId="22" xfId="3469" applyNumberFormat="1" applyFill="1" applyBorder="1" applyAlignment="1">
      <alignment horizontal="center" vertical="center" wrapText="1"/>
    </xf>
    <xf numFmtId="171" fontId="22" fillId="11" borderId="24" xfId="3469" applyNumberFormat="1" applyFill="1" applyBorder="1" applyAlignment="1">
      <alignment horizontal="center" vertical="center"/>
    </xf>
    <xf numFmtId="14" fontId="15" fillId="11" borderId="6" xfId="1" applyNumberFormat="1" applyFont="1" applyFill="1" applyBorder="1" applyAlignment="1">
      <alignment horizontal="center" vertical="center" wrapText="1"/>
    </xf>
    <xf numFmtId="14" fontId="15" fillId="11" borderId="7" xfId="1" applyNumberFormat="1" applyFont="1" applyFill="1" applyBorder="1" applyAlignment="1">
      <alignment horizontal="center" vertical="center" wrapText="1"/>
    </xf>
    <xf numFmtId="0" fontId="15" fillId="11" borderId="0" xfId="0" applyFont="1" applyFill="1"/>
    <xf numFmtId="49" fontId="22" fillId="15" borderId="23" xfId="3469" applyNumberFormat="1" applyFill="1" applyBorder="1" applyAlignment="1">
      <alignment horizontal="center" vertical="center" wrapText="1"/>
    </xf>
    <xf numFmtId="0" fontId="22" fillId="15" borderId="22" xfId="3469" applyFill="1" applyBorder="1" applyAlignment="1">
      <alignment vertical="center" wrapText="1"/>
    </xf>
    <xf numFmtId="175" fontId="22" fillId="15" borderId="22" xfId="3469" applyNumberFormat="1" applyFill="1" applyBorder="1" applyAlignment="1">
      <alignment horizontal="center" vertical="center" wrapText="1"/>
    </xf>
    <xf numFmtId="171" fontId="22" fillId="15" borderId="24" xfId="3469" applyNumberFormat="1" applyFill="1" applyBorder="1" applyAlignment="1">
      <alignment horizontal="center" vertical="center"/>
    </xf>
    <xf numFmtId="0" fontId="15" fillId="15" borderId="0" xfId="0" applyFont="1" applyFill="1"/>
    <xf numFmtId="14" fontId="15" fillId="15" borderId="6" xfId="1" applyNumberFormat="1" applyFont="1" applyFill="1" applyBorder="1" applyAlignment="1">
      <alignment horizontal="center" vertical="center" wrapText="1"/>
    </xf>
    <xf numFmtId="14" fontId="15" fillId="15" borderId="7" xfId="1" applyNumberFormat="1" applyFont="1" applyFill="1" applyBorder="1" applyAlignment="1">
      <alignment horizontal="center" vertical="center" wrapText="1"/>
    </xf>
    <xf numFmtId="175" fontId="18" fillId="15" borderId="6" xfId="1" applyNumberFormat="1" applyFont="1" applyFill="1" applyBorder="1" applyAlignment="1">
      <alignment horizontal="center" vertical="center" wrapText="1"/>
    </xf>
    <xf numFmtId="9" fontId="70" fillId="12" borderId="6" xfId="1" applyFont="1" applyFill="1" applyBorder="1" applyAlignment="1">
      <alignment horizontal="center" vertical="center" wrapText="1"/>
    </xf>
    <xf numFmtId="9" fontId="72" fillId="7" borderId="6" xfId="1" applyFont="1" applyFill="1" applyBorder="1" applyAlignment="1">
      <alignment horizontal="center" vertical="center" wrapText="1"/>
    </xf>
    <xf numFmtId="175" fontId="69" fillId="11" borderId="6" xfId="1" applyNumberFormat="1" applyFont="1" applyFill="1" applyBorder="1" applyAlignment="1">
      <alignment horizontal="center" vertical="center" wrapText="1"/>
    </xf>
    <xf numFmtId="175" fontId="73" fillId="3" borderId="6" xfId="1" applyNumberFormat="1" applyFont="1" applyFill="1" applyBorder="1" applyAlignment="1">
      <alignment horizontal="center" vertical="center" wrapText="1"/>
    </xf>
    <xf numFmtId="175" fontId="69" fillId="3" borderId="22" xfId="3469" applyNumberFormat="1" applyFont="1" applyFill="1" applyBorder="1" applyAlignment="1">
      <alignment horizontal="center" vertical="center" wrapText="1"/>
    </xf>
    <xf numFmtId="14" fontId="68" fillId="3" borderId="20" xfId="1" applyNumberFormat="1" applyFont="1" applyFill="1" applyBorder="1" applyAlignment="1">
      <alignment horizontal="center" vertical="center" wrapText="1"/>
    </xf>
    <xf numFmtId="3" fontId="15" fillId="0" borderId="7" xfId="0" applyNumberFormat="1" applyFont="1" applyBorder="1"/>
    <xf numFmtId="3" fontId="15" fillId="0" borderId="0" xfId="0" applyNumberFormat="1" applyFont="1"/>
    <xf numFmtId="175" fontId="19" fillId="0" borderId="6" xfId="1" applyNumberFormat="1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/>
    </xf>
    <xf numFmtId="0" fontId="67" fillId="0" borderId="2" xfId="0" applyFont="1" applyBorder="1" applyAlignment="1">
      <alignment horizontal="center"/>
    </xf>
    <xf numFmtId="0" fontId="69" fillId="0" borderId="0" xfId="0" applyFont="1"/>
    <xf numFmtId="0" fontId="31" fillId="2" borderId="2" xfId="0" applyFont="1" applyFill="1" applyBorder="1" applyAlignment="1">
      <alignment horizontal="center" vertical="center" wrapText="1"/>
    </xf>
    <xf numFmtId="9" fontId="31" fillId="0" borderId="2" xfId="1" applyFont="1" applyBorder="1" applyAlignment="1">
      <alignment vertical="center" wrapText="1"/>
    </xf>
    <xf numFmtId="9" fontId="59" fillId="0" borderId="2" xfId="1" applyFont="1" applyBorder="1" applyAlignment="1">
      <alignment vertical="center" wrapText="1"/>
    </xf>
    <xf numFmtId="9" fontId="31" fillId="3" borderId="2" xfId="1" applyFont="1" applyFill="1" applyBorder="1" applyAlignment="1">
      <alignment vertical="center" wrapText="1"/>
    </xf>
    <xf numFmtId="9" fontId="69" fillId="0" borderId="2" xfId="1" applyFont="1" applyBorder="1" applyAlignment="1">
      <alignment horizontal="center" vertical="center" wrapText="1"/>
    </xf>
    <xf numFmtId="9" fontId="69" fillId="0" borderId="2" xfId="1" applyFont="1" applyFill="1" applyBorder="1" applyAlignment="1">
      <alignment horizontal="center" vertical="center" wrapText="1"/>
    </xf>
    <xf numFmtId="9" fontId="69" fillId="3" borderId="2" xfId="1" applyFont="1" applyFill="1" applyBorder="1" applyAlignment="1">
      <alignment horizontal="center" vertical="center" wrapText="1"/>
    </xf>
    <xf numFmtId="9" fontId="69" fillId="0" borderId="2" xfId="1" applyFont="1" applyBorder="1" applyAlignment="1">
      <alignment horizontal="justify" vertical="center" wrapText="1"/>
    </xf>
    <xf numFmtId="9" fontId="69" fillId="3" borderId="2" xfId="1" applyFont="1" applyFill="1" applyBorder="1" applyAlignment="1">
      <alignment horizontal="justify" vertical="center" wrapText="1"/>
    </xf>
    <xf numFmtId="9" fontId="31" fillId="0" borderId="2" xfId="1" applyFont="1" applyBorder="1" applyAlignment="1">
      <alignment horizontal="center" vertical="center" wrapText="1"/>
    </xf>
    <xf numFmtId="9" fontId="31" fillId="3" borderId="2" xfId="1" applyFont="1" applyFill="1" applyBorder="1" applyAlignment="1">
      <alignment horizontal="center" vertical="center" wrapText="1"/>
    </xf>
    <xf numFmtId="0" fontId="23" fillId="13" borderId="4" xfId="0" applyFont="1" applyFill="1" applyBorder="1" applyAlignment="1">
      <alignment horizontal="center" vertical="center" wrapText="1"/>
    </xf>
    <xf numFmtId="0" fontId="23" fillId="13" borderId="2" xfId="0" applyFont="1" applyFill="1" applyBorder="1" applyAlignment="1">
      <alignment horizontal="center" vertical="center" wrapText="1"/>
    </xf>
    <xf numFmtId="175" fontId="69" fillId="0" borderId="22" xfId="3469" applyNumberFormat="1" applyFont="1" applyBorder="1" applyAlignment="1">
      <alignment horizontal="center" vertical="center" wrapText="1"/>
    </xf>
    <xf numFmtId="175" fontId="69" fillId="3" borderId="13" xfId="3469" applyNumberFormat="1" applyFont="1" applyFill="1" applyBorder="1" applyAlignment="1">
      <alignment horizontal="center" vertical="center" wrapText="1"/>
    </xf>
    <xf numFmtId="175" fontId="69" fillId="15" borderId="22" xfId="3469" applyNumberFormat="1" applyFont="1" applyFill="1" applyBorder="1" applyAlignment="1">
      <alignment horizontal="center" vertical="center" wrapText="1"/>
    </xf>
    <xf numFmtId="175" fontId="69" fillId="12" borderId="22" xfId="3469" applyNumberFormat="1" applyFont="1" applyFill="1" applyBorder="1" applyAlignment="1">
      <alignment horizontal="center" vertical="center" wrapText="1"/>
    </xf>
    <xf numFmtId="175" fontId="69" fillId="7" borderId="22" xfId="3469" applyNumberFormat="1" applyFont="1" applyFill="1" applyBorder="1" applyAlignment="1">
      <alignment horizontal="center" vertical="center" wrapText="1"/>
    </xf>
    <xf numFmtId="175" fontId="69" fillId="11" borderId="22" xfId="3469" applyNumberFormat="1" applyFont="1" applyFill="1" applyBorder="1" applyAlignment="1">
      <alignment horizontal="center" vertical="center" wrapText="1"/>
    </xf>
    <xf numFmtId="9" fontId="74" fillId="13" borderId="9" xfId="1" applyFont="1" applyFill="1" applyBorder="1" applyAlignment="1">
      <alignment horizontal="center" vertical="center" wrapText="1"/>
    </xf>
    <xf numFmtId="175" fontId="67" fillId="8" borderId="2" xfId="1" applyNumberFormat="1" applyFont="1" applyFill="1" applyBorder="1" applyAlignment="1">
      <alignment horizontal="center" vertical="center" wrapText="1"/>
    </xf>
    <xf numFmtId="14" fontId="14" fillId="8" borderId="6" xfId="1" applyNumberFormat="1" applyFont="1" applyFill="1" applyBorder="1" applyAlignment="1">
      <alignment horizontal="center" vertical="center" wrapText="1"/>
    </xf>
    <xf numFmtId="14" fontId="15" fillId="8" borderId="7" xfId="1" applyNumberFormat="1" applyFont="1" applyFill="1" applyBorder="1" applyAlignment="1">
      <alignment horizontal="center" vertical="center" wrapText="1"/>
    </xf>
    <xf numFmtId="9" fontId="14" fillId="8" borderId="6" xfId="1" applyFont="1" applyFill="1" applyBorder="1" applyAlignment="1">
      <alignment horizontal="center" vertical="center" wrapText="1"/>
    </xf>
    <xf numFmtId="9" fontId="31" fillId="8" borderId="2" xfId="1" applyFont="1" applyFill="1" applyBorder="1" applyAlignment="1">
      <alignment horizontal="center" vertical="center" wrapText="1"/>
    </xf>
    <xf numFmtId="3" fontId="14" fillId="8" borderId="7" xfId="0" applyNumberFormat="1" applyFont="1" applyFill="1" applyBorder="1"/>
    <xf numFmtId="0" fontId="15" fillId="8" borderId="0" xfId="0" applyFont="1" applyFill="1"/>
    <xf numFmtId="14" fontId="15" fillId="8" borderId="6" xfId="1" applyNumberFormat="1" applyFont="1" applyFill="1" applyBorder="1" applyAlignment="1">
      <alignment horizontal="center" vertical="center" wrapText="1"/>
    </xf>
    <xf numFmtId="9" fontId="15" fillId="8" borderId="6" xfId="1" applyFont="1" applyFill="1" applyBorder="1" applyAlignment="1">
      <alignment horizontal="center" vertical="center" wrapText="1"/>
    </xf>
    <xf numFmtId="9" fontId="69" fillId="8" borderId="2" xfId="1" applyFont="1" applyFill="1" applyBorder="1" applyAlignment="1">
      <alignment horizontal="center" vertical="center" wrapText="1"/>
    </xf>
    <xf numFmtId="14" fontId="14" fillId="13" borderId="3" xfId="0" applyNumberFormat="1" applyFont="1" applyFill="1" applyBorder="1" applyAlignment="1">
      <alignment horizontal="center" vertical="center" wrapText="1"/>
    </xf>
    <xf numFmtId="14" fontId="14" fillId="13" borderId="5" xfId="0" applyNumberFormat="1" applyFont="1" applyFill="1" applyBorder="1" applyAlignment="1">
      <alignment horizontal="center" vertical="center" wrapText="1"/>
    </xf>
    <xf numFmtId="0" fontId="14" fillId="13" borderId="3" xfId="0" applyFont="1" applyFill="1" applyBorder="1" applyAlignment="1">
      <alignment horizontal="center" vertical="center" wrapText="1"/>
    </xf>
    <xf numFmtId="0" fontId="31" fillId="13" borderId="4" xfId="0" applyFont="1" applyFill="1" applyBorder="1" applyAlignment="1">
      <alignment horizontal="center" vertical="center" wrapText="1"/>
    </xf>
    <xf numFmtId="3" fontId="14" fillId="13" borderId="5" xfId="0" applyNumberFormat="1" applyFont="1" applyFill="1" applyBorder="1" applyAlignment="1">
      <alignment horizontal="center" vertical="center" wrapText="1"/>
    </xf>
    <xf numFmtId="14" fontId="16" fillId="13" borderId="8" xfId="1" applyNumberFormat="1" applyFont="1" applyFill="1" applyBorder="1" applyAlignment="1">
      <alignment horizontal="center" vertical="center" wrapText="1"/>
    </xf>
    <xf numFmtId="14" fontId="16" fillId="13" borderId="10" xfId="1" applyNumberFormat="1" applyFont="1" applyFill="1" applyBorder="1" applyAlignment="1">
      <alignment horizontal="center" vertical="center" wrapText="1"/>
    </xf>
    <xf numFmtId="9" fontId="16" fillId="13" borderId="8" xfId="1" applyFont="1" applyFill="1" applyBorder="1" applyAlignment="1">
      <alignment horizontal="center" vertical="center" wrapText="1"/>
    </xf>
    <xf numFmtId="9" fontId="38" fillId="13" borderId="9" xfId="1" applyFont="1" applyFill="1" applyBorder="1" applyAlignment="1">
      <alignment horizontal="center" vertical="center" wrapText="1"/>
    </xf>
    <xf numFmtId="3" fontId="15" fillId="3" borderId="7" xfId="0" applyNumberFormat="1" applyFont="1" applyFill="1" applyBorder="1"/>
    <xf numFmtId="49" fontId="63" fillId="0" borderId="0" xfId="0" applyNumberFormat="1" applyFont="1" applyAlignment="1">
      <alignment vertical="top"/>
    </xf>
    <xf numFmtId="0" fontId="63" fillId="0" borderId="0" xfId="0" applyFont="1"/>
    <xf numFmtId="14" fontId="75" fillId="0" borderId="0" xfId="0" applyNumberFormat="1" applyFont="1" applyAlignment="1">
      <alignment vertical="top"/>
    </xf>
    <xf numFmtId="0" fontId="63" fillId="0" borderId="0" xfId="0" applyFont="1" applyAlignment="1">
      <alignment horizontal="center"/>
    </xf>
    <xf numFmtId="3" fontId="29" fillId="13" borderId="10" xfId="0" applyNumberFormat="1" applyFont="1" applyFill="1" applyBorder="1"/>
    <xf numFmtId="14" fontId="22" fillId="6" borderId="6" xfId="1" applyNumberFormat="1" applyFont="1" applyFill="1" applyBorder="1" applyAlignment="1">
      <alignment horizontal="center" vertical="center" wrapText="1"/>
    </xf>
    <xf numFmtId="14" fontId="15" fillId="6" borderId="6" xfId="1" applyNumberFormat="1" applyFont="1" applyFill="1" applyBorder="1" applyAlignment="1">
      <alignment horizontal="center" vertical="center" wrapText="1"/>
    </xf>
    <xf numFmtId="3" fontId="76" fillId="7" borderId="0" xfId="0" applyNumberFormat="1" applyFont="1" applyFill="1"/>
    <xf numFmtId="3" fontId="76" fillId="15" borderId="0" xfId="0" applyNumberFormat="1" applyFont="1" applyFill="1"/>
    <xf numFmtId="0" fontId="25" fillId="0" borderId="0" xfId="3" applyFont="1" applyAlignment="1">
      <alignment horizontal="center" vertical="center"/>
    </xf>
    <xf numFmtId="0" fontId="22" fillId="0" borderId="0" xfId="3" applyFont="1" applyAlignment="1">
      <alignment horizontal="center" vertical="center"/>
    </xf>
    <xf numFmtId="0" fontId="22" fillId="0" borderId="2" xfId="3" applyFont="1" applyBorder="1" applyAlignment="1">
      <alignment horizontal="center" vertical="center"/>
    </xf>
    <xf numFmtId="170" fontId="22" fillId="0" borderId="0" xfId="0" applyNumberFormat="1" applyFont="1" applyAlignment="1">
      <alignment horizontal="right"/>
    </xf>
    <xf numFmtId="0" fontId="22" fillId="0" borderId="0" xfId="0" applyFont="1" applyAlignment="1">
      <alignment horizontal="center"/>
    </xf>
    <xf numFmtId="0" fontId="100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2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5" fillId="0" borderId="0" xfId="3" applyFont="1" applyAlignment="1">
      <alignment horizontal="right" vertical="center"/>
    </xf>
    <xf numFmtId="0" fontId="22" fillId="0" borderId="0" xfId="3" applyFont="1" applyAlignment="1">
      <alignment horizontal="right" vertical="center"/>
    </xf>
    <xf numFmtId="170" fontId="22" fillId="3" borderId="39" xfId="3472" applyNumberFormat="1" applyFill="1" applyBorder="1" applyAlignment="1">
      <alignment horizontal="center" vertical="center"/>
    </xf>
    <xf numFmtId="0" fontId="102" fillId="0" borderId="0" xfId="3" applyFont="1" applyAlignment="1">
      <alignment horizontal="center" vertical="center"/>
    </xf>
    <xf numFmtId="0" fontId="101" fillId="0" borderId="0" xfId="0" applyFont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indent="1"/>
    </xf>
    <xf numFmtId="0" fontId="14" fillId="0" borderId="0" xfId="0" applyFont="1" applyAlignment="1">
      <alignment horizontal="right" vertical="center"/>
    </xf>
    <xf numFmtId="169" fontId="25" fillId="0" borderId="0" xfId="0" applyNumberFormat="1" applyFont="1" applyAlignment="1">
      <alignment horizontal="right" vertical="center"/>
    </xf>
    <xf numFmtId="0" fontId="100" fillId="0" borderId="0" xfId="0" applyFont="1"/>
    <xf numFmtId="0" fontId="3" fillId="0" borderId="15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/>
    </xf>
    <xf numFmtId="170" fontId="3" fillId="0" borderId="0" xfId="0" applyNumberFormat="1" applyFont="1" applyAlignment="1">
      <alignment horizontal="left"/>
    </xf>
    <xf numFmtId="0" fontId="3" fillId="0" borderId="50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26" fillId="0" borderId="0" xfId="0" applyFont="1" applyAlignment="1">
      <alignment horizontal="center" vertical="center" wrapText="1"/>
    </xf>
    <xf numFmtId="0" fontId="96" fillId="0" borderId="0" xfId="3472" applyFont="1" applyAlignment="1">
      <alignment horizontal="center" vertical="center" wrapText="1"/>
    </xf>
    <xf numFmtId="0" fontId="96" fillId="0" borderId="0" xfId="3" applyFont="1" applyAlignment="1">
      <alignment horizontal="center" vertical="center" wrapText="1"/>
    </xf>
    <xf numFmtId="0" fontId="25" fillId="0" borderId="2" xfId="3" applyFont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22" fillId="0" borderId="53" xfId="3" applyFont="1" applyBorder="1" applyAlignment="1">
      <alignment horizontal="left" vertical="center" wrapText="1" indent="2"/>
    </xf>
    <xf numFmtId="0" fontId="22" fillId="0" borderId="53" xfId="3" applyFont="1" applyBorder="1" applyAlignment="1">
      <alignment horizontal="center" vertical="center"/>
    </xf>
    <xf numFmtId="0" fontId="22" fillId="0" borderId="22" xfId="3" applyFont="1" applyBorder="1" applyAlignment="1">
      <alignment horizontal="left" vertical="center" wrapText="1" indent="2"/>
    </xf>
    <xf numFmtId="0" fontId="22" fillId="0" borderId="22" xfId="3" applyFont="1" applyBorder="1" applyAlignment="1">
      <alignment horizontal="left" vertical="center" indent="2"/>
    </xf>
    <xf numFmtId="0" fontId="22" fillId="0" borderId="22" xfId="3" applyFont="1" applyBorder="1" applyAlignment="1">
      <alignment horizontal="center" vertical="center"/>
    </xf>
    <xf numFmtId="0" fontId="22" fillId="0" borderId="55" xfId="3" applyFont="1" applyBorder="1" applyAlignment="1">
      <alignment horizontal="left" vertical="center" wrapText="1" indent="2"/>
    </xf>
    <xf numFmtId="192" fontId="97" fillId="3" borderId="47" xfId="3472" applyNumberFormat="1" applyFont="1" applyFill="1" applyBorder="1" applyAlignment="1">
      <alignment horizontal="right" vertical="center"/>
    </xf>
    <xf numFmtId="0" fontId="22" fillId="0" borderId="47" xfId="0" applyFont="1" applyBorder="1" applyAlignment="1">
      <alignment horizontal="left" vertical="center" wrapText="1" indent="2"/>
    </xf>
    <xf numFmtId="0" fontId="22" fillId="0" borderId="47" xfId="0" applyFont="1" applyBorder="1" applyAlignment="1">
      <alignment horizontal="center" vertical="center" wrapText="1"/>
    </xf>
    <xf numFmtId="0" fontId="22" fillId="0" borderId="52" xfId="3" applyFont="1" applyBorder="1" applyAlignment="1">
      <alignment horizontal="center" vertical="center"/>
    </xf>
    <xf numFmtId="0" fontId="22" fillId="0" borderId="23" xfId="3" applyFont="1" applyBorder="1" applyAlignment="1">
      <alignment horizontal="center" vertical="center"/>
    </xf>
    <xf numFmtId="0" fontId="22" fillId="0" borderId="54" xfId="3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22" fillId="0" borderId="53" xfId="3473" applyFont="1" applyFill="1" applyBorder="1" applyAlignment="1">
      <alignment horizontal="left" vertical="center" indent="2"/>
    </xf>
    <xf numFmtId="0" fontId="22" fillId="0" borderId="22" xfId="3473" applyFont="1" applyFill="1" applyBorder="1" applyAlignment="1">
      <alignment horizontal="left" vertical="center" indent="2"/>
    </xf>
    <xf numFmtId="0" fontId="22" fillId="0" borderId="55" xfId="3473" applyFont="1" applyFill="1" applyBorder="1" applyAlignment="1">
      <alignment horizontal="left" vertical="center" indent="2"/>
    </xf>
    <xf numFmtId="0" fontId="104" fillId="33" borderId="38" xfId="3" applyFont="1" applyFill="1" applyBorder="1" applyAlignment="1">
      <alignment horizontal="center" vertical="center" wrapText="1"/>
    </xf>
    <xf numFmtId="0" fontId="104" fillId="33" borderId="47" xfId="3" applyFont="1" applyFill="1" applyBorder="1" applyAlignment="1">
      <alignment horizontal="center" vertical="center" wrapText="1"/>
    </xf>
    <xf numFmtId="0" fontId="25" fillId="3" borderId="46" xfId="3472" applyFont="1" applyFill="1" applyBorder="1" applyAlignment="1">
      <alignment vertical="center"/>
    </xf>
    <xf numFmtId="0" fontId="25" fillId="3" borderId="46" xfId="3472" applyFont="1" applyFill="1" applyBorder="1" applyAlignment="1">
      <alignment horizontal="center" vertical="center"/>
    </xf>
    <xf numFmtId="0" fontId="25" fillId="32" borderId="46" xfId="3474" applyFont="1" applyFill="1" applyBorder="1" applyAlignment="1">
      <alignment vertical="center"/>
    </xf>
    <xf numFmtId="0" fontId="25" fillId="3" borderId="46" xfId="3" applyFont="1" applyFill="1" applyBorder="1" applyAlignment="1">
      <alignment vertical="center"/>
    </xf>
    <xf numFmtId="0" fontId="25" fillId="3" borderId="46" xfId="3" applyFont="1" applyFill="1" applyBorder="1" applyAlignment="1">
      <alignment vertical="center" wrapText="1"/>
    </xf>
    <xf numFmtId="169" fontId="104" fillId="33" borderId="47" xfId="3472" applyNumberFormat="1" applyFont="1" applyFill="1" applyBorder="1" applyAlignment="1">
      <alignment horizontal="center" vertical="center" wrapText="1"/>
    </xf>
    <xf numFmtId="4" fontId="25" fillId="3" borderId="47" xfId="3472" applyNumberFormat="1" applyFont="1" applyFill="1" applyBorder="1" applyAlignment="1">
      <alignment horizontal="center" vertical="center"/>
    </xf>
    <xf numFmtId="4" fontId="25" fillId="32" borderId="46" xfId="3" applyNumberFormat="1" applyFont="1" applyFill="1" applyBorder="1" applyAlignment="1">
      <alignment horizontal="center" vertical="center"/>
    </xf>
    <xf numFmtId="192" fontId="25" fillId="32" borderId="46" xfId="3" applyNumberFormat="1" applyFont="1" applyFill="1" applyBorder="1" applyAlignment="1">
      <alignment horizontal="right" vertical="center"/>
    </xf>
    <xf numFmtId="192" fontId="25" fillId="32" borderId="47" xfId="3" applyNumberFormat="1" applyFont="1" applyFill="1" applyBorder="1" applyAlignment="1">
      <alignment horizontal="right" vertical="center"/>
    </xf>
    <xf numFmtId="170" fontId="25" fillId="32" borderId="43" xfId="3" applyNumberFormat="1" applyFont="1" applyFill="1" applyBorder="1" applyAlignment="1">
      <alignment horizontal="center" vertical="center"/>
    </xf>
    <xf numFmtId="4" fontId="99" fillId="0" borderId="53" xfId="3472" applyNumberFormat="1" applyFont="1" applyBorder="1" applyAlignment="1">
      <alignment horizontal="center" vertical="center"/>
    </xf>
    <xf numFmtId="192" fontId="22" fillId="0" borderId="53" xfId="0" applyNumberFormat="1" applyFont="1" applyBorder="1" applyAlignment="1">
      <alignment horizontal="right" vertical="center"/>
    </xf>
    <xf numFmtId="170" fontId="22" fillId="0" borderId="57" xfId="3" applyNumberFormat="1" applyFont="1" applyBorder="1" applyAlignment="1">
      <alignment horizontal="center" vertical="center"/>
    </xf>
    <xf numFmtId="4" fontId="99" fillId="0" borderId="22" xfId="3472" applyNumberFormat="1" applyFont="1" applyBorder="1" applyAlignment="1">
      <alignment horizontal="center" vertical="center"/>
    </xf>
    <xf numFmtId="192" fontId="22" fillId="0" borderId="22" xfId="0" applyNumberFormat="1" applyFont="1" applyBorder="1" applyAlignment="1">
      <alignment horizontal="right" vertical="center"/>
    </xf>
    <xf numFmtId="170" fontId="22" fillId="5" borderId="24" xfId="3" applyNumberFormat="1" applyFont="1" applyFill="1" applyBorder="1" applyAlignment="1">
      <alignment horizontal="center" vertical="center"/>
    </xf>
    <xf numFmtId="4" fontId="99" fillId="0" borderId="55" xfId="3472" applyNumberFormat="1" applyFont="1" applyBorder="1" applyAlignment="1">
      <alignment horizontal="center" vertical="center"/>
    </xf>
    <xf numFmtId="192" fontId="22" fillId="0" borderId="55" xfId="0" applyNumberFormat="1" applyFont="1" applyBorder="1" applyAlignment="1">
      <alignment horizontal="right" vertical="center"/>
    </xf>
    <xf numFmtId="170" fontId="22" fillId="5" borderId="58" xfId="3" applyNumberFormat="1" applyFont="1" applyFill="1" applyBorder="1" applyAlignment="1">
      <alignment horizontal="center" vertical="center"/>
    </xf>
    <xf numFmtId="4" fontId="25" fillId="3" borderId="46" xfId="3472" applyNumberFormat="1" applyFont="1" applyFill="1" applyBorder="1" applyAlignment="1">
      <alignment horizontal="center" vertical="center"/>
    </xf>
    <xf numFmtId="192" fontId="25" fillId="3" borderId="46" xfId="3" applyNumberFormat="1" applyFont="1" applyFill="1" applyBorder="1" applyAlignment="1">
      <alignment horizontal="right" vertical="center"/>
    </xf>
    <xf numFmtId="192" fontId="25" fillId="3" borderId="46" xfId="3472" applyNumberFormat="1" applyFont="1" applyFill="1" applyBorder="1" applyAlignment="1">
      <alignment horizontal="right" vertical="center"/>
    </xf>
    <xf numFmtId="170" fontId="22" fillId="3" borderId="43" xfId="3472" applyNumberFormat="1" applyFill="1" applyBorder="1" applyAlignment="1">
      <alignment horizontal="center" vertical="center"/>
    </xf>
    <xf numFmtId="192" fontId="97" fillId="3" borderId="46" xfId="3472" applyNumberFormat="1" applyFont="1" applyFill="1" applyBorder="1" applyAlignment="1">
      <alignment horizontal="right" vertical="center"/>
    </xf>
    <xf numFmtId="192" fontId="99" fillId="0" borderId="53" xfId="3472" applyNumberFormat="1" applyFont="1" applyBorder="1" applyAlignment="1">
      <alignment horizontal="right" vertical="center"/>
    </xf>
    <xf numFmtId="170" fontId="22" fillId="5" borderId="57" xfId="3" applyNumberFormat="1" applyFont="1" applyFill="1" applyBorder="1" applyAlignment="1">
      <alignment horizontal="center" vertical="center"/>
    </xf>
    <xf numFmtId="192" fontId="99" fillId="0" borderId="22" xfId="3472" applyNumberFormat="1" applyFont="1" applyBorder="1" applyAlignment="1">
      <alignment horizontal="right" vertical="center"/>
    </xf>
    <xf numFmtId="192" fontId="99" fillId="0" borderId="55" xfId="3472" applyNumberFormat="1" applyFont="1" applyBorder="1" applyAlignment="1">
      <alignment horizontal="right" vertical="center"/>
    </xf>
    <xf numFmtId="4" fontId="22" fillId="0" borderId="47" xfId="3472" applyNumberFormat="1" applyBorder="1" applyAlignment="1">
      <alignment horizontal="center" vertical="center"/>
    </xf>
    <xf numFmtId="192" fontId="22" fillId="0" borderId="47" xfId="3472" applyNumberFormat="1" applyBorder="1" applyAlignment="1">
      <alignment horizontal="right" vertical="center"/>
    </xf>
    <xf numFmtId="192" fontId="22" fillId="0" borderId="47" xfId="0" applyNumberFormat="1" applyFont="1" applyBorder="1" applyAlignment="1">
      <alignment horizontal="right" vertical="center"/>
    </xf>
    <xf numFmtId="170" fontId="3" fillId="0" borderId="39" xfId="0" applyNumberFormat="1" applyFont="1" applyBorder="1" applyAlignment="1">
      <alignment horizontal="center" vertical="center"/>
    </xf>
    <xf numFmtId="0" fontId="25" fillId="32" borderId="46" xfId="3474" applyFont="1" applyFill="1" applyBorder="1" applyAlignment="1">
      <alignment horizontal="center" vertical="center"/>
    </xf>
    <xf numFmtId="0" fontId="25" fillId="3" borderId="46" xfId="3" applyFont="1" applyFill="1" applyBorder="1" applyAlignment="1">
      <alignment horizontal="center" vertical="center"/>
    </xf>
    <xf numFmtId="0" fontId="25" fillId="3" borderId="46" xfId="3" applyFont="1" applyFill="1" applyBorder="1" applyAlignment="1">
      <alignment horizontal="center" vertical="center" wrapText="1"/>
    </xf>
    <xf numFmtId="0" fontId="22" fillId="0" borderId="53" xfId="3474" applyFont="1" applyBorder="1" applyAlignment="1">
      <alignment horizontal="center" vertical="center"/>
    </xf>
    <xf numFmtId="0" fontId="22" fillId="0" borderId="22" xfId="3474" applyFont="1" applyBorder="1" applyAlignment="1">
      <alignment horizontal="center" vertical="center"/>
    </xf>
    <xf numFmtId="0" fontId="22" fillId="0" borderId="55" xfId="3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98" fillId="0" borderId="53" xfId="3473" applyNumberFormat="1" applyFont="1" applyFill="1" applyBorder="1" applyAlignment="1">
      <alignment horizontal="center" vertical="center"/>
    </xf>
    <xf numFmtId="0" fontId="98" fillId="0" borderId="22" xfId="3473" applyNumberFormat="1" applyFont="1" applyFill="1" applyBorder="1" applyAlignment="1">
      <alignment horizontal="center" vertical="center"/>
    </xf>
    <xf numFmtId="0" fontId="22" fillId="0" borderId="59" xfId="3473" applyFont="1" applyFill="1" applyBorder="1" applyAlignment="1">
      <alignment horizontal="left" vertical="center" indent="2"/>
    </xf>
    <xf numFmtId="0" fontId="22" fillId="0" borderId="59" xfId="3474" applyFont="1" applyBorder="1" applyAlignment="1">
      <alignment horizontal="center" vertical="center"/>
    </xf>
    <xf numFmtId="0" fontId="98" fillId="0" borderId="59" xfId="3473" applyNumberFormat="1" applyFont="1" applyFill="1" applyBorder="1" applyAlignment="1">
      <alignment horizontal="center" vertical="center"/>
    </xf>
    <xf numFmtId="0" fontId="22" fillId="0" borderId="59" xfId="3" applyFont="1" applyBorder="1" applyAlignment="1">
      <alignment horizontal="center" vertical="center"/>
    </xf>
    <xf numFmtId="0" fontId="22" fillId="0" borderId="53" xfId="3473" applyNumberFormat="1" applyFont="1" applyFill="1" applyBorder="1" applyAlignment="1">
      <alignment horizontal="center" vertical="center"/>
    </xf>
    <xf numFmtId="0" fontId="22" fillId="0" borderId="22" xfId="3473" applyNumberFormat="1" applyFont="1" applyFill="1" applyBorder="1" applyAlignment="1">
      <alignment horizontal="center" vertical="center"/>
    </xf>
    <xf numFmtId="0" fontId="99" fillId="0" borderId="22" xfId="0" applyFont="1" applyBorder="1" applyAlignment="1">
      <alignment horizontal="center"/>
    </xf>
    <xf numFmtId="0" fontId="99" fillId="0" borderId="22" xfId="0" applyFont="1" applyBorder="1" applyAlignment="1">
      <alignment horizontal="center" vertical="center"/>
    </xf>
    <xf numFmtId="0" fontId="22" fillId="0" borderId="55" xfId="3473" applyNumberFormat="1" applyFont="1" applyFill="1" applyBorder="1" applyAlignment="1">
      <alignment horizontal="center" vertical="center"/>
    </xf>
    <xf numFmtId="0" fontId="22" fillId="0" borderId="53" xfId="3473" applyFont="1" applyFill="1" applyBorder="1" applyAlignment="1">
      <alignment horizontal="center" vertical="center"/>
    </xf>
    <xf numFmtId="0" fontId="22" fillId="0" borderId="22" xfId="3473" applyFont="1" applyFill="1" applyBorder="1" applyAlignment="1">
      <alignment horizontal="center" vertical="center"/>
    </xf>
    <xf numFmtId="0" fontId="22" fillId="0" borderId="55" xfId="3473" applyFont="1" applyFill="1" applyBorder="1" applyAlignment="1">
      <alignment horizontal="center" vertical="center"/>
    </xf>
    <xf numFmtId="0" fontId="22" fillId="0" borderId="53" xfId="3473" applyFont="1" applyFill="1" applyBorder="1" applyAlignment="1">
      <alignment horizontal="center" vertical="center" wrapText="1"/>
    </xf>
    <xf numFmtId="0" fontId="22" fillId="0" borderId="22" xfId="3473" applyFont="1" applyFill="1" applyBorder="1" applyAlignment="1">
      <alignment horizontal="center" vertical="center" wrapText="1"/>
    </xf>
    <xf numFmtId="0" fontId="22" fillId="0" borderId="55" xfId="3473" applyFont="1" applyFill="1" applyBorder="1" applyAlignment="1">
      <alignment horizontal="center" vertical="center" wrapText="1"/>
    </xf>
    <xf numFmtId="0" fontId="22" fillId="0" borderId="53" xfId="3" applyFont="1" applyBorder="1" applyAlignment="1">
      <alignment horizontal="center" vertical="center" wrapText="1"/>
    </xf>
    <xf numFmtId="0" fontId="22" fillId="0" borderId="22" xfId="3" applyFont="1" applyBorder="1" applyAlignment="1">
      <alignment horizontal="center" vertical="center" wrapText="1"/>
    </xf>
    <xf numFmtId="0" fontId="22" fillId="0" borderId="55" xfId="3" applyFont="1" applyBorder="1" applyAlignment="1">
      <alignment horizontal="center" vertical="center" wrapText="1"/>
    </xf>
    <xf numFmtId="0" fontId="22" fillId="0" borderId="61" xfId="3" applyFont="1" applyBorder="1" applyAlignment="1">
      <alignment horizontal="left" vertical="center" wrapText="1" indent="2"/>
    </xf>
    <xf numFmtId="0" fontId="22" fillId="0" borderId="61" xfId="3" applyFont="1" applyBorder="1" applyAlignment="1">
      <alignment horizontal="center" vertical="center"/>
    </xf>
    <xf numFmtId="170" fontId="22" fillId="0" borderId="62" xfId="3" applyNumberFormat="1" applyFont="1" applyBorder="1" applyAlignment="1">
      <alignment horizontal="center" vertical="center"/>
    </xf>
    <xf numFmtId="170" fontId="22" fillId="0" borderId="24" xfId="3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170" fontId="3" fillId="0" borderId="24" xfId="0" applyNumberFormat="1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4" fontId="22" fillId="0" borderId="22" xfId="3472" applyNumberFormat="1" applyBorder="1" applyAlignment="1">
      <alignment horizontal="center" vertical="center"/>
    </xf>
    <xf numFmtId="192" fontId="22" fillId="0" borderId="22" xfId="3472" applyNumberFormat="1" applyBorder="1" applyAlignment="1">
      <alignment horizontal="right" vertical="center"/>
    </xf>
    <xf numFmtId="170" fontId="101" fillId="0" borderId="24" xfId="0" applyNumberFormat="1" applyFont="1" applyBorder="1" applyAlignment="1">
      <alignment horizontal="center" vertical="center"/>
    </xf>
    <xf numFmtId="0" fontId="22" fillId="0" borderId="64" xfId="3" applyFont="1" applyBorder="1" applyAlignment="1">
      <alignment horizontal="left" vertical="center" wrapText="1" indent="2"/>
    </xf>
    <xf numFmtId="0" fontId="22" fillId="0" borderId="64" xfId="3" applyFont="1" applyBorder="1" applyAlignment="1">
      <alignment horizontal="center" vertical="center"/>
    </xf>
    <xf numFmtId="192" fontId="22" fillId="0" borderId="64" xfId="3472" applyNumberFormat="1" applyBorder="1" applyAlignment="1">
      <alignment horizontal="right" vertical="center"/>
    </xf>
    <xf numFmtId="192" fontId="22" fillId="0" borderId="64" xfId="0" applyNumberFormat="1" applyFont="1" applyBorder="1" applyAlignment="1">
      <alignment horizontal="right" vertical="center"/>
    </xf>
    <xf numFmtId="0" fontId="22" fillId="0" borderId="61" xfId="3" applyFont="1" applyBorder="1" applyAlignment="1">
      <alignment horizontal="center" vertical="center" wrapText="1"/>
    </xf>
    <xf numFmtId="170" fontId="22" fillId="5" borderId="66" xfId="3" applyNumberFormat="1" applyFont="1" applyFill="1" applyBorder="1" applyAlignment="1">
      <alignment horizontal="center" vertical="center"/>
    </xf>
    <xf numFmtId="0" fontId="22" fillId="0" borderId="63" xfId="3" applyFont="1" applyBorder="1" applyAlignment="1">
      <alignment horizontal="center" vertical="center"/>
    </xf>
    <xf numFmtId="4" fontId="99" fillId="0" borderId="64" xfId="3472" applyNumberFormat="1" applyFont="1" applyBorder="1" applyAlignment="1">
      <alignment horizontal="center" vertical="center"/>
    </xf>
    <xf numFmtId="192" fontId="99" fillId="0" borderId="64" xfId="3472" applyNumberFormat="1" applyFont="1" applyBorder="1" applyAlignment="1">
      <alignment horizontal="right" vertical="center"/>
    </xf>
    <xf numFmtId="170" fontId="22" fillId="5" borderId="65" xfId="3" applyNumberFormat="1" applyFont="1" applyFill="1" applyBorder="1" applyAlignment="1">
      <alignment horizontal="center" vertical="center"/>
    </xf>
    <xf numFmtId="0" fontId="22" fillId="0" borderId="24" xfId="3" applyFont="1" applyBorder="1" applyAlignment="1">
      <alignment horizontal="center" vertical="center" shrinkToFit="1"/>
    </xf>
    <xf numFmtId="0" fontId="1" fillId="0" borderId="0" xfId="0" applyFont="1" applyAlignment="1">
      <alignment horizontal="fill"/>
    </xf>
    <xf numFmtId="0" fontId="1" fillId="0" borderId="0" xfId="0" applyFont="1" applyAlignment="1">
      <alignment horizontal="left" vertical="center"/>
    </xf>
    <xf numFmtId="0" fontId="3" fillId="0" borderId="15" xfId="0" applyFont="1" applyBorder="1" applyAlignment="1">
      <alignment horizontal="right"/>
    </xf>
    <xf numFmtId="0" fontId="3" fillId="0" borderId="48" xfId="0" applyFont="1" applyBorder="1" applyAlignment="1">
      <alignment horizontal="right" vertical="center"/>
    </xf>
    <xf numFmtId="0" fontId="3" fillId="0" borderId="51" xfId="0" applyFont="1" applyBorder="1" applyAlignment="1">
      <alignment horizontal="center"/>
    </xf>
    <xf numFmtId="0" fontId="3" fillId="0" borderId="50" xfId="0" applyFont="1" applyBorder="1" applyAlignment="1">
      <alignment horizontal="right" vertical="center"/>
    </xf>
    <xf numFmtId="0" fontId="3" fillId="0" borderId="48" xfId="0" applyFont="1" applyBorder="1" applyAlignment="1">
      <alignment horizontal="right"/>
    </xf>
    <xf numFmtId="164" fontId="3" fillId="0" borderId="45" xfId="0" applyNumberFormat="1" applyFont="1" applyBorder="1" applyAlignment="1">
      <alignment horizontal="left"/>
    </xf>
    <xf numFmtId="164" fontId="3" fillId="0" borderId="36" xfId="0" applyNumberFormat="1" applyFont="1" applyBorder="1" applyAlignment="1">
      <alignment horizontal="center" vertical="center"/>
    </xf>
    <xf numFmtId="164" fontId="3" fillId="0" borderId="45" xfId="0" applyNumberFormat="1" applyFont="1" applyBorder="1" applyAlignment="1">
      <alignment horizontal="left" vertical="center"/>
    </xf>
    <xf numFmtId="164" fontId="3" fillId="0" borderId="44" xfId="0" applyNumberFormat="1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192" fontId="18" fillId="0" borderId="22" xfId="0" applyNumberFormat="1" applyFont="1" applyBorder="1" applyAlignment="1">
      <alignment horizontal="right" vertical="center"/>
    </xf>
    <xf numFmtId="192" fontId="18" fillId="0" borderId="53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indent="1"/>
    </xf>
    <xf numFmtId="4" fontId="99" fillId="0" borderId="68" xfId="3472" applyNumberFormat="1" applyFont="1" applyBorder="1" applyAlignment="1">
      <alignment horizontal="center" vertical="center"/>
    </xf>
    <xf numFmtId="170" fontId="22" fillId="5" borderId="62" xfId="3472" applyNumberFormat="1" applyFill="1" applyBorder="1" applyAlignment="1">
      <alignment horizontal="center" vertical="center"/>
    </xf>
    <xf numFmtId="0" fontId="3" fillId="0" borderId="22" xfId="0" applyFont="1" applyBorder="1" applyAlignment="1">
      <alignment horizontal="left" vertical="center" wrapText="1" indent="2"/>
    </xf>
    <xf numFmtId="170" fontId="22" fillId="5" borderId="24" xfId="3472" applyNumberFormat="1" applyFill="1" applyBorder="1" applyAlignment="1">
      <alignment horizontal="center" vertical="center"/>
    </xf>
    <xf numFmtId="0" fontId="1" fillId="0" borderId="22" xfId="0" applyFont="1" applyBorder="1" applyAlignment="1">
      <alignment horizontal="left" vertical="center" wrapText="1" indent="2"/>
    </xf>
    <xf numFmtId="0" fontId="69" fillId="0" borderId="22" xfId="3" applyFont="1" applyBorder="1" applyAlignment="1">
      <alignment horizontal="center" vertical="center" wrapText="1"/>
    </xf>
    <xf numFmtId="0" fontId="22" fillId="5" borderId="22" xfId="3" applyFont="1" applyFill="1" applyBorder="1" applyAlignment="1">
      <alignment horizontal="left" vertical="center" wrapText="1" indent="2"/>
    </xf>
    <xf numFmtId="0" fontId="69" fillId="5" borderId="22" xfId="3" applyFont="1" applyFill="1" applyBorder="1" applyAlignment="1">
      <alignment horizontal="center" vertical="center" wrapText="1"/>
    </xf>
    <xf numFmtId="0" fontId="22" fillId="5" borderId="22" xfId="3" applyFont="1" applyFill="1" applyBorder="1" applyAlignment="1">
      <alignment horizontal="center" vertical="center"/>
    </xf>
    <xf numFmtId="192" fontId="99" fillId="5" borderId="22" xfId="3472" applyNumberFormat="1" applyFont="1" applyFill="1" applyBorder="1" applyAlignment="1">
      <alignment horizontal="right" vertical="center"/>
    </xf>
    <xf numFmtId="0" fontId="22" fillId="0" borderId="22" xfId="0" applyFont="1" applyBorder="1" applyAlignment="1">
      <alignment horizontal="left" vertical="center" wrapText="1" indent="2"/>
    </xf>
    <xf numFmtId="170" fontId="102" fillId="5" borderId="24" xfId="3472" applyNumberFormat="1" applyFont="1" applyFill="1" applyBorder="1" applyAlignment="1">
      <alignment horizontal="center" vertical="center"/>
    </xf>
    <xf numFmtId="0" fontId="22" fillId="0" borderId="64" xfId="3" applyFont="1" applyBorder="1" applyAlignment="1">
      <alignment horizontal="center" vertical="center" wrapText="1"/>
    </xf>
    <xf numFmtId="0" fontId="22" fillId="5" borderId="64" xfId="3" applyFont="1" applyFill="1" applyBorder="1" applyAlignment="1">
      <alignment horizontal="center" vertical="center"/>
    </xf>
    <xf numFmtId="170" fontId="102" fillId="5" borderId="65" xfId="3472" applyNumberFormat="1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22" fillId="0" borderId="64" xfId="3473" applyFont="1" applyFill="1" applyBorder="1" applyAlignment="1">
      <alignment horizontal="left" vertical="center" indent="2"/>
    </xf>
    <xf numFmtId="192" fontId="99" fillId="0" borderId="61" xfId="3472" applyNumberFormat="1" applyFont="1" applyBorder="1" applyAlignment="1">
      <alignment horizontal="right" vertical="center"/>
    </xf>
    <xf numFmtId="170" fontId="22" fillId="5" borderId="62" xfId="3" applyNumberFormat="1" applyFont="1" applyFill="1" applyBorder="1" applyAlignment="1">
      <alignment horizontal="center" vertical="center"/>
    </xf>
    <xf numFmtId="0" fontId="22" fillId="0" borderId="59" xfId="3473" applyNumberFormat="1" applyFont="1" applyFill="1" applyBorder="1" applyAlignment="1">
      <alignment horizontal="center" vertical="center"/>
    </xf>
    <xf numFmtId="0" fontId="99" fillId="0" borderId="59" xfId="0" applyFont="1" applyBorder="1" applyAlignment="1">
      <alignment horizontal="center"/>
    </xf>
    <xf numFmtId="0" fontId="99" fillId="0" borderId="59" xfId="0" applyFont="1" applyBorder="1" applyAlignment="1">
      <alignment horizontal="center" vertical="center"/>
    </xf>
    <xf numFmtId="0" fontId="22" fillId="0" borderId="53" xfId="3473" applyFont="1" applyFill="1" applyBorder="1" applyAlignment="1">
      <alignment horizontal="left" vertical="center" wrapText="1" indent="2"/>
    </xf>
    <xf numFmtId="0" fontId="25" fillId="0" borderId="53" xfId="3" applyFont="1" applyBorder="1" applyAlignment="1">
      <alignment horizontal="center" vertical="center" wrapText="1"/>
    </xf>
    <xf numFmtId="0" fontId="22" fillId="0" borderId="61" xfId="2" applyFont="1" applyBorder="1" applyAlignment="1">
      <alignment horizontal="center" vertical="center"/>
    </xf>
    <xf numFmtId="170" fontId="25" fillId="0" borderId="57" xfId="3472" applyNumberFormat="1" applyFont="1" applyBorder="1" applyAlignment="1">
      <alignment horizontal="center" vertical="center"/>
    </xf>
    <xf numFmtId="0" fontId="22" fillId="0" borderId="22" xfId="3473" applyFont="1" applyFill="1" applyBorder="1" applyAlignment="1">
      <alignment horizontal="left" vertical="center" wrapText="1" indent="2"/>
    </xf>
    <xf numFmtId="0" fontId="25" fillId="0" borderId="22" xfId="3" applyFont="1" applyBorder="1" applyAlignment="1">
      <alignment horizontal="center" vertical="center" wrapText="1"/>
    </xf>
    <xf numFmtId="0" fontId="22" fillId="0" borderId="22" xfId="2" applyFont="1" applyBorder="1" applyAlignment="1">
      <alignment horizontal="center" vertical="center"/>
    </xf>
    <xf numFmtId="170" fontId="25" fillId="0" borderId="24" xfId="3472" applyNumberFormat="1" applyFont="1" applyBorder="1" applyAlignment="1">
      <alignment horizontal="center" vertical="center"/>
    </xf>
    <xf numFmtId="0" fontId="22" fillId="0" borderId="55" xfId="3473" applyFont="1" applyFill="1" applyBorder="1" applyAlignment="1">
      <alignment horizontal="left" vertical="center" wrapText="1" indent="2"/>
    </xf>
    <xf numFmtId="0" fontId="25" fillId="0" borderId="55" xfId="3" applyFont="1" applyBorder="1" applyAlignment="1">
      <alignment horizontal="center" vertical="center" wrapText="1"/>
    </xf>
    <xf numFmtId="0" fontId="22" fillId="0" borderId="55" xfId="2" applyFont="1" applyBorder="1" applyAlignment="1">
      <alignment horizontal="center" vertical="center"/>
    </xf>
    <xf numFmtId="170" fontId="25" fillId="0" borderId="58" xfId="3472" applyNumberFormat="1" applyFont="1" applyBorder="1" applyAlignment="1">
      <alignment horizontal="center" vertical="center"/>
    </xf>
    <xf numFmtId="0" fontId="22" fillId="0" borderId="53" xfId="0" applyFont="1" applyBorder="1" applyAlignment="1">
      <alignment horizontal="center" vertical="center" wrapText="1"/>
    </xf>
    <xf numFmtId="0" fontId="22" fillId="0" borderId="61" xfId="3473" applyNumberFormat="1" applyFont="1" applyFill="1" applyBorder="1" applyAlignment="1">
      <alignment horizontal="center" vertical="center"/>
    </xf>
    <xf numFmtId="0" fontId="3" fillId="0" borderId="61" xfId="0" applyFont="1" applyBorder="1" applyAlignment="1">
      <alignment horizontal="center"/>
    </xf>
    <xf numFmtId="0" fontId="25" fillId="0" borderId="61" xfId="3474" applyFont="1" applyBorder="1" applyAlignment="1">
      <alignment horizontal="center" vertical="center"/>
    </xf>
    <xf numFmtId="0" fontId="22" fillId="0" borderId="53" xfId="2" applyFont="1" applyBorder="1" applyAlignment="1">
      <alignment horizontal="center" vertical="center"/>
    </xf>
    <xf numFmtId="0" fontId="25" fillId="0" borderId="22" xfId="3474" applyFont="1" applyBorder="1" applyAlignment="1">
      <alignment horizontal="center" vertical="center"/>
    </xf>
    <xf numFmtId="0" fontId="22" fillId="0" borderId="64" xfId="3473" applyFont="1" applyFill="1" applyBorder="1" applyAlignment="1">
      <alignment horizontal="left" vertical="center" wrapText="1" indent="2"/>
    </xf>
    <xf numFmtId="0" fontId="22" fillId="0" borderId="64" xfId="3473" applyNumberFormat="1" applyFont="1" applyFill="1" applyBorder="1" applyAlignment="1">
      <alignment horizontal="center" vertical="center"/>
    </xf>
    <xf numFmtId="0" fontId="22" fillId="0" borderId="64" xfId="2" applyFont="1" applyBorder="1" applyAlignment="1">
      <alignment horizontal="center" vertical="center"/>
    </xf>
    <xf numFmtId="170" fontId="22" fillId="5" borderId="69" xfId="3" applyNumberFormat="1" applyFont="1" applyFill="1" applyBorder="1" applyAlignment="1">
      <alignment horizontal="center" vertical="center"/>
    </xf>
    <xf numFmtId="0" fontId="22" fillId="0" borderId="70" xfId="3" applyFont="1" applyBorder="1" applyAlignment="1">
      <alignment horizontal="center" vertical="center"/>
    </xf>
    <xf numFmtId="0" fontId="22" fillId="0" borderId="59" xfId="3473" applyFont="1" applyFill="1" applyBorder="1" applyAlignment="1">
      <alignment horizontal="left" vertical="center" wrapText="1" indent="2"/>
    </xf>
    <xf numFmtId="0" fontId="22" fillId="0" borderId="59" xfId="3473" applyFont="1" applyFill="1" applyBorder="1" applyAlignment="1">
      <alignment horizontal="center" vertical="center" wrapText="1"/>
    </xf>
    <xf numFmtId="192" fontId="22" fillId="0" borderId="59" xfId="0" applyNumberFormat="1" applyFont="1" applyBorder="1" applyAlignment="1">
      <alignment horizontal="right" vertical="center"/>
    </xf>
    <xf numFmtId="0" fontId="22" fillId="0" borderId="64" xfId="3473" applyFont="1" applyFill="1" applyBorder="1" applyAlignment="1">
      <alignment horizontal="center" vertical="center" wrapText="1"/>
    </xf>
    <xf numFmtId="170" fontId="22" fillId="0" borderId="65" xfId="3" applyNumberFormat="1" applyFont="1" applyBorder="1" applyAlignment="1">
      <alignment horizontal="center" vertical="center"/>
    </xf>
    <xf numFmtId="0" fontId="22" fillId="0" borderId="71" xfId="3" applyFont="1" applyBorder="1" applyAlignment="1">
      <alignment horizontal="center" vertical="center"/>
    </xf>
    <xf numFmtId="0" fontId="22" fillId="0" borderId="68" xfId="3473" applyFont="1" applyFill="1" applyBorder="1" applyAlignment="1">
      <alignment horizontal="center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68" xfId="3473" applyNumberFormat="1" applyFont="1" applyFill="1" applyBorder="1" applyAlignment="1">
      <alignment horizontal="center" vertical="center"/>
    </xf>
    <xf numFmtId="192" fontId="99" fillId="0" borderId="68" xfId="3472" applyNumberFormat="1" applyFont="1" applyBorder="1" applyAlignment="1">
      <alignment horizontal="right" vertical="center"/>
    </xf>
    <xf numFmtId="192" fontId="22" fillId="0" borderId="68" xfId="0" applyNumberFormat="1" applyFont="1" applyBorder="1" applyAlignment="1">
      <alignment horizontal="right" vertical="center"/>
    </xf>
    <xf numFmtId="0" fontId="22" fillId="0" borderId="22" xfId="3" applyFont="1" applyBorder="1" applyAlignment="1">
      <alignment horizontal="center" vertical="center" shrinkToFit="1"/>
    </xf>
    <xf numFmtId="12" fontId="22" fillId="0" borderId="53" xfId="3476" applyNumberFormat="1" applyFont="1" applyBorder="1" applyAlignment="1">
      <alignment horizontal="left" vertical="center" wrapText="1" indent="2"/>
    </xf>
    <xf numFmtId="0" fontId="69" fillId="0" borderId="53" xfId="3" applyFont="1" applyBorder="1" applyAlignment="1">
      <alignment horizontal="center" vertical="center" wrapText="1"/>
    </xf>
    <xf numFmtId="0" fontId="22" fillId="0" borderId="53" xfId="3476" applyFont="1" applyBorder="1" applyAlignment="1">
      <alignment horizontal="center"/>
    </xf>
    <xf numFmtId="0" fontId="22" fillId="0" borderId="22" xfId="3476" applyFont="1" applyBorder="1" applyAlignment="1">
      <alignment horizontal="left" vertical="center" indent="2"/>
    </xf>
    <xf numFmtId="0" fontId="22" fillId="0" borderId="22" xfId="3476" applyFont="1" applyBorder="1" applyAlignment="1">
      <alignment horizontal="left" vertical="center" wrapText="1" indent="2"/>
    </xf>
    <xf numFmtId="0" fontId="22" fillId="0" borderId="53" xfId="3476" applyFont="1" applyBorder="1" applyAlignment="1">
      <alignment horizontal="left" vertical="center" wrapText="1" indent="2"/>
    </xf>
    <xf numFmtId="0" fontId="106" fillId="33" borderId="3" xfId="0" applyFont="1" applyFill="1" applyBorder="1" applyAlignment="1">
      <alignment horizontal="center" vertical="center"/>
    </xf>
    <xf numFmtId="0" fontId="105" fillId="33" borderId="4" xfId="0" applyFont="1" applyFill="1" applyBorder="1" applyAlignment="1">
      <alignment horizontal="right" vertical="center"/>
    </xf>
    <xf numFmtId="0" fontId="106" fillId="33" borderId="4" xfId="0" applyFont="1" applyFill="1" applyBorder="1" applyAlignment="1">
      <alignment horizontal="center" vertical="center"/>
    </xf>
    <xf numFmtId="4" fontId="106" fillId="33" borderId="4" xfId="0" applyNumberFormat="1" applyFont="1" applyFill="1" applyBorder="1" applyAlignment="1">
      <alignment horizontal="center" vertical="center"/>
    </xf>
    <xf numFmtId="192" fontId="105" fillId="33" borderId="4" xfId="0" applyNumberFormat="1" applyFont="1" applyFill="1" applyBorder="1" applyAlignment="1">
      <alignment horizontal="right" vertical="center"/>
    </xf>
    <xf numFmtId="0" fontId="106" fillId="33" borderId="5" xfId="0" applyFont="1" applyFill="1" applyBorder="1" applyAlignment="1">
      <alignment horizontal="center" vertical="center"/>
    </xf>
    <xf numFmtId="0" fontId="106" fillId="33" borderId="6" xfId="0" applyFont="1" applyFill="1" applyBorder="1" applyAlignment="1">
      <alignment horizontal="center"/>
    </xf>
    <xf numFmtId="0" fontId="105" fillId="33" borderId="2" xfId="0" applyFont="1" applyFill="1" applyBorder="1" applyAlignment="1">
      <alignment horizontal="right" vertical="center"/>
    </xf>
    <xf numFmtId="0" fontId="106" fillId="33" borderId="2" xfId="0" applyFont="1" applyFill="1" applyBorder="1" applyAlignment="1">
      <alignment horizontal="center" vertical="center"/>
    </xf>
    <xf numFmtId="4" fontId="106" fillId="33" borderId="2" xfId="0" applyNumberFormat="1" applyFont="1" applyFill="1" applyBorder="1" applyAlignment="1">
      <alignment horizontal="center" vertical="center"/>
    </xf>
    <xf numFmtId="192" fontId="105" fillId="33" borderId="2" xfId="0" applyNumberFormat="1" applyFont="1" applyFill="1" applyBorder="1" applyAlignment="1">
      <alignment horizontal="right" vertical="center"/>
    </xf>
    <xf numFmtId="0" fontId="106" fillId="33" borderId="7" xfId="0" applyFont="1" applyFill="1" applyBorder="1" applyAlignment="1">
      <alignment horizontal="center" vertical="center"/>
    </xf>
    <xf numFmtId="0" fontId="106" fillId="33" borderId="8" xfId="0" applyFont="1" applyFill="1" applyBorder="1" applyAlignment="1">
      <alignment horizontal="center" vertical="center"/>
    </xf>
    <xf numFmtId="0" fontId="105" fillId="33" borderId="9" xfId="0" applyFont="1" applyFill="1" applyBorder="1" applyAlignment="1">
      <alignment horizontal="right" vertical="center"/>
    </xf>
    <xf numFmtId="0" fontId="106" fillId="33" borderId="9" xfId="0" applyFont="1" applyFill="1" applyBorder="1" applyAlignment="1">
      <alignment horizontal="center"/>
    </xf>
    <xf numFmtId="0" fontId="106" fillId="33" borderId="9" xfId="0" applyFont="1" applyFill="1" applyBorder="1" applyAlignment="1">
      <alignment horizontal="center" vertical="center"/>
    </xf>
    <xf numFmtId="4" fontId="106" fillId="33" borderId="9" xfId="0" applyNumberFormat="1" applyFont="1" applyFill="1" applyBorder="1" applyAlignment="1">
      <alignment horizontal="center" vertical="center"/>
    </xf>
    <xf numFmtId="192" fontId="105" fillId="33" borderId="9" xfId="0" applyNumberFormat="1" applyFont="1" applyFill="1" applyBorder="1" applyAlignment="1">
      <alignment horizontal="right" vertical="center"/>
    </xf>
    <xf numFmtId="0" fontId="106" fillId="33" borderId="10" xfId="0" applyFont="1" applyFill="1" applyBorder="1" applyAlignment="1">
      <alignment horizontal="center" vertical="center"/>
    </xf>
    <xf numFmtId="49" fontId="22" fillId="0" borderId="52" xfId="3" applyNumberFormat="1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69" fillId="0" borderId="68" xfId="3" applyFont="1" applyBorder="1" applyAlignment="1">
      <alignment horizontal="center" vertical="center" wrapText="1"/>
    </xf>
    <xf numFmtId="0" fontId="69" fillId="0" borderId="64" xfId="3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/>
    </xf>
    <xf numFmtId="0" fontId="22" fillId="0" borderId="68" xfId="3" applyFont="1" applyBorder="1" applyAlignment="1">
      <alignment horizontal="center" vertical="center"/>
    </xf>
    <xf numFmtId="0" fontId="22" fillId="0" borderId="22" xfId="3476" applyFont="1" applyBorder="1" applyAlignment="1">
      <alignment horizontal="left" wrapText="1" indent="2"/>
    </xf>
    <xf numFmtId="0" fontId="22" fillId="0" borderId="22" xfId="3476" applyFont="1" applyBorder="1" applyAlignment="1">
      <alignment horizontal="center"/>
    </xf>
    <xf numFmtId="12" fontId="22" fillId="0" borderId="64" xfId="3476" applyNumberFormat="1" applyFont="1" applyBorder="1" applyAlignment="1">
      <alignment horizontal="left" vertical="center" wrapText="1" indent="2"/>
    </xf>
    <xf numFmtId="0" fontId="22" fillId="0" borderId="64" xfId="3476" applyFont="1" applyBorder="1" applyAlignment="1">
      <alignment horizontal="center"/>
    </xf>
    <xf numFmtId="192" fontId="22" fillId="0" borderId="13" xfId="0" applyNumberFormat="1" applyFont="1" applyBorder="1" applyAlignment="1">
      <alignment horizontal="right" vertical="center"/>
    </xf>
    <xf numFmtId="0" fontId="22" fillId="0" borderId="67" xfId="3" applyFont="1" applyBorder="1" applyAlignment="1">
      <alignment horizontal="center" vertical="top"/>
    </xf>
    <xf numFmtId="0" fontId="22" fillId="0" borderId="22" xfId="0" applyFont="1" applyBorder="1" applyAlignment="1">
      <alignment horizontal="center"/>
    </xf>
    <xf numFmtId="192" fontId="22" fillId="0" borderId="59" xfId="3472" applyNumberFormat="1" applyBorder="1" applyAlignment="1">
      <alignment horizontal="right" vertical="center"/>
    </xf>
    <xf numFmtId="0" fontId="25" fillId="3" borderId="42" xfId="3472" applyFont="1" applyFill="1" applyBorder="1" applyAlignment="1">
      <alignment horizontal="center" vertical="center"/>
    </xf>
    <xf numFmtId="0" fontId="30" fillId="32" borderId="42" xfId="3" applyFont="1" applyFill="1" applyBorder="1" applyAlignment="1">
      <alignment horizontal="center" vertical="center"/>
    </xf>
    <xf numFmtId="0" fontId="22" fillId="34" borderId="3" xfId="3" applyFont="1" applyFill="1" applyBorder="1" applyAlignment="1">
      <alignment horizontal="center" vertical="center"/>
    </xf>
    <xf numFmtId="0" fontId="25" fillId="34" borderId="4" xfId="3474" applyFont="1" applyFill="1" applyBorder="1" applyAlignment="1">
      <alignment horizontal="center" vertical="center"/>
    </xf>
    <xf numFmtId="4" fontId="22" fillId="34" borderId="4" xfId="3" applyNumberFormat="1" applyFont="1" applyFill="1" applyBorder="1" applyAlignment="1">
      <alignment horizontal="center" vertical="center"/>
    </xf>
    <xf numFmtId="192" fontId="25" fillId="34" borderId="4" xfId="3" applyNumberFormat="1" applyFont="1" applyFill="1" applyBorder="1" applyAlignment="1">
      <alignment horizontal="right" vertical="center"/>
    </xf>
    <xf numFmtId="170" fontId="25" fillId="34" borderId="5" xfId="3" applyNumberFormat="1" applyFont="1" applyFill="1" applyBorder="1" applyAlignment="1">
      <alignment horizontal="center" vertical="center"/>
    </xf>
    <xf numFmtId="0" fontId="22" fillId="34" borderId="6" xfId="3" applyFont="1" applyFill="1" applyBorder="1" applyAlignment="1">
      <alignment horizontal="center" vertical="center"/>
    </xf>
    <xf numFmtId="0" fontId="22" fillId="34" borderId="2" xfId="3473" applyFont="1" applyFill="1" applyBorder="1" applyAlignment="1">
      <alignment horizontal="center" vertical="center"/>
    </xf>
    <xf numFmtId="0" fontId="22" fillId="34" borderId="2" xfId="3474" applyFont="1" applyFill="1" applyBorder="1" applyAlignment="1">
      <alignment horizontal="center" vertical="center"/>
    </xf>
    <xf numFmtId="0" fontId="98" fillId="34" borderId="2" xfId="3473" applyNumberFormat="1" applyFont="1" applyFill="1" applyBorder="1" applyAlignment="1">
      <alignment horizontal="center" vertical="center"/>
    </xf>
    <xf numFmtId="0" fontId="18" fillId="34" borderId="2" xfId="3" applyFont="1" applyFill="1" applyBorder="1" applyAlignment="1">
      <alignment horizontal="center" vertical="center"/>
    </xf>
    <xf numFmtId="4" fontId="99" fillId="34" borderId="2" xfId="3472" applyNumberFormat="1" applyFont="1" applyFill="1" applyBorder="1" applyAlignment="1">
      <alignment horizontal="center" vertical="center"/>
    </xf>
    <xf numFmtId="192" fontId="25" fillId="34" borderId="13" xfId="3" applyNumberFormat="1" applyFont="1" applyFill="1" applyBorder="1" applyAlignment="1">
      <alignment horizontal="right" vertical="center"/>
    </xf>
    <xf numFmtId="170" fontId="22" fillId="34" borderId="7" xfId="3" applyNumberFormat="1" applyFont="1" applyFill="1" applyBorder="1" applyAlignment="1">
      <alignment horizontal="center" vertical="center"/>
    </xf>
    <xf numFmtId="192" fontId="25" fillId="34" borderId="4" xfId="3474" applyNumberFormat="1" applyFont="1" applyFill="1" applyBorder="1" applyAlignment="1">
      <alignment horizontal="right" vertical="center"/>
    </xf>
    <xf numFmtId="170" fontId="25" fillId="34" borderId="5" xfId="3474" applyNumberFormat="1" applyFont="1" applyFill="1" applyBorder="1" applyAlignment="1">
      <alignment horizontal="center" vertical="center"/>
    </xf>
    <xf numFmtId="0" fontId="25" fillId="34" borderId="2" xfId="3474" applyFont="1" applyFill="1" applyBorder="1" applyAlignment="1">
      <alignment horizontal="center" vertical="center"/>
    </xf>
    <xf numFmtId="192" fontId="25" fillId="34" borderId="2" xfId="3474" applyNumberFormat="1" applyFont="1" applyFill="1" applyBorder="1" applyAlignment="1">
      <alignment horizontal="right" vertical="center"/>
    </xf>
    <xf numFmtId="170" fontId="25" fillId="34" borderId="7" xfId="3474" applyNumberFormat="1" applyFont="1" applyFill="1" applyBorder="1" applyAlignment="1">
      <alignment horizontal="center" vertical="center"/>
    </xf>
    <xf numFmtId="0" fontId="25" fillId="34" borderId="6" xfId="3" applyFont="1" applyFill="1" applyBorder="1" applyAlignment="1">
      <alignment horizontal="center" vertical="center"/>
    </xf>
    <xf numFmtId="0" fontId="25" fillId="34" borderId="2" xfId="3473" applyFont="1" applyFill="1" applyBorder="1" applyAlignment="1">
      <alignment horizontal="center" vertical="center" wrapText="1"/>
    </xf>
    <xf numFmtId="0" fontId="25" fillId="34" borderId="2" xfId="3473" applyNumberFormat="1" applyFont="1" applyFill="1" applyBorder="1" applyAlignment="1">
      <alignment horizontal="center" vertical="center"/>
    </xf>
    <xf numFmtId="0" fontId="25" fillId="34" borderId="2" xfId="3" applyFont="1" applyFill="1" applyBorder="1" applyAlignment="1">
      <alignment horizontal="center" vertical="center"/>
    </xf>
    <xf numFmtId="4" fontId="97" fillId="34" borderId="2" xfId="3472" applyNumberFormat="1" applyFont="1" applyFill="1" applyBorder="1" applyAlignment="1">
      <alignment horizontal="center" vertical="center"/>
    </xf>
    <xf numFmtId="192" fontId="97" fillId="34" borderId="2" xfId="3472" applyNumberFormat="1" applyFont="1" applyFill="1" applyBorder="1" applyAlignment="1">
      <alignment horizontal="right" vertical="center"/>
    </xf>
    <xf numFmtId="170" fontId="25" fillId="34" borderId="7" xfId="3" applyNumberFormat="1" applyFont="1" applyFill="1" applyBorder="1" applyAlignment="1">
      <alignment horizontal="center" vertical="center"/>
    </xf>
    <xf numFmtId="0" fontId="25" fillId="34" borderId="14" xfId="3" applyFont="1" applyFill="1" applyBorder="1" applyAlignment="1">
      <alignment horizontal="center" vertical="center" wrapText="1"/>
    </xf>
    <xf numFmtId="192" fontId="25" fillId="34" borderId="14" xfId="3" applyNumberFormat="1" applyFont="1" applyFill="1" applyBorder="1" applyAlignment="1">
      <alignment horizontal="right" vertical="center"/>
    </xf>
    <xf numFmtId="170" fontId="25" fillId="34" borderId="41" xfId="3472" applyNumberFormat="1" applyFont="1" applyFill="1" applyBorder="1" applyAlignment="1">
      <alignment horizontal="center" vertical="center"/>
    </xf>
    <xf numFmtId="0" fontId="25" fillId="34" borderId="2" xfId="3" applyFont="1" applyFill="1" applyBorder="1" applyAlignment="1">
      <alignment horizontal="center" vertical="center" wrapText="1"/>
    </xf>
    <xf numFmtId="192" fontId="25" fillId="34" borderId="2" xfId="3" applyNumberFormat="1" applyFont="1" applyFill="1" applyBorder="1" applyAlignment="1">
      <alignment horizontal="right" vertical="center"/>
    </xf>
    <xf numFmtId="170" fontId="25" fillId="34" borderId="7" xfId="3472" applyNumberFormat="1" applyFont="1" applyFill="1" applyBorder="1" applyAlignment="1">
      <alignment horizontal="center" vertical="center"/>
    </xf>
    <xf numFmtId="0" fontId="25" fillId="34" borderId="40" xfId="3" applyFont="1" applyFill="1" applyBorder="1" applyAlignment="1">
      <alignment horizontal="center" vertical="center" wrapText="1"/>
    </xf>
    <xf numFmtId="4" fontId="25" fillId="34" borderId="14" xfId="3" applyNumberFormat="1" applyFont="1" applyFill="1" applyBorder="1" applyAlignment="1">
      <alignment horizontal="center" vertical="center"/>
    </xf>
    <xf numFmtId="0" fontId="25" fillId="34" borderId="6" xfId="3" applyFont="1" applyFill="1" applyBorder="1" applyAlignment="1">
      <alignment horizontal="center" vertical="center" wrapText="1"/>
    </xf>
    <xf numFmtId="4" fontId="25" fillId="34" borderId="2" xfId="3" applyNumberFormat="1" applyFont="1" applyFill="1" applyBorder="1" applyAlignment="1">
      <alignment horizontal="center" vertical="center"/>
    </xf>
    <xf numFmtId="0" fontId="18" fillId="34" borderId="40" xfId="3" applyFont="1" applyFill="1" applyBorder="1" applyAlignment="1">
      <alignment horizontal="center" vertical="center"/>
    </xf>
    <xf numFmtId="0" fontId="25" fillId="34" borderId="14" xfId="3" applyFont="1" applyFill="1" applyBorder="1" applyAlignment="1">
      <alignment horizontal="left" vertical="center" wrapText="1"/>
    </xf>
    <xf numFmtId="0" fontId="25" fillId="34" borderId="14" xfId="3" applyFont="1" applyFill="1" applyBorder="1" applyAlignment="1">
      <alignment horizontal="center" vertical="center"/>
    </xf>
    <xf numFmtId="0" fontId="25" fillId="34" borderId="13" xfId="3" applyFont="1" applyFill="1" applyBorder="1" applyAlignment="1">
      <alignment horizontal="center" vertical="center"/>
    </xf>
    <xf numFmtId="4" fontId="97" fillId="34" borderId="14" xfId="3472" applyNumberFormat="1" applyFont="1" applyFill="1" applyBorder="1" applyAlignment="1">
      <alignment horizontal="center" vertical="center"/>
    </xf>
    <xf numFmtId="0" fontId="25" fillId="34" borderId="19" xfId="3" applyFont="1" applyFill="1" applyBorder="1" applyAlignment="1">
      <alignment horizontal="center" vertical="center"/>
    </xf>
    <xf numFmtId="0" fontId="25" fillId="34" borderId="13" xfId="3" applyFont="1" applyFill="1" applyBorder="1" applyAlignment="1">
      <alignment horizontal="center" vertical="center" wrapText="1"/>
    </xf>
    <xf numFmtId="4" fontId="25" fillId="34" borderId="4" xfId="3" applyNumberFormat="1" applyFont="1" applyFill="1" applyBorder="1" applyAlignment="1">
      <alignment horizontal="center" vertical="center"/>
    </xf>
    <xf numFmtId="0" fontId="25" fillId="34" borderId="14" xfId="3473" applyNumberFormat="1" applyFont="1" applyFill="1" applyBorder="1" applyAlignment="1">
      <alignment horizontal="center" vertical="center"/>
    </xf>
    <xf numFmtId="0" fontId="25" fillId="34" borderId="14" xfId="2" applyFont="1" applyFill="1" applyBorder="1" applyAlignment="1">
      <alignment horizontal="center" vertical="center"/>
    </xf>
    <xf numFmtId="0" fontId="104" fillId="33" borderId="47" xfId="3" applyFont="1" applyFill="1" applyBorder="1" applyAlignment="1">
      <alignment horizontal="center" vertical="center"/>
    </xf>
    <xf numFmtId="0" fontId="104" fillId="33" borderId="46" xfId="3" applyFont="1" applyFill="1" applyBorder="1" applyAlignment="1">
      <alignment horizontal="center" vertical="center"/>
    </xf>
    <xf numFmtId="0" fontId="104" fillId="33" borderId="43" xfId="3" applyFont="1" applyFill="1" applyBorder="1" applyAlignment="1">
      <alignment horizontal="center" vertical="center"/>
    </xf>
    <xf numFmtId="0" fontId="25" fillId="0" borderId="53" xfId="3" applyFont="1" applyBorder="1" applyAlignment="1">
      <alignment horizontal="center" vertical="center"/>
    </xf>
    <xf numFmtId="0" fontId="25" fillId="0" borderId="22" xfId="3" applyFont="1" applyBorder="1" applyAlignment="1">
      <alignment horizontal="center" vertical="center"/>
    </xf>
    <xf numFmtId="0" fontId="25" fillId="0" borderId="55" xfId="3" applyFont="1" applyBorder="1" applyAlignment="1">
      <alignment horizontal="center" vertical="center"/>
    </xf>
    <xf numFmtId="170" fontId="25" fillId="3" borderId="43" xfId="3" applyNumberFormat="1" applyFont="1" applyFill="1" applyBorder="1" applyAlignment="1">
      <alignment horizontal="center" vertical="center"/>
    </xf>
    <xf numFmtId="0" fontId="25" fillId="34" borderId="4" xfId="3" applyFont="1" applyFill="1" applyBorder="1" applyAlignment="1">
      <alignment horizontal="center" vertical="center"/>
    </xf>
    <xf numFmtId="170" fontId="25" fillId="34" borderId="25" xfId="3" applyNumberFormat="1" applyFont="1" applyFill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22" fillId="0" borderId="68" xfId="3478" applyFont="1" applyBorder="1" applyAlignment="1">
      <alignment horizontal="center" vertical="center"/>
    </xf>
    <xf numFmtId="0" fontId="22" fillId="0" borderId="22" xfId="3478" applyFont="1" applyBorder="1" applyAlignment="1">
      <alignment horizontal="center" vertical="center"/>
    </xf>
    <xf numFmtId="0" fontId="22" fillId="0" borderId="22" xfId="3668" applyFont="1" applyBorder="1" applyAlignment="1">
      <alignment horizontal="center" vertical="center"/>
    </xf>
    <xf numFmtId="0" fontId="22" fillId="0" borderId="68" xfId="0" applyFont="1" applyBorder="1" applyAlignment="1">
      <alignment horizontal="center" vertical="center"/>
    </xf>
    <xf numFmtId="0" fontId="22" fillId="0" borderId="64" xfId="3478" applyFont="1" applyBorder="1" applyAlignment="1">
      <alignment horizontal="center" vertical="center"/>
    </xf>
    <xf numFmtId="0" fontId="22" fillId="0" borderId="53" xfId="3478" applyFont="1" applyBorder="1" applyAlignment="1">
      <alignment horizontal="center" vertical="center"/>
    </xf>
    <xf numFmtId="0" fontId="22" fillId="0" borderId="61" xfId="0" applyFont="1" applyBorder="1" applyAlignment="1">
      <alignment horizontal="center" vertical="center"/>
    </xf>
    <xf numFmtId="170" fontId="22" fillId="5" borderId="24" xfId="3" applyNumberFormat="1" applyFont="1" applyFill="1" applyBorder="1" applyAlignment="1">
      <alignment horizontal="center" vertical="center" shrinkToFit="1"/>
    </xf>
    <xf numFmtId="4" fontId="22" fillId="0" borderId="53" xfId="3472" applyNumberFormat="1" applyBorder="1" applyAlignment="1">
      <alignment horizontal="center" vertical="center"/>
    </xf>
    <xf numFmtId="192" fontId="22" fillId="0" borderId="53" xfId="3472" applyNumberFormat="1" applyBorder="1" applyAlignment="1">
      <alignment horizontal="right" vertical="center"/>
    </xf>
    <xf numFmtId="191" fontId="22" fillId="0" borderId="12" xfId="0" applyNumberFormat="1" applyFont="1" applyBorder="1" applyAlignment="1">
      <alignment vertical="center"/>
    </xf>
    <xf numFmtId="191" fontId="25" fillId="0" borderId="2" xfId="0" applyNumberFormat="1" applyFont="1" applyBorder="1" applyAlignment="1">
      <alignment horizontal="right"/>
    </xf>
    <xf numFmtId="191" fontId="22" fillId="0" borderId="2" xfId="0" applyNumberFormat="1" applyFont="1" applyBorder="1" applyAlignment="1">
      <alignment horizontal="right"/>
    </xf>
    <xf numFmtId="0" fontId="25" fillId="34" borderId="2" xfId="3" applyFont="1" applyFill="1" applyBorder="1" applyAlignment="1">
      <alignment horizontal="left" vertical="center" wrapText="1"/>
    </xf>
    <xf numFmtId="0" fontId="30" fillId="32" borderId="38" xfId="3" applyFont="1" applyFill="1" applyBorder="1" applyAlignment="1">
      <alignment horizontal="center" vertical="center"/>
    </xf>
    <xf numFmtId="0" fontId="25" fillId="32" borderId="47" xfId="3474" applyFont="1" applyFill="1" applyBorder="1" applyAlignment="1">
      <alignment vertical="center"/>
    </xf>
    <xf numFmtId="0" fontId="25" fillId="32" borderId="47" xfId="3474" applyFont="1" applyFill="1" applyBorder="1" applyAlignment="1">
      <alignment horizontal="center" vertical="center"/>
    </xf>
    <xf numFmtId="4" fontId="25" fillId="32" borderId="47" xfId="3" applyNumberFormat="1" applyFont="1" applyFill="1" applyBorder="1" applyAlignment="1">
      <alignment horizontal="center" vertical="center"/>
    </xf>
    <xf numFmtId="170" fontId="25" fillId="32" borderId="39" xfId="3" applyNumberFormat="1" applyFont="1" applyFill="1" applyBorder="1" applyAlignment="1">
      <alignment horizontal="center" vertical="center"/>
    </xf>
    <xf numFmtId="0" fontId="107" fillId="0" borderId="0" xfId="0" applyFont="1"/>
    <xf numFmtId="170" fontId="18" fillId="0" borderId="69" xfId="3" applyNumberFormat="1" applyFont="1" applyBorder="1" applyAlignment="1">
      <alignment horizontal="center" vertical="center"/>
    </xf>
    <xf numFmtId="0" fontId="108" fillId="0" borderId="53" xfId="0" applyFont="1" applyBorder="1" applyAlignment="1">
      <alignment horizontal="center" vertical="center" wrapText="1"/>
    </xf>
    <xf numFmtId="0" fontId="108" fillId="0" borderId="22" xfId="0" applyFont="1" applyBorder="1" applyAlignment="1">
      <alignment horizontal="center" vertical="center" wrapText="1"/>
    </xf>
    <xf numFmtId="49" fontId="108" fillId="0" borderId="22" xfId="0" applyNumberFormat="1" applyFont="1" applyBorder="1" applyAlignment="1">
      <alignment horizontal="center" vertical="center" wrapText="1"/>
    </xf>
    <xf numFmtId="192" fontId="18" fillId="0" borderId="13" xfId="0" applyNumberFormat="1" applyFont="1" applyBorder="1" applyAlignment="1">
      <alignment horizontal="right" vertical="center"/>
    </xf>
    <xf numFmtId="0" fontId="104" fillId="0" borderId="0" xfId="3" applyFont="1" applyAlignment="1">
      <alignment horizontal="center" vertical="center"/>
    </xf>
    <xf numFmtId="192" fontId="97" fillId="0" borderId="13" xfId="3472" applyNumberFormat="1" applyFont="1" applyBorder="1" applyAlignment="1">
      <alignment horizontal="right" vertical="center"/>
    </xf>
    <xf numFmtId="192" fontId="25" fillId="0" borderId="13" xfId="3" applyNumberFormat="1" applyFont="1" applyBorder="1" applyAlignment="1">
      <alignment horizontal="right" vertical="center"/>
    </xf>
    <xf numFmtId="192" fontId="25" fillId="0" borderId="13" xfId="3472" applyNumberFormat="1" applyFont="1" applyBorder="1" applyAlignment="1">
      <alignment horizontal="right" vertical="center"/>
    </xf>
    <xf numFmtId="192" fontId="105" fillId="0" borderId="0" xfId="0" applyNumberFormat="1" applyFont="1" applyAlignment="1">
      <alignment horizontal="right" vertical="center"/>
    </xf>
    <xf numFmtId="169" fontId="104" fillId="0" borderId="0" xfId="3472" applyNumberFormat="1" applyFont="1" applyAlignment="1">
      <alignment horizontal="center" vertical="center" wrapText="1"/>
    </xf>
    <xf numFmtId="192" fontId="25" fillId="0" borderId="13" xfId="3474" applyNumberFormat="1" applyFont="1" applyBorder="1" applyAlignment="1">
      <alignment horizontal="right" vertical="center"/>
    </xf>
    <xf numFmtId="0" fontId="22" fillId="0" borderId="55" xfId="0" applyFont="1" applyBorder="1" applyAlignment="1">
      <alignment horizontal="center" vertical="center"/>
    </xf>
    <xf numFmtId="4" fontId="22" fillId="0" borderId="53" xfId="0" applyNumberFormat="1" applyFont="1" applyBorder="1" applyAlignment="1">
      <alignment horizontal="center" vertical="center"/>
    </xf>
    <xf numFmtId="0" fontId="1" fillId="3" borderId="15" xfId="0" applyFont="1" applyFill="1" applyBorder="1" applyAlignment="1">
      <alignment horizontal="left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horizontal="justify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5" fillId="32" borderId="2" xfId="3" applyFont="1" applyFill="1" applyBorder="1" applyAlignment="1">
      <alignment horizontal="left" vertical="center" wrapText="1"/>
    </xf>
    <xf numFmtId="0" fontId="109" fillId="0" borderId="0" xfId="0" applyFont="1" applyAlignment="1">
      <alignment horizontal="center" vertical="center" wrapText="1"/>
    </xf>
    <xf numFmtId="0" fontId="22" fillId="0" borderId="14" xfId="3473" applyFont="1" applyFill="1" applyBorder="1" applyAlignment="1">
      <alignment horizontal="left" vertical="center" indent="2"/>
    </xf>
    <xf numFmtId="0" fontId="22" fillId="0" borderId="2" xfId="3473" applyFont="1" applyFill="1" applyBorder="1" applyAlignment="1">
      <alignment horizontal="left" vertical="center" indent="2"/>
    </xf>
    <xf numFmtId="0" fontId="22" fillId="0" borderId="72" xfId="3" applyFont="1" applyBorder="1" applyAlignment="1">
      <alignment horizontal="center" vertical="center"/>
    </xf>
    <xf numFmtId="49" fontId="108" fillId="0" borderId="73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/>
    </xf>
    <xf numFmtId="192" fontId="25" fillId="34" borderId="11" xfId="3" applyNumberFormat="1" applyFont="1" applyFill="1" applyBorder="1" applyAlignment="1">
      <alignment horizontal="right" vertical="center"/>
    </xf>
    <xf numFmtId="170" fontId="25" fillId="34" borderId="2" xfId="3472" applyNumberFormat="1" applyFont="1" applyFill="1" applyBorder="1" applyAlignment="1">
      <alignment horizontal="center" vertical="center"/>
    </xf>
    <xf numFmtId="170" fontId="22" fillId="5" borderId="74" xfId="3" applyNumberFormat="1" applyFont="1" applyFill="1" applyBorder="1" applyAlignment="1">
      <alignment horizontal="center" vertical="center"/>
    </xf>
    <xf numFmtId="192" fontId="22" fillId="0" borderId="2" xfId="0" applyNumberFormat="1" applyFont="1" applyBorder="1" applyAlignment="1">
      <alignment horizontal="right" vertical="center"/>
    </xf>
    <xf numFmtId="0" fontId="22" fillId="0" borderId="73" xfId="3473" applyFont="1" applyFill="1" applyBorder="1" applyAlignment="1">
      <alignment horizontal="center" vertical="center" wrapText="1"/>
    </xf>
    <xf numFmtId="0" fontId="22" fillId="0" borderId="47" xfId="3473" applyFont="1" applyFill="1" applyBorder="1" applyAlignment="1">
      <alignment horizontal="left" vertical="center" wrapText="1" indent="2"/>
    </xf>
    <xf numFmtId="0" fontId="22" fillId="0" borderId="2" xfId="3473" applyFont="1" applyFill="1" applyBorder="1" applyAlignment="1">
      <alignment horizontal="left" vertical="center" wrapText="1" indent="2"/>
    </xf>
    <xf numFmtId="0" fontId="22" fillId="0" borderId="13" xfId="3473" applyFont="1" applyFill="1" applyBorder="1" applyAlignment="1">
      <alignment horizontal="left" vertical="center" wrapText="1" indent="2"/>
    </xf>
    <xf numFmtId="0" fontId="22" fillId="0" borderId="35" xfId="3473" applyFont="1" applyFill="1" applyBorder="1" applyAlignment="1">
      <alignment horizontal="left" vertical="center" wrapText="1" indent="2"/>
    </xf>
    <xf numFmtId="170" fontId="22" fillId="0" borderId="57" xfId="3472" applyNumberFormat="1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22" fillId="0" borderId="4" xfId="3" applyFont="1" applyBorder="1" applyAlignment="1">
      <alignment horizontal="left" vertical="center" wrapText="1" indent="2"/>
    </xf>
    <xf numFmtId="0" fontId="22" fillId="5" borderId="22" xfId="3473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22" fillId="0" borderId="59" xfId="3476" applyFont="1" applyBorder="1" applyAlignment="1">
      <alignment horizontal="left" vertical="center" wrapText="1" indent="2"/>
    </xf>
    <xf numFmtId="0" fontId="22" fillId="5" borderId="52" xfId="3" applyFont="1" applyFill="1" applyBorder="1" applyAlignment="1">
      <alignment horizontal="center" vertical="center"/>
    </xf>
    <xf numFmtId="0" fontId="22" fillId="5" borderId="61" xfId="0" applyFont="1" applyFill="1" applyBorder="1" applyAlignment="1">
      <alignment horizontal="center" vertical="center" wrapText="1"/>
    </xf>
    <xf numFmtId="0" fontId="22" fillId="5" borderId="2" xfId="3" applyFont="1" applyFill="1" applyBorder="1" applyAlignment="1">
      <alignment horizontal="left" wrapText="1"/>
    </xf>
    <xf numFmtId="164" fontId="1" fillId="0" borderId="45" xfId="0" applyNumberFormat="1" applyFont="1" applyBorder="1" applyAlignment="1">
      <alignment horizontal="left" vertical="center"/>
    </xf>
    <xf numFmtId="0" fontId="1" fillId="0" borderId="0" xfId="0" applyFont="1" applyAlignment="1"/>
    <xf numFmtId="0" fontId="18" fillId="0" borderId="53" xfId="3473" applyFont="1" applyFill="1" applyBorder="1" applyAlignment="1">
      <alignment horizontal="left" vertical="center" wrapText="1" indent="2"/>
    </xf>
    <xf numFmtId="0" fontId="18" fillId="0" borderId="22" xfId="3473" applyFont="1" applyFill="1" applyBorder="1" applyAlignment="1">
      <alignment horizontal="left" vertical="center" wrapText="1" indent="2"/>
    </xf>
    <xf numFmtId="0" fontId="18" fillId="0" borderId="55" xfId="3473" applyFont="1" applyFill="1" applyBorder="1" applyAlignment="1">
      <alignment horizontal="left" vertical="center" wrapText="1" indent="2"/>
    </xf>
    <xf numFmtId="0" fontId="103" fillId="0" borderId="0" xfId="3" applyFont="1" applyAlignment="1">
      <alignment horizontal="left" vertical="center"/>
    </xf>
    <xf numFmtId="4" fontId="99" fillId="3" borderId="22" xfId="3472" applyNumberFormat="1" applyFont="1" applyFill="1" applyBorder="1" applyAlignment="1">
      <alignment horizontal="center" vertical="center"/>
    </xf>
    <xf numFmtId="4" fontId="22" fillId="3" borderId="59" xfId="3472" applyNumberFormat="1" applyFill="1" applyBorder="1" applyAlignment="1">
      <alignment horizontal="center" vertical="center"/>
    </xf>
    <xf numFmtId="4" fontId="22" fillId="3" borderId="53" xfId="3472" applyNumberFormat="1" applyFill="1" applyBorder="1" applyAlignment="1">
      <alignment horizontal="center" vertical="center"/>
    </xf>
    <xf numFmtId="4" fontId="22" fillId="3" borderId="22" xfId="3472" applyNumberFormat="1" applyFill="1" applyBorder="1" applyAlignment="1">
      <alignment horizontal="center" vertical="center"/>
    </xf>
    <xf numFmtId="4" fontId="99" fillId="3" borderId="61" xfId="3472" applyNumberFormat="1" applyFont="1" applyFill="1" applyBorder="1" applyAlignment="1">
      <alignment horizontal="center" vertical="center"/>
    </xf>
    <xf numFmtId="4" fontId="99" fillId="3" borderId="55" xfId="3472" applyNumberFormat="1" applyFont="1" applyFill="1" applyBorder="1" applyAlignment="1">
      <alignment horizontal="center" vertical="center"/>
    </xf>
    <xf numFmtId="4" fontId="99" fillId="3" borderId="64" xfId="3472" applyNumberFormat="1" applyFont="1" applyFill="1" applyBorder="1" applyAlignment="1">
      <alignment horizontal="center" vertical="center"/>
    </xf>
    <xf numFmtId="4" fontId="99" fillId="0" borderId="59" xfId="3472" applyNumberFormat="1" applyFont="1" applyBorder="1" applyAlignment="1">
      <alignment horizontal="center" vertical="center"/>
    </xf>
    <xf numFmtId="4" fontId="99" fillId="0" borderId="61" xfId="3472" applyNumberFormat="1" applyFont="1" applyBorder="1" applyAlignment="1">
      <alignment horizontal="center" vertical="center"/>
    </xf>
    <xf numFmtId="0" fontId="18" fillId="0" borderId="22" xfId="3" applyFont="1" applyBorder="1" applyAlignment="1">
      <alignment horizontal="center" vertical="center"/>
    </xf>
    <xf numFmtId="0" fontId="67" fillId="0" borderId="15" xfId="0" applyFont="1" applyBorder="1" applyAlignment="1">
      <alignment horizontal="center"/>
    </xf>
    <xf numFmtId="49" fontId="17" fillId="0" borderId="0" xfId="0" applyNumberFormat="1" applyFont="1" applyAlignment="1">
      <alignment horizontal="center" vertical="top"/>
    </xf>
    <xf numFmtId="49" fontId="17" fillId="0" borderId="0" xfId="0" applyNumberFormat="1" applyFont="1" applyAlignment="1">
      <alignment horizontal="center" vertical="top" wrapText="1"/>
    </xf>
    <xf numFmtId="0" fontId="63" fillId="0" borderId="1" xfId="0" applyFont="1" applyBorder="1" applyAlignment="1">
      <alignment horizontal="center"/>
    </xf>
    <xf numFmtId="189" fontId="42" fillId="14" borderId="21" xfId="3619" applyNumberFormat="1" applyFont="1" applyFill="1" applyBorder="1" applyAlignment="1">
      <alignment horizontal="left" vertical="top" wrapText="1"/>
    </xf>
    <xf numFmtId="0" fontId="0" fillId="0" borderId="0" xfId="0"/>
    <xf numFmtId="0" fontId="39" fillId="0" borderId="15" xfId="3618" applyFont="1" applyBorder="1" applyAlignment="1">
      <alignment horizontal="center"/>
    </xf>
    <xf numFmtId="0" fontId="39" fillId="0" borderId="2" xfId="3618" applyFont="1" applyBorder="1" applyAlignment="1">
      <alignment horizontal="center"/>
    </xf>
    <xf numFmtId="189" fontId="62" fillId="0" borderId="21" xfId="3619" applyNumberFormat="1" applyFont="1" applyBorder="1" applyAlignment="1">
      <alignment vertical="center" wrapText="1"/>
    </xf>
    <xf numFmtId="0" fontId="39" fillId="0" borderId="15" xfId="3616" applyFont="1" applyBorder="1" applyAlignment="1">
      <alignment horizontal="center"/>
    </xf>
    <xf numFmtId="4" fontId="99" fillId="0" borderId="59" xfId="3472" applyNumberFormat="1" applyFont="1" applyBorder="1" applyAlignment="1">
      <alignment horizontal="center" vertical="center"/>
    </xf>
    <xf numFmtId="4" fontId="99" fillId="0" borderId="13" xfId="3472" applyNumberFormat="1" applyFont="1" applyBorder="1" applyAlignment="1">
      <alignment horizontal="center" vertical="center"/>
    </xf>
    <xf numFmtId="4" fontId="99" fillId="0" borderId="61" xfId="3472" applyNumberFormat="1" applyFont="1" applyBorder="1" applyAlignment="1">
      <alignment horizontal="center" vertical="center"/>
    </xf>
    <xf numFmtId="0" fontId="103" fillId="0" borderId="0" xfId="3" applyFont="1" applyAlignment="1">
      <alignment horizontal="center" vertical="center"/>
    </xf>
    <xf numFmtId="170" fontId="104" fillId="33" borderId="37" xfId="3472" applyNumberFormat="1" applyFont="1" applyFill="1" applyBorder="1" applyAlignment="1">
      <alignment horizontal="center" vertical="center" wrapText="1"/>
    </xf>
    <xf numFmtId="170" fontId="104" fillId="33" borderId="60" xfId="3472" applyNumberFormat="1" applyFont="1" applyFill="1" applyBorder="1" applyAlignment="1">
      <alignment horizontal="center" vertical="center" wrapText="1"/>
    </xf>
    <xf numFmtId="0" fontId="103" fillId="0" borderId="0" xfId="3" applyFont="1" applyAlignment="1">
      <alignment horizontal="center" vertical="center" wrapText="1"/>
    </xf>
    <xf numFmtId="0" fontId="104" fillId="33" borderId="38" xfId="3" applyFont="1" applyFill="1" applyBorder="1" applyAlignment="1">
      <alignment horizontal="center" vertical="center" wrapText="1" shrinkToFit="1"/>
    </xf>
    <xf numFmtId="0" fontId="104" fillId="33" borderId="49" xfId="3" applyFont="1" applyFill="1" applyBorder="1" applyAlignment="1">
      <alignment horizontal="center" vertical="center" wrapText="1" shrinkToFit="1"/>
    </xf>
    <xf numFmtId="170" fontId="104" fillId="33" borderId="39" xfId="3472" applyNumberFormat="1" applyFont="1" applyFill="1" applyBorder="1" applyAlignment="1">
      <alignment horizontal="center" vertical="center" wrapText="1"/>
    </xf>
    <xf numFmtId="170" fontId="104" fillId="33" borderId="56" xfId="3472" applyNumberFormat="1" applyFont="1" applyFill="1" applyBorder="1" applyAlignment="1">
      <alignment horizontal="center" vertical="center" wrapText="1"/>
    </xf>
    <xf numFmtId="0" fontId="104" fillId="33" borderId="47" xfId="3" applyFont="1" applyFill="1" applyBorder="1" applyAlignment="1">
      <alignment horizontal="center" vertical="center" wrapText="1" shrinkToFit="1"/>
    </xf>
    <xf numFmtId="0" fontId="104" fillId="33" borderId="35" xfId="3" applyFont="1" applyFill="1" applyBorder="1" applyAlignment="1">
      <alignment horizontal="center" vertical="center" wrapText="1" shrinkToFit="1"/>
    </xf>
    <xf numFmtId="0" fontId="104" fillId="33" borderId="46" xfId="3472" applyFont="1" applyFill="1" applyBorder="1" applyAlignment="1">
      <alignment horizontal="center" vertical="center" wrapText="1" shrinkToFit="1"/>
    </xf>
    <xf numFmtId="4" fontId="99" fillId="3" borderId="68" xfId="3472" applyNumberFormat="1" applyFont="1" applyFill="1" applyBorder="1" applyAlignment="1">
      <alignment horizontal="center" vertical="center"/>
    </xf>
    <xf numFmtId="4" fontId="99" fillId="3" borderId="53" xfId="3472" applyNumberFormat="1" applyFont="1" applyFill="1" applyBorder="1" applyAlignment="1">
      <alignment horizontal="center" vertical="center"/>
    </xf>
  </cellXfs>
  <cellStyles count="3669">
    <cellStyle name="20% - Акцент1 2" xfId="3626" xr:uid="{00000000-0005-0000-0000-000000000000}"/>
    <cellStyle name="20% - Акцент2 2" xfId="3627" xr:uid="{00000000-0005-0000-0000-000001000000}"/>
    <cellStyle name="20% - Акцент3 2" xfId="3628" xr:uid="{00000000-0005-0000-0000-000002000000}"/>
    <cellStyle name="20% - Акцент4 2" xfId="3629" xr:uid="{00000000-0005-0000-0000-000003000000}"/>
    <cellStyle name="20% - Акцент5 2" xfId="3630" xr:uid="{00000000-0005-0000-0000-000004000000}"/>
    <cellStyle name="20% - Акцент6 2" xfId="3631" xr:uid="{00000000-0005-0000-0000-000005000000}"/>
    <cellStyle name="40% - Акцент1 2" xfId="3632" xr:uid="{00000000-0005-0000-0000-000006000000}"/>
    <cellStyle name="40% - Акцент2 2" xfId="3633" xr:uid="{00000000-0005-0000-0000-000007000000}"/>
    <cellStyle name="40% - Акцент3 2" xfId="3634" xr:uid="{00000000-0005-0000-0000-000008000000}"/>
    <cellStyle name="40% - Акцент4 2" xfId="3635" xr:uid="{00000000-0005-0000-0000-000009000000}"/>
    <cellStyle name="40% - Акцент5 2" xfId="3636" xr:uid="{00000000-0005-0000-0000-00000A000000}"/>
    <cellStyle name="40% - Акцент6 2" xfId="3637" xr:uid="{00000000-0005-0000-0000-00000B000000}"/>
    <cellStyle name="60% - Акцент1 2" xfId="3638" xr:uid="{00000000-0005-0000-0000-00000C000000}"/>
    <cellStyle name="60% - Акцент2 2" xfId="3639" xr:uid="{00000000-0005-0000-0000-00000D000000}"/>
    <cellStyle name="60% - Акцент3 2" xfId="3640" xr:uid="{00000000-0005-0000-0000-00000E000000}"/>
    <cellStyle name="60% - Акцент4 2" xfId="3641" xr:uid="{00000000-0005-0000-0000-00000F000000}"/>
    <cellStyle name="60% - Акцент5 2" xfId="3642" xr:uid="{00000000-0005-0000-0000-000010000000}"/>
    <cellStyle name="60% - Акцент6 2" xfId="3643" xr:uid="{00000000-0005-0000-0000-000011000000}"/>
    <cellStyle name="Comma 2" xfId="3505" xr:uid="{00000000-0005-0000-0000-000012000000}"/>
    <cellStyle name="Comma 3" xfId="3506" xr:uid="{00000000-0005-0000-0000-000013000000}"/>
    <cellStyle name="Comma 3 2" xfId="3507" xr:uid="{00000000-0005-0000-0000-000014000000}"/>
    <cellStyle name="Comma 4" xfId="3508" xr:uid="{00000000-0005-0000-0000-000015000000}"/>
    <cellStyle name="Comma 5" xfId="3509" xr:uid="{00000000-0005-0000-0000-000016000000}"/>
    <cellStyle name="Comma 6" xfId="3510" xr:uid="{00000000-0005-0000-0000-000017000000}"/>
    <cellStyle name="Comma_30-Septembert-2003" xfId="3482" xr:uid="{00000000-0005-0000-0000-000018000000}"/>
    <cellStyle name="Currency 2" xfId="3511" xr:uid="{00000000-0005-0000-0000-000019000000}"/>
    <cellStyle name="Currency 2 2" xfId="3512" xr:uid="{00000000-0005-0000-0000-00001A000000}"/>
    <cellStyle name="Currency 2 3" xfId="3513" xr:uid="{00000000-0005-0000-0000-00001B000000}"/>
    <cellStyle name="Currency 3" xfId="3514" xr:uid="{00000000-0005-0000-0000-00001C000000}"/>
    <cellStyle name="Currency 4" xfId="3515" xr:uid="{00000000-0005-0000-0000-00001D000000}"/>
    <cellStyle name="F3 - Style1" xfId="3516" xr:uid="{00000000-0005-0000-0000-00001E000000}"/>
    <cellStyle name="Formula" xfId="3517" xr:uid="{00000000-0005-0000-0000-00001F000000}"/>
    <cellStyle name="Header" xfId="3518" xr:uid="{00000000-0005-0000-0000-000020000000}"/>
    <cellStyle name="Header 2" xfId="3519" xr:uid="{00000000-0005-0000-0000-000021000000}"/>
    <cellStyle name="Migliaia (0)_15001A" xfId="3620" xr:uid="{00000000-0005-0000-0000-000022000000}"/>
    <cellStyle name="Migliaia_PC30E01C" xfId="3520" xr:uid="{00000000-0005-0000-0000-000023000000}"/>
    <cellStyle name="Normal 10" xfId="3521" xr:uid="{00000000-0005-0000-0000-000024000000}"/>
    <cellStyle name="Normal 11" xfId="3522" xr:uid="{00000000-0005-0000-0000-000025000000}"/>
    <cellStyle name="Normal 12" xfId="3523" xr:uid="{00000000-0005-0000-0000-000026000000}"/>
    <cellStyle name="Normal 13" xfId="3524" xr:uid="{00000000-0005-0000-0000-000027000000}"/>
    <cellStyle name="Normal 14" xfId="3525" xr:uid="{00000000-0005-0000-0000-000028000000}"/>
    <cellStyle name="Normal 2" xfId="3526" xr:uid="{00000000-0005-0000-0000-000029000000}"/>
    <cellStyle name="Normal 2 2" xfId="3527" xr:uid="{00000000-0005-0000-0000-00002A000000}"/>
    <cellStyle name="Normal 2 2 2" xfId="3528" xr:uid="{00000000-0005-0000-0000-00002B000000}"/>
    <cellStyle name="Normal 2 3" xfId="3529" xr:uid="{00000000-0005-0000-0000-00002C000000}"/>
    <cellStyle name="Normal 2 3 2" xfId="3530" xr:uid="{00000000-0005-0000-0000-00002D000000}"/>
    <cellStyle name="Normal 2 4" xfId="3531" xr:uid="{00000000-0005-0000-0000-00002E000000}"/>
    <cellStyle name="Normal 2 5" xfId="3532" xr:uid="{00000000-0005-0000-0000-00002F000000}"/>
    <cellStyle name="Normal 3" xfId="3533" xr:uid="{00000000-0005-0000-0000-000030000000}"/>
    <cellStyle name="Normal 4" xfId="3534" xr:uid="{00000000-0005-0000-0000-000031000000}"/>
    <cellStyle name="Normal 5" xfId="3535" xr:uid="{00000000-0005-0000-0000-000032000000}"/>
    <cellStyle name="Normal 5 2" xfId="3536" xr:uid="{00000000-0005-0000-0000-000033000000}"/>
    <cellStyle name="Normal 5 3" xfId="3537" xr:uid="{00000000-0005-0000-0000-000034000000}"/>
    <cellStyle name="Normal 6" xfId="3538" xr:uid="{00000000-0005-0000-0000-000035000000}"/>
    <cellStyle name="Normal 6 2" xfId="3539" xr:uid="{00000000-0005-0000-0000-000036000000}"/>
    <cellStyle name="Normal 7" xfId="3540" xr:uid="{00000000-0005-0000-0000-000037000000}"/>
    <cellStyle name="Normal 7 2" xfId="3541" xr:uid="{00000000-0005-0000-0000-000038000000}"/>
    <cellStyle name="Normal 8" xfId="3542" xr:uid="{00000000-0005-0000-0000-000039000000}"/>
    <cellStyle name="Normal 9" xfId="3543" xr:uid="{00000000-0005-0000-0000-00003A000000}"/>
    <cellStyle name="Normal_08 12803 ACA rev 3 DW-Fag 2" xfId="3544" xr:uid="{00000000-0005-0000-0000-00003B000000}"/>
    <cellStyle name="Normale_COVLIST" xfId="3545" xr:uid="{00000000-0005-0000-0000-00003C000000}"/>
    <cellStyle name="Percent 2" xfId="3546" xr:uid="{00000000-0005-0000-0000-00003D000000}"/>
    <cellStyle name="Percent 2 2" xfId="3547" xr:uid="{00000000-0005-0000-0000-00003E000000}"/>
    <cellStyle name="Percent 2 2 2" xfId="3548" xr:uid="{00000000-0005-0000-0000-00003F000000}"/>
    <cellStyle name="Percent 2 3" xfId="3549" xr:uid="{00000000-0005-0000-0000-000040000000}"/>
    <cellStyle name="Percent 3" xfId="3550" xr:uid="{00000000-0005-0000-0000-000041000000}"/>
    <cellStyle name="Percent 4" xfId="3551" xr:uid="{00000000-0005-0000-0000-000042000000}"/>
    <cellStyle name="Percent 5" xfId="3552" xr:uid="{00000000-0005-0000-0000-000043000000}"/>
    <cellStyle name="Percent 6" xfId="3553" xr:uid="{00000000-0005-0000-0000-000044000000}"/>
    <cellStyle name="Percentage" xfId="3554" xr:uid="{00000000-0005-0000-0000-000045000000}"/>
    <cellStyle name="Procent 2" xfId="3555" xr:uid="{00000000-0005-0000-0000-000046000000}"/>
    <cellStyle name="Standaard 2" xfId="3556" xr:uid="{00000000-0005-0000-0000-000047000000}"/>
    <cellStyle name="Standaard 2 2" xfId="3557" xr:uid="{00000000-0005-0000-0000-000048000000}"/>
    <cellStyle name="Standaard 2 3" xfId="3558" xr:uid="{00000000-0005-0000-0000-000049000000}"/>
    <cellStyle name="Standaard 2 3 2" xfId="3559" xr:uid="{00000000-0005-0000-0000-00004A000000}"/>
    <cellStyle name="Standaard 3" xfId="3560" xr:uid="{00000000-0005-0000-0000-00004B000000}"/>
    <cellStyle name="Standaard 4" xfId="3561" xr:uid="{00000000-0005-0000-0000-00004C000000}"/>
    <cellStyle name="Standaard 4 2" xfId="3562" xr:uid="{00000000-0005-0000-0000-00004D000000}"/>
    <cellStyle name="Standaard_2005 Bijlage weekindeling" xfId="3563" xr:uid="{00000000-0005-0000-0000-00004E000000}"/>
    <cellStyle name="Style 1" xfId="3564" xr:uid="{00000000-0005-0000-0000-00004F000000}"/>
    <cellStyle name="Style 1 2" xfId="3565" xr:uid="{00000000-0005-0000-0000-000050000000}"/>
    <cellStyle name="Valuta (0)_15001A" xfId="3621" xr:uid="{00000000-0005-0000-0000-000051000000}"/>
    <cellStyle name="Valuta 2" xfId="3566" xr:uid="{00000000-0005-0000-0000-000052000000}"/>
    <cellStyle name="Valuta_PC30E01C" xfId="3567" xr:uid="{00000000-0005-0000-0000-000053000000}"/>
    <cellStyle name="Акцент1 2" xfId="3644" xr:uid="{00000000-0005-0000-0000-000054000000}"/>
    <cellStyle name="Акцент2 2" xfId="3645" xr:uid="{00000000-0005-0000-0000-000055000000}"/>
    <cellStyle name="Акцент3 2" xfId="3646" xr:uid="{00000000-0005-0000-0000-000056000000}"/>
    <cellStyle name="Акцент4 2" xfId="3647" xr:uid="{00000000-0005-0000-0000-000057000000}"/>
    <cellStyle name="Акцент5 2" xfId="3648" xr:uid="{00000000-0005-0000-0000-000058000000}"/>
    <cellStyle name="Акцент6 2" xfId="3649" xr:uid="{00000000-0005-0000-0000-000059000000}"/>
    <cellStyle name="Ввод  2" xfId="3650" xr:uid="{00000000-0005-0000-0000-00005A000000}"/>
    <cellStyle name="Вывод 2" xfId="3651" xr:uid="{00000000-0005-0000-0000-00005B000000}"/>
    <cellStyle name="Вычисление 2" xfId="3652" xr:uid="{00000000-0005-0000-0000-00005C000000}"/>
    <cellStyle name="Гиперссылка 2" xfId="3568" xr:uid="{00000000-0005-0000-0000-00005E000000}"/>
    <cellStyle name="Гиперссылка 2 2" xfId="3569" xr:uid="{00000000-0005-0000-0000-00005F000000}"/>
    <cellStyle name="Гиперссылка 3" xfId="3570" xr:uid="{00000000-0005-0000-0000-000060000000}"/>
    <cellStyle name="Гиперссылка 4" xfId="3571" xr:uid="{00000000-0005-0000-0000-000061000000}"/>
    <cellStyle name="Гиперссылка 5" xfId="3572" xr:uid="{00000000-0005-0000-0000-000062000000}"/>
    <cellStyle name="Гиперссылка 6" xfId="3573" xr:uid="{00000000-0005-0000-0000-000063000000}"/>
    <cellStyle name="Гиперссылка 7" xfId="3653" xr:uid="{00000000-0005-0000-0000-000064000000}"/>
    <cellStyle name="Денежный" xfId="3617" builtinId="4"/>
    <cellStyle name="Денежный [0] 2" xfId="3483" xr:uid="{00000000-0005-0000-0000-000066000000}"/>
    <cellStyle name="Денежный [0] 3" xfId="3503" xr:uid="{00000000-0005-0000-0000-000067000000}"/>
    <cellStyle name="Денежный 2" xfId="3484" xr:uid="{00000000-0005-0000-0000-000068000000}"/>
    <cellStyle name="Денежный 2 2" xfId="3574" xr:uid="{00000000-0005-0000-0000-000069000000}"/>
    <cellStyle name="Денежный 3" xfId="3485" xr:uid="{00000000-0005-0000-0000-00006A000000}"/>
    <cellStyle name="Денежный 4" xfId="3575" xr:uid="{00000000-0005-0000-0000-00006B000000}"/>
    <cellStyle name="Денежный 5" xfId="3576" xr:uid="{00000000-0005-0000-0000-00006C000000}"/>
    <cellStyle name="Заголовок 1 2" xfId="3654" xr:uid="{00000000-0005-0000-0000-00006D000000}"/>
    <cellStyle name="Заголовок 2 2" xfId="3655" xr:uid="{00000000-0005-0000-0000-00006E000000}"/>
    <cellStyle name="Заголовок 3 2" xfId="3656" xr:uid="{00000000-0005-0000-0000-00006F000000}"/>
    <cellStyle name="Заголовок 4 2" xfId="3657" xr:uid="{00000000-0005-0000-0000-000070000000}"/>
    <cellStyle name="Итог 2" xfId="3658" xr:uid="{00000000-0005-0000-0000-000071000000}"/>
    <cellStyle name="Контрольная ячейка 2" xfId="3659" xr:uid="{00000000-0005-0000-0000-000072000000}"/>
    <cellStyle name="Название 2" xfId="3660" xr:uid="{00000000-0005-0000-0000-000073000000}"/>
    <cellStyle name="Нейтральный 2" xfId="3661" xr:uid="{00000000-0005-0000-0000-000074000000}"/>
    <cellStyle name="Обычный" xfId="0" builtinId="0"/>
    <cellStyle name="Обычный 10" xfId="3" xr:uid="{00000000-0005-0000-0000-000076000000}"/>
    <cellStyle name="Обычный 10 10" xfId="4" xr:uid="{00000000-0005-0000-0000-000077000000}"/>
    <cellStyle name="Обычный 10 11" xfId="5" xr:uid="{00000000-0005-0000-0000-000078000000}"/>
    <cellStyle name="Обычный 10 12" xfId="6" xr:uid="{00000000-0005-0000-0000-000079000000}"/>
    <cellStyle name="Обычный 10 13" xfId="7" xr:uid="{00000000-0005-0000-0000-00007A000000}"/>
    <cellStyle name="Обычный 10 14" xfId="8" xr:uid="{00000000-0005-0000-0000-00007B000000}"/>
    <cellStyle name="Обычный 10 15" xfId="9" xr:uid="{00000000-0005-0000-0000-00007C000000}"/>
    <cellStyle name="Обычный 10 16" xfId="10" xr:uid="{00000000-0005-0000-0000-00007D000000}"/>
    <cellStyle name="Обычный 10 17" xfId="11" xr:uid="{00000000-0005-0000-0000-00007E000000}"/>
    <cellStyle name="Обычный 10 18" xfId="12" xr:uid="{00000000-0005-0000-0000-00007F000000}"/>
    <cellStyle name="Обычный 10 19" xfId="13" xr:uid="{00000000-0005-0000-0000-000080000000}"/>
    <cellStyle name="Обычный 10 2" xfId="14" xr:uid="{00000000-0005-0000-0000-000081000000}"/>
    <cellStyle name="Обычный 10 20" xfId="15" xr:uid="{00000000-0005-0000-0000-000082000000}"/>
    <cellStyle name="Обычный 10 21" xfId="16" xr:uid="{00000000-0005-0000-0000-000083000000}"/>
    <cellStyle name="Обычный 10 22" xfId="17" xr:uid="{00000000-0005-0000-0000-000084000000}"/>
    <cellStyle name="Обычный 10 23" xfId="18" xr:uid="{00000000-0005-0000-0000-000085000000}"/>
    <cellStyle name="Обычный 10 24" xfId="19" xr:uid="{00000000-0005-0000-0000-000086000000}"/>
    <cellStyle name="Обычный 10 25" xfId="20" xr:uid="{00000000-0005-0000-0000-000087000000}"/>
    <cellStyle name="Обычный 10 26" xfId="21" xr:uid="{00000000-0005-0000-0000-000088000000}"/>
    <cellStyle name="Обычный 10 27" xfId="22" xr:uid="{00000000-0005-0000-0000-000089000000}"/>
    <cellStyle name="Обычный 10 28" xfId="23" xr:uid="{00000000-0005-0000-0000-00008A000000}"/>
    <cellStyle name="Обычный 10 29" xfId="24" xr:uid="{00000000-0005-0000-0000-00008B000000}"/>
    <cellStyle name="Обычный 10 3" xfId="25" xr:uid="{00000000-0005-0000-0000-00008C000000}"/>
    <cellStyle name="Обычный 10 30" xfId="26" xr:uid="{00000000-0005-0000-0000-00008D000000}"/>
    <cellStyle name="Обычный 10 31" xfId="27" xr:uid="{00000000-0005-0000-0000-00008E000000}"/>
    <cellStyle name="Обычный 10 32" xfId="28" xr:uid="{00000000-0005-0000-0000-00008F000000}"/>
    <cellStyle name="Обычный 10 33" xfId="3480" xr:uid="{00000000-0005-0000-0000-000090000000}"/>
    <cellStyle name="Обычный 10 4" xfId="29" xr:uid="{00000000-0005-0000-0000-000091000000}"/>
    <cellStyle name="Обычный 10 5" xfId="30" xr:uid="{00000000-0005-0000-0000-000092000000}"/>
    <cellStyle name="Обычный 10 6" xfId="31" xr:uid="{00000000-0005-0000-0000-000093000000}"/>
    <cellStyle name="Обычный 10 7" xfId="32" xr:uid="{00000000-0005-0000-0000-000094000000}"/>
    <cellStyle name="Обычный 10 8" xfId="33" xr:uid="{00000000-0005-0000-0000-000095000000}"/>
    <cellStyle name="Обычный 10 9" xfId="34" xr:uid="{00000000-0005-0000-0000-000096000000}"/>
    <cellStyle name="Обычный 11" xfId="35" xr:uid="{00000000-0005-0000-0000-000097000000}"/>
    <cellStyle name="Обычный 11 2" xfId="3577" xr:uid="{00000000-0005-0000-0000-000098000000}"/>
    <cellStyle name="Обычный 115" xfId="36" xr:uid="{00000000-0005-0000-0000-000099000000}"/>
    <cellStyle name="Обычный 115 10" xfId="37" xr:uid="{00000000-0005-0000-0000-00009A000000}"/>
    <cellStyle name="Обычный 115 11" xfId="38" xr:uid="{00000000-0005-0000-0000-00009B000000}"/>
    <cellStyle name="Обычный 115 12" xfId="39" xr:uid="{00000000-0005-0000-0000-00009C000000}"/>
    <cellStyle name="Обычный 115 13" xfId="40" xr:uid="{00000000-0005-0000-0000-00009D000000}"/>
    <cellStyle name="Обычный 115 14" xfId="41" xr:uid="{00000000-0005-0000-0000-00009E000000}"/>
    <cellStyle name="Обычный 115 15" xfId="42" xr:uid="{00000000-0005-0000-0000-00009F000000}"/>
    <cellStyle name="Обычный 115 16" xfId="43" xr:uid="{00000000-0005-0000-0000-0000A0000000}"/>
    <cellStyle name="Обычный 115 17" xfId="44" xr:uid="{00000000-0005-0000-0000-0000A1000000}"/>
    <cellStyle name="Обычный 115 18" xfId="45" xr:uid="{00000000-0005-0000-0000-0000A2000000}"/>
    <cellStyle name="Обычный 115 19" xfId="46" xr:uid="{00000000-0005-0000-0000-0000A3000000}"/>
    <cellStyle name="Обычный 115 2" xfId="47" xr:uid="{00000000-0005-0000-0000-0000A4000000}"/>
    <cellStyle name="Обычный 115 20" xfId="48" xr:uid="{00000000-0005-0000-0000-0000A5000000}"/>
    <cellStyle name="Обычный 115 21" xfId="49" xr:uid="{00000000-0005-0000-0000-0000A6000000}"/>
    <cellStyle name="Обычный 115 22" xfId="50" xr:uid="{00000000-0005-0000-0000-0000A7000000}"/>
    <cellStyle name="Обычный 115 23" xfId="51" xr:uid="{00000000-0005-0000-0000-0000A8000000}"/>
    <cellStyle name="Обычный 115 24" xfId="52" xr:uid="{00000000-0005-0000-0000-0000A9000000}"/>
    <cellStyle name="Обычный 115 25" xfId="53" xr:uid="{00000000-0005-0000-0000-0000AA000000}"/>
    <cellStyle name="Обычный 115 26" xfId="54" xr:uid="{00000000-0005-0000-0000-0000AB000000}"/>
    <cellStyle name="Обычный 115 27" xfId="55" xr:uid="{00000000-0005-0000-0000-0000AC000000}"/>
    <cellStyle name="Обычный 115 28" xfId="56" xr:uid="{00000000-0005-0000-0000-0000AD000000}"/>
    <cellStyle name="Обычный 115 29" xfId="57" xr:uid="{00000000-0005-0000-0000-0000AE000000}"/>
    <cellStyle name="Обычный 115 3" xfId="58" xr:uid="{00000000-0005-0000-0000-0000AF000000}"/>
    <cellStyle name="Обычный 115 30" xfId="59" xr:uid="{00000000-0005-0000-0000-0000B0000000}"/>
    <cellStyle name="Обычный 115 31" xfId="60" xr:uid="{00000000-0005-0000-0000-0000B1000000}"/>
    <cellStyle name="Обычный 115 32" xfId="61" xr:uid="{00000000-0005-0000-0000-0000B2000000}"/>
    <cellStyle name="Обычный 115 4" xfId="62" xr:uid="{00000000-0005-0000-0000-0000B3000000}"/>
    <cellStyle name="Обычный 115 5" xfId="63" xr:uid="{00000000-0005-0000-0000-0000B4000000}"/>
    <cellStyle name="Обычный 115 6" xfId="64" xr:uid="{00000000-0005-0000-0000-0000B5000000}"/>
    <cellStyle name="Обычный 115 7" xfId="65" xr:uid="{00000000-0005-0000-0000-0000B6000000}"/>
    <cellStyle name="Обычный 115 8" xfId="66" xr:uid="{00000000-0005-0000-0000-0000B7000000}"/>
    <cellStyle name="Обычный 115 9" xfId="67" xr:uid="{00000000-0005-0000-0000-0000B8000000}"/>
    <cellStyle name="Обычный 116" xfId="68" xr:uid="{00000000-0005-0000-0000-0000B9000000}"/>
    <cellStyle name="Обычный 116 10" xfId="69" xr:uid="{00000000-0005-0000-0000-0000BA000000}"/>
    <cellStyle name="Обычный 116 11" xfId="70" xr:uid="{00000000-0005-0000-0000-0000BB000000}"/>
    <cellStyle name="Обычный 116 12" xfId="71" xr:uid="{00000000-0005-0000-0000-0000BC000000}"/>
    <cellStyle name="Обычный 116 13" xfId="72" xr:uid="{00000000-0005-0000-0000-0000BD000000}"/>
    <cellStyle name="Обычный 116 14" xfId="73" xr:uid="{00000000-0005-0000-0000-0000BE000000}"/>
    <cellStyle name="Обычный 116 15" xfId="74" xr:uid="{00000000-0005-0000-0000-0000BF000000}"/>
    <cellStyle name="Обычный 116 16" xfId="75" xr:uid="{00000000-0005-0000-0000-0000C0000000}"/>
    <cellStyle name="Обычный 116 17" xfId="76" xr:uid="{00000000-0005-0000-0000-0000C1000000}"/>
    <cellStyle name="Обычный 116 18" xfId="77" xr:uid="{00000000-0005-0000-0000-0000C2000000}"/>
    <cellStyle name="Обычный 116 19" xfId="78" xr:uid="{00000000-0005-0000-0000-0000C3000000}"/>
    <cellStyle name="Обычный 116 2" xfId="79" xr:uid="{00000000-0005-0000-0000-0000C4000000}"/>
    <cellStyle name="Обычный 116 20" xfId="80" xr:uid="{00000000-0005-0000-0000-0000C5000000}"/>
    <cellStyle name="Обычный 116 21" xfId="81" xr:uid="{00000000-0005-0000-0000-0000C6000000}"/>
    <cellStyle name="Обычный 116 22" xfId="82" xr:uid="{00000000-0005-0000-0000-0000C7000000}"/>
    <cellStyle name="Обычный 116 23" xfId="83" xr:uid="{00000000-0005-0000-0000-0000C8000000}"/>
    <cellStyle name="Обычный 116 24" xfId="84" xr:uid="{00000000-0005-0000-0000-0000C9000000}"/>
    <cellStyle name="Обычный 116 25" xfId="85" xr:uid="{00000000-0005-0000-0000-0000CA000000}"/>
    <cellStyle name="Обычный 116 26" xfId="86" xr:uid="{00000000-0005-0000-0000-0000CB000000}"/>
    <cellStyle name="Обычный 116 27" xfId="87" xr:uid="{00000000-0005-0000-0000-0000CC000000}"/>
    <cellStyle name="Обычный 116 28" xfId="88" xr:uid="{00000000-0005-0000-0000-0000CD000000}"/>
    <cellStyle name="Обычный 116 29" xfId="89" xr:uid="{00000000-0005-0000-0000-0000CE000000}"/>
    <cellStyle name="Обычный 116 3" xfId="90" xr:uid="{00000000-0005-0000-0000-0000CF000000}"/>
    <cellStyle name="Обычный 116 30" xfId="91" xr:uid="{00000000-0005-0000-0000-0000D0000000}"/>
    <cellStyle name="Обычный 116 31" xfId="92" xr:uid="{00000000-0005-0000-0000-0000D1000000}"/>
    <cellStyle name="Обычный 116 32" xfId="93" xr:uid="{00000000-0005-0000-0000-0000D2000000}"/>
    <cellStyle name="Обычный 116 4" xfId="94" xr:uid="{00000000-0005-0000-0000-0000D3000000}"/>
    <cellStyle name="Обычный 116 5" xfId="95" xr:uid="{00000000-0005-0000-0000-0000D4000000}"/>
    <cellStyle name="Обычный 116 6" xfId="96" xr:uid="{00000000-0005-0000-0000-0000D5000000}"/>
    <cellStyle name="Обычный 116 7" xfId="97" xr:uid="{00000000-0005-0000-0000-0000D6000000}"/>
    <cellStyle name="Обычный 116 8" xfId="98" xr:uid="{00000000-0005-0000-0000-0000D7000000}"/>
    <cellStyle name="Обычный 116 9" xfId="99" xr:uid="{00000000-0005-0000-0000-0000D8000000}"/>
    <cellStyle name="Обычный 117" xfId="100" xr:uid="{00000000-0005-0000-0000-0000D9000000}"/>
    <cellStyle name="Обычный 117 10" xfId="101" xr:uid="{00000000-0005-0000-0000-0000DA000000}"/>
    <cellStyle name="Обычный 117 11" xfId="102" xr:uid="{00000000-0005-0000-0000-0000DB000000}"/>
    <cellStyle name="Обычный 117 12" xfId="103" xr:uid="{00000000-0005-0000-0000-0000DC000000}"/>
    <cellStyle name="Обычный 117 13" xfId="104" xr:uid="{00000000-0005-0000-0000-0000DD000000}"/>
    <cellStyle name="Обычный 117 14" xfId="105" xr:uid="{00000000-0005-0000-0000-0000DE000000}"/>
    <cellStyle name="Обычный 117 15" xfId="106" xr:uid="{00000000-0005-0000-0000-0000DF000000}"/>
    <cellStyle name="Обычный 117 16" xfId="107" xr:uid="{00000000-0005-0000-0000-0000E0000000}"/>
    <cellStyle name="Обычный 117 17" xfId="108" xr:uid="{00000000-0005-0000-0000-0000E1000000}"/>
    <cellStyle name="Обычный 117 18" xfId="109" xr:uid="{00000000-0005-0000-0000-0000E2000000}"/>
    <cellStyle name="Обычный 117 19" xfId="110" xr:uid="{00000000-0005-0000-0000-0000E3000000}"/>
    <cellStyle name="Обычный 117 2" xfId="111" xr:uid="{00000000-0005-0000-0000-0000E4000000}"/>
    <cellStyle name="Обычный 117 20" xfId="112" xr:uid="{00000000-0005-0000-0000-0000E5000000}"/>
    <cellStyle name="Обычный 117 21" xfId="113" xr:uid="{00000000-0005-0000-0000-0000E6000000}"/>
    <cellStyle name="Обычный 117 22" xfId="114" xr:uid="{00000000-0005-0000-0000-0000E7000000}"/>
    <cellStyle name="Обычный 117 23" xfId="115" xr:uid="{00000000-0005-0000-0000-0000E8000000}"/>
    <cellStyle name="Обычный 117 24" xfId="116" xr:uid="{00000000-0005-0000-0000-0000E9000000}"/>
    <cellStyle name="Обычный 117 25" xfId="117" xr:uid="{00000000-0005-0000-0000-0000EA000000}"/>
    <cellStyle name="Обычный 117 26" xfId="118" xr:uid="{00000000-0005-0000-0000-0000EB000000}"/>
    <cellStyle name="Обычный 117 27" xfId="119" xr:uid="{00000000-0005-0000-0000-0000EC000000}"/>
    <cellStyle name="Обычный 117 28" xfId="120" xr:uid="{00000000-0005-0000-0000-0000ED000000}"/>
    <cellStyle name="Обычный 117 29" xfId="121" xr:uid="{00000000-0005-0000-0000-0000EE000000}"/>
    <cellStyle name="Обычный 117 3" xfId="122" xr:uid="{00000000-0005-0000-0000-0000EF000000}"/>
    <cellStyle name="Обычный 117 30" xfId="123" xr:uid="{00000000-0005-0000-0000-0000F0000000}"/>
    <cellStyle name="Обычный 117 31" xfId="124" xr:uid="{00000000-0005-0000-0000-0000F1000000}"/>
    <cellStyle name="Обычный 117 32" xfId="125" xr:uid="{00000000-0005-0000-0000-0000F2000000}"/>
    <cellStyle name="Обычный 117 4" xfId="126" xr:uid="{00000000-0005-0000-0000-0000F3000000}"/>
    <cellStyle name="Обычный 117 5" xfId="127" xr:uid="{00000000-0005-0000-0000-0000F4000000}"/>
    <cellStyle name="Обычный 117 6" xfId="128" xr:uid="{00000000-0005-0000-0000-0000F5000000}"/>
    <cellStyle name="Обычный 117 7" xfId="129" xr:uid="{00000000-0005-0000-0000-0000F6000000}"/>
    <cellStyle name="Обычный 117 8" xfId="130" xr:uid="{00000000-0005-0000-0000-0000F7000000}"/>
    <cellStyle name="Обычный 117 9" xfId="131" xr:uid="{00000000-0005-0000-0000-0000F8000000}"/>
    <cellStyle name="Обычный 118" xfId="132" xr:uid="{00000000-0005-0000-0000-0000F9000000}"/>
    <cellStyle name="Обычный 118 10" xfId="133" xr:uid="{00000000-0005-0000-0000-0000FA000000}"/>
    <cellStyle name="Обычный 118 11" xfId="134" xr:uid="{00000000-0005-0000-0000-0000FB000000}"/>
    <cellStyle name="Обычный 118 12" xfId="135" xr:uid="{00000000-0005-0000-0000-0000FC000000}"/>
    <cellStyle name="Обычный 118 13" xfId="136" xr:uid="{00000000-0005-0000-0000-0000FD000000}"/>
    <cellStyle name="Обычный 118 14" xfId="137" xr:uid="{00000000-0005-0000-0000-0000FE000000}"/>
    <cellStyle name="Обычный 118 15" xfId="138" xr:uid="{00000000-0005-0000-0000-0000FF000000}"/>
    <cellStyle name="Обычный 118 16" xfId="139" xr:uid="{00000000-0005-0000-0000-000000010000}"/>
    <cellStyle name="Обычный 118 17" xfId="140" xr:uid="{00000000-0005-0000-0000-000001010000}"/>
    <cellStyle name="Обычный 118 18" xfId="141" xr:uid="{00000000-0005-0000-0000-000002010000}"/>
    <cellStyle name="Обычный 118 19" xfId="142" xr:uid="{00000000-0005-0000-0000-000003010000}"/>
    <cellStyle name="Обычный 118 2" xfId="143" xr:uid="{00000000-0005-0000-0000-000004010000}"/>
    <cellStyle name="Обычный 118 20" xfId="144" xr:uid="{00000000-0005-0000-0000-000005010000}"/>
    <cellStyle name="Обычный 118 21" xfId="145" xr:uid="{00000000-0005-0000-0000-000006010000}"/>
    <cellStyle name="Обычный 118 22" xfId="146" xr:uid="{00000000-0005-0000-0000-000007010000}"/>
    <cellStyle name="Обычный 118 23" xfId="147" xr:uid="{00000000-0005-0000-0000-000008010000}"/>
    <cellStyle name="Обычный 118 24" xfId="148" xr:uid="{00000000-0005-0000-0000-000009010000}"/>
    <cellStyle name="Обычный 118 25" xfId="149" xr:uid="{00000000-0005-0000-0000-00000A010000}"/>
    <cellStyle name="Обычный 118 26" xfId="150" xr:uid="{00000000-0005-0000-0000-00000B010000}"/>
    <cellStyle name="Обычный 118 27" xfId="151" xr:uid="{00000000-0005-0000-0000-00000C010000}"/>
    <cellStyle name="Обычный 118 28" xfId="152" xr:uid="{00000000-0005-0000-0000-00000D010000}"/>
    <cellStyle name="Обычный 118 29" xfId="153" xr:uid="{00000000-0005-0000-0000-00000E010000}"/>
    <cellStyle name="Обычный 118 3" xfId="154" xr:uid="{00000000-0005-0000-0000-00000F010000}"/>
    <cellStyle name="Обычный 118 30" xfId="155" xr:uid="{00000000-0005-0000-0000-000010010000}"/>
    <cellStyle name="Обычный 118 31" xfId="156" xr:uid="{00000000-0005-0000-0000-000011010000}"/>
    <cellStyle name="Обычный 118 32" xfId="157" xr:uid="{00000000-0005-0000-0000-000012010000}"/>
    <cellStyle name="Обычный 118 4" xfId="158" xr:uid="{00000000-0005-0000-0000-000013010000}"/>
    <cellStyle name="Обычный 118 5" xfId="159" xr:uid="{00000000-0005-0000-0000-000014010000}"/>
    <cellStyle name="Обычный 118 6" xfId="160" xr:uid="{00000000-0005-0000-0000-000015010000}"/>
    <cellStyle name="Обычный 118 7" xfId="161" xr:uid="{00000000-0005-0000-0000-000016010000}"/>
    <cellStyle name="Обычный 118 8" xfId="162" xr:uid="{00000000-0005-0000-0000-000017010000}"/>
    <cellStyle name="Обычный 118 9" xfId="163" xr:uid="{00000000-0005-0000-0000-000018010000}"/>
    <cellStyle name="Обычный 119" xfId="164" xr:uid="{00000000-0005-0000-0000-000019010000}"/>
    <cellStyle name="Обычный 119 10" xfId="165" xr:uid="{00000000-0005-0000-0000-00001A010000}"/>
    <cellStyle name="Обычный 119 11" xfId="166" xr:uid="{00000000-0005-0000-0000-00001B010000}"/>
    <cellStyle name="Обычный 119 12" xfId="167" xr:uid="{00000000-0005-0000-0000-00001C010000}"/>
    <cellStyle name="Обычный 119 13" xfId="168" xr:uid="{00000000-0005-0000-0000-00001D010000}"/>
    <cellStyle name="Обычный 119 14" xfId="169" xr:uid="{00000000-0005-0000-0000-00001E010000}"/>
    <cellStyle name="Обычный 119 15" xfId="170" xr:uid="{00000000-0005-0000-0000-00001F010000}"/>
    <cellStyle name="Обычный 119 16" xfId="171" xr:uid="{00000000-0005-0000-0000-000020010000}"/>
    <cellStyle name="Обычный 119 17" xfId="172" xr:uid="{00000000-0005-0000-0000-000021010000}"/>
    <cellStyle name="Обычный 119 18" xfId="173" xr:uid="{00000000-0005-0000-0000-000022010000}"/>
    <cellStyle name="Обычный 119 19" xfId="174" xr:uid="{00000000-0005-0000-0000-000023010000}"/>
    <cellStyle name="Обычный 119 2" xfId="175" xr:uid="{00000000-0005-0000-0000-000024010000}"/>
    <cellStyle name="Обычный 119 20" xfId="176" xr:uid="{00000000-0005-0000-0000-000025010000}"/>
    <cellStyle name="Обычный 119 21" xfId="177" xr:uid="{00000000-0005-0000-0000-000026010000}"/>
    <cellStyle name="Обычный 119 22" xfId="178" xr:uid="{00000000-0005-0000-0000-000027010000}"/>
    <cellStyle name="Обычный 119 23" xfId="179" xr:uid="{00000000-0005-0000-0000-000028010000}"/>
    <cellStyle name="Обычный 119 24" xfId="180" xr:uid="{00000000-0005-0000-0000-000029010000}"/>
    <cellStyle name="Обычный 119 25" xfId="181" xr:uid="{00000000-0005-0000-0000-00002A010000}"/>
    <cellStyle name="Обычный 119 26" xfId="182" xr:uid="{00000000-0005-0000-0000-00002B010000}"/>
    <cellStyle name="Обычный 119 27" xfId="183" xr:uid="{00000000-0005-0000-0000-00002C010000}"/>
    <cellStyle name="Обычный 119 28" xfId="184" xr:uid="{00000000-0005-0000-0000-00002D010000}"/>
    <cellStyle name="Обычный 119 29" xfId="185" xr:uid="{00000000-0005-0000-0000-00002E010000}"/>
    <cellStyle name="Обычный 119 3" xfId="186" xr:uid="{00000000-0005-0000-0000-00002F010000}"/>
    <cellStyle name="Обычный 119 30" xfId="187" xr:uid="{00000000-0005-0000-0000-000030010000}"/>
    <cellStyle name="Обычный 119 31" xfId="188" xr:uid="{00000000-0005-0000-0000-000031010000}"/>
    <cellStyle name="Обычный 119 32" xfId="189" xr:uid="{00000000-0005-0000-0000-000032010000}"/>
    <cellStyle name="Обычный 119 4" xfId="190" xr:uid="{00000000-0005-0000-0000-000033010000}"/>
    <cellStyle name="Обычный 119 5" xfId="191" xr:uid="{00000000-0005-0000-0000-000034010000}"/>
    <cellStyle name="Обычный 119 6" xfId="192" xr:uid="{00000000-0005-0000-0000-000035010000}"/>
    <cellStyle name="Обычный 119 7" xfId="193" xr:uid="{00000000-0005-0000-0000-000036010000}"/>
    <cellStyle name="Обычный 119 8" xfId="194" xr:uid="{00000000-0005-0000-0000-000037010000}"/>
    <cellStyle name="Обычный 119 9" xfId="195" xr:uid="{00000000-0005-0000-0000-000038010000}"/>
    <cellStyle name="Обычный 12" xfId="196" xr:uid="{00000000-0005-0000-0000-000039010000}"/>
    <cellStyle name="Обычный 12 2" xfId="3578" xr:uid="{00000000-0005-0000-0000-00003A010000}"/>
    <cellStyle name="Обычный 12 3" xfId="3579" xr:uid="{00000000-0005-0000-0000-00003B010000}"/>
    <cellStyle name="Обычный 120" xfId="197" xr:uid="{00000000-0005-0000-0000-00003C010000}"/>
    <cellStyle name="Обычный 120 10" xfId="198" xr:uid="{00000000-0005-0000-0000-00003D010000}"/>
    <cellStyle name="Обычный 120 11" xfId="199" xr:uid="{00000000-0005-0000-0000-00003E010000}"/>
    <cellStyle name="Обычный 120 12" xfId="200" xr:uid="{00000000-0005-0000-0000-00003F010000}"/>
    <cellStyle name="Обычный 120 13" xfId="201" xr:uid="{00000000-0005-0000-0000-000040010000}"/>
    <cellStyle name="Обычный 120 14" xfId="202" xr:uid="{00000000-0005-0000-0000-000041010000}"/>
    <cellStyle name="Обычный 120 15" xfId="203" xr:uid="{00000000-0005-0000-0000-000042010000}"/>
    <cellStyle name="Обычный 120 16" xfId="204" xr:uid="{00000000-0005-0000-0000-000043010000}"/>
    <cellStyle name="Обычный 120 17" xfId="205" xr:uid="{00000000-0005-0000-0000-000044010000}"/>
    <cellStyle name="Обычный 120 18" xfId="206" xr:uid="{00000000-0005-0000-0000-000045010000}"/>
    <cellStyle name="Обычный 120 19" xfId="207" xr:uid="{00000000-0005-0000-0000-000046010000}"/>
    <cellStyle name="Обычный 120 2" xfId="208" xr:uid="{00000000-0005-0000-0000-000047010000}"/>
    <cellStyle name="Обычный 120 20" xfId="209" xr:uid="{00000000-0005-0000-0000-000048010000}"/>
    <cellStyle name="Обычный 120 21" xfId="210" xr:uid="{00000000-0005-0000-0000-000049010000}"/>
    <cellStyle name="Обычный 120 22" xfId="211" xr:uid="{00000000-0005-0000-0000-00004A010000}"/>
    <cellStyle name="Обычный 120 23" xfId="212" xr:uid="{00000000-0005-0000-0000-00004B010000}"/>
    <cellStyle name="Обычный 120 24" xfId="213" xr:uid="{00000000-0005-0000-0000-00004C010000}"/>
    <cellStyle name="Обычный 120 25" xfId="214" xr:uid="{00000000-0005-0000-0000-00004D010000}"/>
    <cellStyle name="Обычный 120 26" xfId="215" xr:uid="{00000000-0005-0000-0000-00004E010000}"/>
    <cellStyle name="Обычный 120 27" xfId="216" xr:uid="{00000000-0005-0000-0000-00004F010000}"/>
    <cellStyle name="Обычный 120 28" xfId="217" xr:uid="{00000000-0005-0000-0000-000050010000}"/>
    <cellStyle name="Обычный 120 29" xfId="218" xr:uid="{00000000-0005-0000-0000-000051010000}"/>
    <cellStyle name="Обычный 120 3" xfId="219" xr:uid="{00000000-0005-0000-0000-000052010000}"/>
    <cellStyle name="Обычный 120 30" xfId="220" xr:uid="{00000000-0005-0000-0000-000053010000}"/>
    <cellStyle name="Обычный 120 31" xfId="221" xr:uid="{00000000-0005-0000-0000-000054010000}"/>
    <cellStyle name="Обычный 120 32" xfId="222" xr:uid="{00000000-0005-0000-0000-000055010000}"/>
    <cellStyle name="Обычный 120 4" xfId="223" xr:uid="{00000000-0005-0000-0000-000056010000}"/>
    <cellStyle name="Обычный 120 5" xfId="224" xr:uid="{00000000-0005-0000-0000-000057010000}"/>
    <cellStyle name="Обычный 120 6" xfId="225" xr:uid="{00000000-0005-0000-0000-000058010000}"/>
    <cellStyle name="Обычный 120 7" xfId="226" xr:uid="{00000000-0005-0000-0000-000059010000}"/>
    <cellStyle name="Обычный 120 8" xfId="227" xr:uid="{00000000-0005-0000-0000-00005A010000}"/>
    <cellStyle name="Обычный 120 9" xfId="228" xr:uid="{00000000-0005-0000-0000-00005B010000}"/>
    <cellStyle name="Обычный 122" xfId="229" xr:uid="{00000000-0005-0000-0000-00005C010000}"/>
    <cellStyle name="Обычный 122 10" xfId="230" xr:uid="{00000000-0005-0000-0000-00005D010000}"/>
    <cellStyle name="Обычный 122 11" xfId="231" xr:uid="{00000000-0005-0000-0000-00005E010000}"/>
    <cellStyle name="Обычный 122 12" xfId="232" xr:uid="{00000000-0005-0000-0000-00005F010000}"/>
    <cellStyle name="Обычный 122 13" xfId="233" xr:uid="{00000000-0005-0000-0000-000060010000}"/>
    <cellStyle name="Обычный 122 14" xfId="234" xr:uid="{00000000-0005-0000-0000-000061010000}"/>
    <cellStyle name="Обычный 122 15" xfId="235" xr:uid="{00000000-0005-0000-0000-000062010000}"/>
    <cellStyle name="Обычный 122 16" xfId="236" xr:uid="{00000000-0005-0000-0000-000063010000}"/>
    <cellStyle name="Обычный 122 17" xfId="237" xr:uid="{00000000-0005-0000-0000-000064010000}"/>
    <cellStyle name="Обычный 122 18" xfId="238" xr:uid="{00000000-0005-0000-0000-000065010000}"/>
    <cellStyle name="Обычный 122 19" xfId="239" xr:uid="{00000000-0005-0000-0000-000066010000}"/>
    <cellStyle name="Обычный 122 2" xfId="240" xr:uid="{00000000-0005-0000-0000-000067010000}"/>
    <cellStyle name="Обычный 122 20" xfId="241" xr:uid="{00000000-0005-0000-0000-000068010000}"/>
    <cellStyle name="Обычный 122 21" xfId="242" xr:uid="{00000000-0005-0000-0000-000069010000}"/>
    <cellStyle name="Обычный 122 22" xfId="243" xr:uid="{00000000-0005-0000-0000-00006A010000}"/>
    <cellStyle name="Обычный 122 23" xfId="244" xr:uid="{00000000-0005-0000-0000-00006B010000}"/>
    <cellStyle name="Обычный 122 24" xfId="245" xr:uid="{00000000-0005-0000-0000-00006C010000}"/>
    <cellStyle name="Обычный 122 25" xfId="246" xr:uid="{00000000-0005-0000-0000-00006D010000}"/>
    <cellStyle name="Обычный 122 26" xfId="247" xr:uid="{00000000-0005-0000-0000-00006E010000}"/>
    <cellStyle name="Обычный 122 27" xfId="248" xr:uid="{00000000-0005-0000-0000-00006F010000}"/>
    <cellStyle name="Обычный 122 28" xfId="249" xr:uid="{00000000-0005-0000-0000-000070010000}"/>
    <cellStyle name="Обычный 122 29" xfId="250" xr:uid="{00000000-0005-0000-0000-000071010000}"/>
    <cellStyle name="Обычный 122 3" xfId="251" xr:uid="{00000000-0005-0000-0000-000072010000}"/>
    <cellStyle name="Обычный 122 30" xfId="252" xr:uid="{00000000-0005-0000-0000-000073010000}"/>
    <cellStyle name="Обычный 122 31" xfId="253" xr:uid="{00000000-0005-0000-0000-000074010000}"/>
    <cellStyle name="Обычный 122 32" xfId="254" xr:uid="{00000000-0005-0000-0000-000075010000}"/>
    <cellStyle name="Обычный 122 4" xfId="255" xr:uid="{00000000-0005-0000-0000-000076010000}"/>
    <cellStyle name="Обычный 122 5" xfId="256" xr:uid="{00000000-0005-0000-0000-000077010000}"/>
    <cellStyle name="Обычный 122 6" xfId="257" xr:uid="{00000000-0005-0000-0000-000078010000}"/>
    <cellStyle name="Обычный 122 7" xfId="258" xr:uid="{00000000-0005-0000-0000-000079010000}"/>
    <cellStyle name="Обычный 122 8" xfId="259" xr:uid="{00000000-0005-0000-0000-00007A010000}"/>
    <cellStyle name="Обычный 122 9" xfId="260" xr:uid="{00000000-0005-0000-0000-00007B010000}"/>
    <cellStyle name="Обычный 123" xfId="261" xr:uid="{00000000-0005-0000-0000-00007C010000}"/>
    <cellStyle name="Обычный 123 10" xfId="262" xr:uid="{00000000-0005-0000-0000-00007D010000}"/>
    <cellStyle name="Обычный 123 11" xfId="263" xr:uid="{00000000-0005-0000-0000-00007E010000}"/>
    <cellStyle name="Обычный 123 12" xfId="264" xr:uid="{00000000-0005-0000-0000-00007F010000}"/>
    <cellStyle name="Обычный 123 13" xfId="265" xr:uid="{00000000-0005-0000-0000-000080010000}"/>
    <cellStyle name="Обычный 123 14" xfId="266" xr:uid="{00000000-0005-0000-0000-000081010000}"/>
    <cellStyle name="Обычный 123 15" xfId="267" xr:uid="{00000000-0005-0000-0000-000082010000}"/>
    <cellStyle name="Обычный 123 16" xfId="268" xr:uid="{00000000-0005-0000-0000-000083010000}"/>
    <cellStyle name="Обычный 123 17" xfId="269" xr:uid="{00000000-0005-0000-0000-000084010000}"/>
    <cellStyle name="Обычный 123 18" xfId="270" xr:uid="{00000000-0005-0000-0000-000085010000}"/>
    <cellStyle name="Обычный 123 19" xfId="271" xr:uid="{00000000-0005-0000-0000-000086010000}"/>
    <cellStyle name="Обычный 123 2" xfId="272" xr:uid="{00000000-0005-0000-0000-000087010000}"/>
    <cellStyle name="Обычный 123 20" xfId="273" xr:uid="{00000000-0005-0000-0000-000088010000}"/>
    <cellStyle name="Обычный 123 21" xfId="274" xr:uid="{00000000-0005-0000-0000-000089010000}"/>
    <cellStyle name="Обычный 123 22" xfId="275" xr:uid="{00000000-0005-0000-0000-00008A010000}"/>
    <cellStyle name="Обычный 123 23" xfId="276" xr:uid="{00000000-0005-0000-0000-00008B010000}"/>
    <cellStyle name="Обычный 123 24" xfId="277" xr:uid="{00000000-0005-0000-0000-00008C010000}"/>
    <cellStyle name="Обычный 123 25" xfId="278" xr:uid="{00000000-0005-0000-0000-00008D010000}"/>
    <cellStyle name="Обычный 123 26" xfId="279" xr:uid="{00000000-0005-0000-0000-00008E010000}"/>
    <cellStyle name="Обычный 123 27" xfId="280" xr:uid="{00000000-0005-0000-0000-00008F010000}"/>
    <cellStyle name="Обычный 123 28" xfId="281" xr:uid="{00000000-0005-0000-0000-000090010000}"/>
    <cellStyle name="Обычный 123 29" xfId="282" xr:uid="{00000000-0005-0000-0000-000091010000}"/>
    <cellStyle name="Обычный 123 3" xfId="283" xr:uid="{00000000-0005-0000-0000-000092010000}"/>
    <cellStyle name="Обычный 123 30" xfId="284" xr:uid="{00000000-0005-0000-0000-000093010000}"/>
    <cellStyle name="Обычный 123 31" xfId="285" xr:uid="{00000000-0005-0000-0000-000094010000}"/>
    <cellStyle name="Обычный 123 32" xfId="286" xr:uid="{00000000-0005-0000-0000-000095010000}"/>
    <cellStyle name="Обычный 123 4" xfId="287" xr:uid="{00000000-0005-0000-0000-000096010000}"/>
    <cellStyle name="Обычный 123 5" xfId="288" xr:uid="{00000000-0005-0000-0000-000097010000}"/>
    <cellStyle name="Обычный 123 6" xfId="289" xr:uid="{00000000-0005-0000-0000-000098010000}"/>
    <cellStyle name="Обычный 123 7" xfId="290" xr:uid="{00000000-0005-0000-0000-000099010000}"/>
    <cellStyle name="Обычный 123 8" xfId="291" xr:uid="{00000000-0005-0000-0000-00009A010000}"/>
    <cellStyle name="Обычный 123 9" xfId="292" xr:uid="{00000000-0005-0000-0000-00009B010000}"/>
    <cellStyle name="Обычный 125" xfId="293" xr:uid="{00000000-0005-0000-0000-00009C010000}"/>
    <cellStyle name="Обычный 125 10" xfId="294" xr:uid="{00000000-0005-0000-0000-00009D010000}"/>
    <cellStyle name="Обычный 125 11" xfId="295" xr:uid="{00000000-0005-0000-0000-00009E010000}"/>
    <cellStyle name="Обычный 125 12" xfId="296" xr:uid="{00000000-0005-0000-0000-00009F010000}"/>
    <cellStyle name="Обычный 125 13" xfId="297" xr:uid="{00000000-0005-0000-0000-0000A0010000}"/>
    <cellStyle name="Обычный 125 14" xfId="298" xr:uid="{00000000-0005-0000-0000-0000A1010000}"/>
    <cellStyle name="Обычный 125 15" xfId="299" xr:uid="{00000000-0005-0000-0000-0000A2010000}"/>
    <cellStyle name="Обычный 125 16" xfId="300" xr:uid="{00000000-0005-0000-0000-0000A3010000}"/>
    <cellStyle name="Обычный 125 17" xfId="301" xr:uid="{00000000-0005-0000-0000-0000A4010000}"/>
    <cellStyle name="Обычный 125 18" xfId="302" xr:uid="{00000000-0005-0000-0000-0000A5010000}"/>
    <cellStyle name="Обычный 125 19" xfId="303" xr:uid="{00000000-0005-0000-0000-0000A6010000}"/>
    <cellStyle name="Обычный 125 2" xfId="304" xr:uid="{00000000-0005-0000-0000-0000A7010000}"/>
    <cellStyle name="Обычный 125 20" xfId="305" xr:uid="{00000000-0005-0000-0000-0000A8010000}"/>
    <cellStyle name="Обычный 125 21" xfId="306" xr:uid="{00000000-0005-0000-0000-0000A9010000}"/>
    <cellStyle name="Обычный 125 22" xfId="307" xr:uid="{00000000-0005-0000-0000-0000AA010000}"/>
    <cellStyle name="Обычный 125 23" xfId="308" xr:uid="{00000000-0005-0000-0000-0000AB010000}"/>
    <cellStyle name="Обычный 125 24" xfId="309" xr:uid="{00000000-0005-0000-0000-0000AC010000}"/>
    <cellStyle name="Обычный 125 25" xfId="310" xr:uid="{00000000-0005-0000-0000-0000AD010000}"/>
    <cellStyle name="Обычный 125 26" xfId="311" xr:uid="{00000000-0005-0000-0000-0000AE010000}"/>
    <cellStyle name="Обычный 125 27" xfId="312" xr:uid="{00000000-0005-0000-0000-0000AF010000}"/>
    <cellStyle name="Обычный 125 28" xfId="313" xr:uid="{00000000-0005-0000-0000-0000B0010000}"/>
    <cellStyle name="Обычный 125 29" xfId="314" xr:uid="{00000000-0005-0000-0000-0000B1010000}"/>
    <cellStyle name="Обычный 125 3" xfId="315" xr:uid="{00000000-0005-0000-0000-0000B2010000}"/>
    <cellStyle name="Обычный 125 30" xfId="316" xr:uid="{00000000-0005-0000-0000-0000B3010000}"/>
    <cellStyle name="Обычный 125 31" xfId="317" xr:uid="{00000000-0005-0000-0000-0000B4010000}"/>
    <cellStyle name="Обычный 125 32" xfId="318" xr:uid="{00000000-0005-0000-0000-0000B5010000}"/>
    <cellStyle name="Обычный 125 4" xfId="319" xr:uid="{00000000-0005-0000-0000-0000B6010000}"/>
    <cellStyle name="Обычный 125 5" xfId="320" xr:uid="{00000000-0005-0000-0000-0000B7010000}"/>
    <cellStyle name="Обычный 125 6" xfId="321" xr:uid="{00000000-0005-0000-0000-0000B8010000}"/>
    <cellStyle name="Обычный 125 7" xfId="322" xr:uid="{00000000-0005-0000-0000-0000B9010000}"/>
    <cellStyle name="Обычный 125 8" xfId="323" xr:uid="{00000000-0005-0000-0000-0000BA010000}"/>
    <cellStyle name="Обычный 125 9" xfId="324" xr:uid="{00000000-0005-0000-0000-0000BB010000}"/>
    <cellStyle name="Обычный 126" xfId="325" xr:uid="{00000000-0005-0000-0000-0000BC010000}"/>
    <cellStyle name="Обычный 126 10" xfId="326" xr:uid="{00000000-0005-0000-0000-0000BD010000}"/>
    <cellStyle name="Обычный 126 11" xfId="327" xr:uid="{00000000-0005-0000-0000-0000BE010000}"/>
    <cellStyle name="Обычный 126 12" xfId="328" xr:uid="{00000000-0005-0000-0000-0000BF010000}"/>
    <cellStyle name="Обычный 126 13" xfId="329" xr:uid="{00000000-0005-0000-0000-0000C0010000}"/>
    <cellStyle name="Обычный 126 14" xfId="330" xr:uid="{00000000-0005-0000-0000-0000C1010000}"/>
    <cellStyle name="Обычный 126 15" xfId="331" xr:uid="{00000000-0005-0000-0000-0000C2010000}"/>
    <cellStyle name="Обычный 126 16" xfId="332" xr:uid="{00000000-0005-0000-0000-0000C3010000}"/>
    <cellStyle name="Обычный 126 17" xfId="333" xr:uid="{00000000-0005-0000-0000-0000C4010000}"/>
    <cellStyle name="Обычный 126 18" xfId="334" xr:uid="{00000000-0005-0000-0000-0000C5010000}"/>
    <cellStyle name="Обычный 126 19" xfId="335" xr:uid="{00000000-0005-0000-0000-0000C6010000}"/>
    <cellStyle name="Обычный 126 2" xfId="336" xr:uid="{00000000-0005-0000-0000-0000C7010000}"/>
    <cellStyle name="Обычный 126 20" xfId="337" xr:uid="{00000000-0005-0000-0000-0000C8010000}"/>
    <cellStyle name="Обычный 126 21" xfId="338" xr:uid="{00000000-0005-0000-0000-0000C9010000}"/>
    <cellStyle name="Обычный 126 22" xfId="339" xr:uid="{00000000-0005-0000-0000-0000CA010000}"/>
    <cellStyle name="Обычный 126 23" xfId="340" xr:uid="{00000000-0005-0000-0000-0000CB010000}"/>
    <cellStyle name="Обычный 126 24" xfId="341" xr:uid="{00000000-0005-0000-0000-0000CC010000}"/>
    <cellStyle name="Обычный 126 25" xfId="342" xr:uid="{00000000-0005-0000-0000-0000CD010000}"/>
    <cellStyle name="Обычный 126 26" xfId="343" xr:uid="{00000000-0005-0000-0000-0000CE010000}"/>
    <cellStyle name="Обычный 126 27" xfId="344" xr:uid="{00000000-0005-0000-0000-0000CF010000}"/>
    <cellStyle name="Обычный 126 28" xfId="345" xr:uid="{00000000-0005-0000-0000-0000D0010000}"/>
    <cellStyle name="Обычный 126 29" xfId="346" xr:uid="{00000000-0005-0000-0000-0000D1010000}"/>
    <cellStyle name="Обычный 126 3" xfId="347" xr:uid="{00000000-0005-0000-0000-0000D2010000}"/>
    <cellStyle name="Обычный 126 30" xfId="348" xr:uid="{00000000-0005-0000-0000-0000D3010000}"/>
    <cellStyle name="Обычный 126 31" xfId="349" xr:uid="{00000000-0005-0000-0000-0000D4010000}"/>
    <cellStyle name="Обычный 126 32" xfId="350" xr:uid="{00000000-0005-0000-0000-0000D5010000}"/>
    <cellStyle name="Обычный 126 4" xfId="351" xr:uid="{00000000-0005-0000-0000-0000D6010000}"/>
    <cellStyle name="Обычный 126 5" xfId="352" xr:uid="{00000000-0005-0000-0000-0000D7010000}"/>
    <cellStyle name="Обычный 126 6" xfId="353" xr:uid="{00000000-0005-0000-0000-0000D8010000}"/>
    <cellStyle name="Обычный 126 7" xfId="354" xr:uid="{00000000-0005-0000-0000-0000D9010000}"/>
    <cellStyle name="Обычный 126 8" xfId="355" xr:uid="{00000000-0005-0000-0000-0000DA010000}"/>
    <cellStyle name="Обычный 126 9" xfId="356" xr:uid="{00000000-0005-0000-0000-0000DB010000}"/>
    <cellStyle name="Обычный 128" xfId="357" xr:uid="{00000000-0005-0000-0000-0000DC010000}"/>
    <cellStyle name="Обычный 128 10" xfId="358" xr:uid="{00000000-0005-0000-0000-0000DD010000}"/>
    <cellStyle name="Обычный 128 11" xfId="359" xr:uid="{00000000-0005-0000-0000-0000DE010000}"/>
    <cellStyle name="Обычный 128 12" xfId="360" xr:uid="{00000000-0005-0000-0000-0000DF010000}"/>
    <cellStyle name="Обычный 128 13" xfId="361" xr:uid="{00000000-0005-0000-0000-0000E0010000}"/>
    <cellStyle name="Обычный 128 14" xfId="362" xr:uid="{00000000-0005-0000-0000-0000E1010000}"/>
    <cellStyle name="Обычный 128 15" xfId="363" xr:uid="{00000000-0005-0000-0000-0000E2010000}"/>
    <cellStyle name="Обычный 128 16" xfId="364" xr:uid="{00000000-0005-0000-0000-0000E3010000}"/>
    <cellStyle name="Обычный 128 17" xfId="365" xr:uid="{00000000-0005-0000-0000-0000E4010000}"/>
    <cellStyle name="Обычный 128 18" xfId="366" xr:uid="{00000000-0005-0000-0000-0000E5010000}"/>
    <cellStyle name="Обычный 128 19" xfId="367" xr:uid="{00000000-0005-0000-0000-0000E6010000}"/>
    <cellStyle name="Обычный 128 2" xfId="368" xr:uid="{00000000-0005-0000-0000-0000E7010000}"/>
    <cellStyle name="Обычный 128 20" xfId="369" xr:uid="{00000000-0005-0000-0000-0000E8010000}"/>
    <cellStyle name="Обычный 128 21" xfId="370" xr:uid="{00000000-0005-0000-0000-0000E9010000}"/>
    <cellStyle name="Обычный 128 22" xfId="371" xr:uid="{00000000-0005-0000-0000-0000EA010000}"/>
    <cellStyle name="Обычный 128 23" xfId="372" xr:uid="{00000000-0005-0000-0000-0000EB010000}"/>
    <cellStyle name="Обычный 128 24" xfId="373" xr:uid="{00000000-0005-0000-0000-0000EC010000}"/>
    <cellStyle name="Обычный 128 25" xfId="374" xr:uid="{00000000-0005-0000-0000-0000ED010000}"/>
    <cellStyle name="Обычный 128 26" xfId="375" xr:uid="{00000000-0005-0000-0000-0000EE010000}"/>
    <cellStyle name="Обычный 128 27" xfId="376" xr:uid="{00000000-0005-0000-0000-0000EF010000}"/>
    <cellStyle name="Обычный 128 28" xfId="377" xr:uid="{00000000-0005-0000-0000-0000F0010000}"/>
    <cellStyle name="Обычный 128 29" xfId="378" xr:uid="{00000000-0005-0000-0000-0000F1010000}"/>
    <cellStyle name="Обычный 128 3" xfId="379" xr:uid="{00000000-0005-0000-0000-0000F2010000}"/>
    <cellStyle name="Обычный 128 30" xfId="380" xr:uid="{00000000-0005-0000-0000-0000F3010000}"/>
    <cellStyle name="Обычный 128 31" xfId="381" xr:uid="{00000000-0005-0000-0000-0000F4010000}"/>
    <cellStyle name="Обычный 128 32" xfId="382" xr:uid="{00000000-0005-0000-0000-0000F5010000}"/>
    <cellStyle name="Обычный 128 4" xfId="383" xr:uid="{00000000-0005-0000-0000-0000F6010000}"/>
    <cellStyle name="Обычный 128 5" xfId="384" xr:uid="{00000000-0005-0000-0000-0000F7010000}"/>
    <cellStyle name="Обычный 128 6" xfId="385" xr:uid="{00000000-0005-0000-0000-0000F8010000}"/>
    <cellStyle name="Обычный 128 7" xfId="386" xr:uid="{00000000-0005-0000-0000-0000F9010000}"/>
    <cellStyle name="Обычный 128 8" xfId="387" xr:uid="{00000000-0005-0000-0000-0000FA010000}"/>
    <cellStyle name="Обычный 128 9" xfId="388" xr:uid="{00000000-0005-0000-0000-0000FB010000}"/>
    <cellStyle name="Обычный 129" xfId="389" xr:uid="{00000000-0005-0000-0000-0000FC010000}"/>
    <cellStyle name="Обычный 129 10" xfId="390" xr:uid="{00000000-0005-0000-0000-0000FD010000}"/>
    <cellStyle name="Обычный 129 11" xfId="391" xr:uid="{00000000-0005-0000-0000-0000FE010000}"/>
    <cellStyle name="Обычный 129 12" xfId="392" xr:uid="{00000000-0005-0000-0000-0000FF010000}"/>
    <cellStyle name="Обычный 129 13" xfId="393" xr:uid="{00000000-0005-0000-0000-000000020000}"/>
    <cellStyle name="Обычный 129 14" xfId="394" xr:uid="{00000000-0005-0000-0000-000001020000}"/>
    <cellStyle name="Обычный 129 15" xfId="395" xr:uid="{00000000-0005-0000-0000-000002020000}"/>
    <cellStyle name="Обычный 129 16" xfId="396" xr:uid="{00000000-0005-0000-0000-000003020000}"/>
    <cellStyle name="Обычный 129 17" xfId="397" xr:uid="{00000000-0005-0000-0000-000004020000}"/>
    <cellStyle name="Обычный 129 18" xfId="398" xr:uid="{00000000-0005-0000-0000-000005020000}"/>
    <cellStyle name="Обычный 129 19" xfId="399" xr:uid="{00000000-0005-0000-0000-000006020000}"/>
    <cellStyle name="Обычный 129 2" xfId="400" xr:uid="{00000000-0005-0000-0000-000007020000}"/>
    <cellStyle name="Обычный 129 20" xfId="401" xr:uid="{00000000-0005-0000-0000-000008020000}"/>
    <cellStyle name="Обычный 129 21" xfId="402" xr:uid="{00000000-0005-0000-0000-000009020000}"/>
    <cellStyle name="Обычный 129 22" xfId="403" xr:uid="{00000000-0005-0000-0000-00000A020000}"/>
    <cellStyle name="Обычный 129 23" xfId="404" xr:uid="{00000000-0005-0000-0000-00000B020000}"/>
    <cellStyle name="Обычный 129 24" xfId="405" xr:uid="{00000000-0005-0000-0000-00000C020000}"/>
    <cellStyle name="Обычный 129 25" xfId="406" xr:uid="{00000000-0005-0000-0000-00000D020000}"/>
    <cellStyle name="Обычный 129 26" xfId="407" xr:uid="{00000000-0005-0000-0000-00000E020000}"/>
    <cellStyle name="Обычный 129 27" xfId="408" xr:uid="{00000000-0005-0000-0000-00000F020000}"/>
    <cellStyle name="Обычный 129 28" xfId="409" xr:uid="{00000000-0005-0000-0000-000010020000}"/>
    <cellStyle name="Обычный 129 29" xfId="410" xr:uid="{00000000-0005-0000-0000-000011020000}"/>
    <cellStyle name="Обычный 129 3" xfId="411" xr:uid="{00000000-0005-0000-0000-000012020000}"/>
    <cellStyle name="Обычный 129 30" xfId="412" xr:uid="{00000000-0005-0000-0000-000013020000}"/>
    <cellStyle name="Обычный 129 31" xfId="413" xr:uid="{00000000-0005-0000-0000-000014020000}"/>
    <cellStyle name="Обычный 129 32" xfId="414" xr:uid="{00000000-0005-0000-0000-000015020000}"/>
    <cellStyle name="Обычный 129 4" xfId="415" xr:uid="{00000000-0005-0000-0000-000016020000}"/>
    <cellStyle name="Обычный 129 5" xfId="416" xr:uid="{00000000-0005-0000-0000-000017020000}"/>
    <cellStyle name="Обычный 129 6" xfId="417" xr:uid="{00000000-0005-0000-0000-000018020000}"/>
    <cellStyle name="Обычный 129 7" xfId="418" xr:uid="{00000000-0005-0000-0000-000019020000}"/>
    <cellStyle name="Обычный 129 8" xfId="419" xr:uid="{00000000-0005-0000-0000-00001A020000}"/>
    <cellStyle name="Обычный 129 9" xfId="420" xr:uid="{00000000-0005-0000-0000-00001B020000}"/>
    <cellStyle name="Обычный 13" xfId="421" xr:uid="{00000000-0005-0000-0000-00001C020000}"/>
    <cellStyle name="Обычный 13 10" xfId="422" xr:uid="{00000000-0005-0000-0000-00001D020000}"/>
    <cellStyle name="Обычный 13 11" xfId="423" xr:uid="{00000000-0005-0000-0000-00001E020000}"/>
    <cellStyle name="Обычный 13 12" xfId="424" xr:uid="{00000000-0005-0000-0000-00001F020000}"/>
    <cellStyle name="Обычный 13 13" xfId="425" xr:uid="{00000000-0005-0000-0000-000020020000}"/>
    <cellStyle name="Обычный 13 14" xfId="426" xr:uid="{00000000-0005-0000-0000-000021020000}"/>
    <cellStyle name="Обычный 13 15" xfId="427" xr:uid="{00000000-0005-0000-0000-000022020000}"/>
    <cellStyle name="Обычный 13 16" xfId="428" xr:uid="{00000000-0005-0000-0000-000023020000}"/>
    <cellStyle name="Обычный 13 17" xfId="429" xr:uid="{00000000-0005-0000-0000-000024020000}"/>
    <cellStyle name="Обычный 13 18" xfId="430" xr:uid="{00000000-0005-0000-0000-000025020000}"/>
    <cellStyle name="Обычный 13 19" xfId="431" xr:uid="{00000000-0005-0000-0000-000026020000}"/>
    <cellStyle name="Обычный 13 2" xfId="432" xr:uid="{00000000-0005-0000-0000-000027020000}"/>
    <cellStyle name="Обычный 13 20" xfId="433" xr:uid="{00000000-0005-0000-0000-000028020000}"/>
    <cellStyle name="Обычный 13 21" xfId="434" xr:uid="{00000000-0005-0000-0000-000029020000}"/>
    <cellStyle name="Обычный 13 22" xfId="435" xr:uid="{00000000-0005-0000-0000-00002A020000}"/>
    <cellStyle name="Обычный 13 23" xfId="436" xr:uid="{00000000-0005-0000-0000-00002B020000}"/>
    <cellStyle name="Обычный 13 24" xfId="437" xr:uid="{00000000-0005-0000-0000-00002C020000}"/>
    <cellStyle name="Обычный 13 25" xfId="438" xr:uid="{00000000-0005-0000-0000-00002D020000}"/>
    <cellStyle name="Обычный 13 26" xfId="439" xr:uid="{00000000-0005-0000-0000-00002E020000}"/>
    <cellStyle name="Обычный 13 27" xfId="440" xr:uid="{00000000-0005-0000-0000-00002F020000}"/>
    <cellStyle name="Обычный 13 28" xfId="441" xr:uid="{00000000-0005-0000-0000-000030020000}"/>
    <cellStyle name="Обычный 13 29" xfId="442" xr:uid="{00000000-0005-0000-0000-000031020000}"/>
    <cellStyle name="Обычный 13 3" xfId="443" xr:uid="{00000000-0005-0000-0000-000032020000}"/>
    <cellStyle name="Обычный 13 30" xfId="444" xr:uid="{00000000-0005-0000-0000-000033020000}"/>
    <cellStyle name="Обычный 13 31" xfId="445" xr:uid="{00000000-0005-0000-0000-000034020000}"/>
    <cellStyle name="Обычный 13 32" xfId="446" xr:uid="{00000000-0005-0000-0000-000035020000}"/>
    <cellStyle name="Обычный 13 4" xfId="447" xr:uid="{00000000-0005-0000-0000-000036020000}"/>
    <cellStyle name="Обычный 13 5" xfId="448" xr:uid="{00000000-0005-0000-0000-000037020000}"/>
    <cellStyle name="Обычный 13 6" xfId="449" xr:uid="{00000000-0005-0000-0000-000038020000}"/>
    <cellStyle name="Обычный 13 7" xfId="450" xr:uid="{00000000-0005-0000-0000-000039020000}"/>
    <cellStyle name="Обычный 13 8" xfId="451" xr:uid="{00000000-0005-0000-0000-00003A020000}"/>
    <cellStyle name="Обычный 13 9" xfId="452" xr:uid="{00000000-0005-0000-0000-00003B020000}"/>
    <cellStyle name="Обычный 130" xfId="453" xr:uid="{00000000-0005-0000-0000-00003C020000}"/>
    <cellStyle name="Обычный 130 10" xfId="454" xr:uid="{00000000-0005-0000-0000-00003D020000}"/>
    <cellStyle name="Обычный 130 11" xfId="455" xr:uid="{00000000-0005-0000-0000-00003E020000}"/>
    <cellStyle name="Обычный 130 12" xfId="456" xr:uid="{00000000-0005-0000-0000-00003F020000}"/>
    <cellStyle name="Обычный 130 13" xfId="457" xr:uid="{00000000-0005-0000-0000-000040020000}"/>
    <cellStyle name="Обычный 130 14" xfId="458" xr:uid="{00000000-0005-0000-0000-000041020000}"/>
    <cellStyle name="Обычный 130 15" xfId="459" xr:uid="{00000000-0005-0000-0000-000042020000}"/>
    <cellStyle name="Обычный 130 16" xfId="460" xr:uid="{00000000-0005-0000-0000-000043020000}"/>
    <cellStyle name="Обычный 130 17" xfId="461" xr:uid="{00000000-0005-0000-0000-000044020000}"/>
    <cellStyle name="Обычный 130 18" xfId="462" xr:uid="{00000000-0005-0000-0000-000045020000}"/>
    <cellStyle name="Обычный 130 19" xfId="463" xr:uid="{00000000-0005-0000-0000-000046020000}"/>
    <cellStyle name="Обычный 130 2" xfId="464" xr:uid="{00000000-0005-0000-0000-000047020000}"/>
    <cellStyle name="Обычный 130 20" xfId="465" xr:uid="{00000000-0005-0000-0000-000048020000}"/>
    <cellStyle name="Обычный 130 21" xfId="466" xr:uid="{00000000-0005-0000-0000-000049020000}"/>
    <cellStyle name="Обычный 130 22" xfId="467" xr:uid="{00000000-0005-0000-0000-00004A020000}"/>
    <cellStyle name="Обычный 130 23" xfId="468" xr:uid="{00000000-0005-0000-0000-00004B020000}"/>
    <cellStyle name="Обычный 130 24" xfId="469" xr:uid="{00000000-0005-0000-0000-00004C020000}"/>
    <cellStyle name="Обычный 130 25" xfId="470" xr:uid="{00000000-0005-0000-0000-00004D020000}"/>
    <cellStyle name="Обычный 130 26" xfId="471" xr:uid="{00000000-0005-0000-0000-00004E020000}"/>
    <cellStyle name="Обычный 130 27" xfId="472" xr:uid="{00000000-0005-0000-0000-00004F020000}"/>
    <cellStyle name="Обычный 130 28" xfId="473" xr:uid="{00000000-0005-0000-0000-000050020000}"/>
    <cellStyle name="Обычный 130 29" xfId="474" xr:uid="{00000000-0005-0000-0000-000051020000}"/>
    <cellStyle name="Обычный 130 3" xfId="475" xr:uid="{00000000-0005-0000-0000-000052020000}"/>
    <cellStyle name="Обычный 130 30" xfId="476" xr:uid="{00000000-0005-0000-0000-000053020000}"/>
    <cellStyle name="Обычный 130 31" xfId="477" xr:uid="{00000000-0005-0000-0000-000054020000}"/>
    <cellStyle name="Обычный 130 32" xfId="478" xr:uid="{00000000-0005-0000-0000-000055020000}"/>
    <cellStyle name="Обычный 130 4" xfId="479" xr:uid="{00000000-0005-0000-0000-000056020000}"/>
    <cellStyle name="Обычный 130 5" xfId="480" xr:uid="{00000000-0005-0000-0000-000057020000}"/>
    <cellStyle name="Обычный 130 6" xfId="481" xr:uid="{00000000-0005-0000-0000-000058020000}"/>
    <cellStyle name="Обычный 130 7" xfId="482" xr:uid="{00000000-0005-0000-0000-000059020000}"/>
    <cellStyle name="Обычный 130 8" xfId="483" xr:uid="{00000000-0005-0000-0000-00005A020000}"/>
    <cellStyle name="Обычный 130 9" xfId="484" xr:uid="{00000000-0005-0000-0000-00005B020000}"/>
    <cellStyle name="Обычный 131" xfId="485" xr:uid="{00000000-0005-0000-0000-00005C020000}"/>
    <cellStyle name="Обычный 131 10" xfId="486" xr:uid="{00000000-0005-0000-0000-00005D020000}"/>
    <cellStyle name="Обычный 131 11" xfId="487" xr:uid="{00000000-0005-0000-0000-00005E020000}"/>
    <cellStyle name="Обычный 131 12" xfId="488" xr:uid="{00000000-0005-0000-0000-00005F020000}"/>
    <cellStyle name="Обычный 131 13" xfId="489" xr:uid="{00000000-0005-0000-0000-000060020000}"/>
    <cellStyle name="Обычный 131 14" xfId="490" xr:uid="{00000000-0005-0000-0000-000061020000}"/>
    <cellStyle name="Обычный 131 15" xfId="491" xr:uid="{00000000-0005-0000-0000-000062020000}"/>
    <cellStyle name="Обычный 131 16" xfId="492" xr:uid="{00000000-0005-0000-0000-000063020000}"/>
    <cellStyle name="Обычный 131 17" xfId="493" xr:uid="{00000000-0005-0000-0000-000064020000}"/>
    <cellStyle name="Обычный 131 18" xfId="494" xr:uid="{00000000-0005-0000-0000-000065020000}"/>
    <cellStyle name="Обычный 131 19" xfId="495" xr:uid="{00000000-0005-0000-0000-000066020000}"/>
    <cellStyle name="Обычный 131 2" xfId="496" xr:uid="{00000000-0005-0000-0000-000067020000}"/>
    <cellStyle name="Обычный 131 20" xfId="497" xr:uid="{00000000-0005-0000-0000-000068020000}"/>
    <cellStyle name="Обычный 131 21" xfId="498" xr:uid="{00000000-0005-0000-0000-000069020000}"/>
    <cellStyle name="Обычный 131 22" xfId="499" xr:uid="{00000000-0005-0000-0000-00006A020000}"/>
    <cellStyle name="Обычный 131 23" xfId="500" xr:uid="{00000000-0005-0000-0000-00006B020000}"/>
    <cellStyle name="Обычный 131 24" xfId="501" xr:uid="{00000000-0005-0000-0000-00006C020000}"/>
    <cellStyle name="Обычный 131 25" xfId="502" xr:uid="{00000000-0005-0000-0000-00006D020000}"/>
    <cellStyle name="Обычный 131 26" xfId="503" xr:uid="{00000000-0005-0000-0000-00006E020000}"/>
    <cellStyle name="Обычный 131 27" xfId="504" xr:uid="{00000000-0005-0000-0000-00006F020000}"/>
    <cellStyle name="Обычный 131 28" xfId="505" xr:uid="{00000000-0005-0000-0000-000070020000}"/>
    <cellStyle name="Обычный 131 29" xfId="506" xr:uid="{00000000-0005-0000-0000-000071020000}"/>
    <cellStyle name="Обычный 131 3" xfId="507" xr:uid="{00000000-0005-0000-0000-000072020000}"/>
    <cellStyle name="Обычный 131 30" xfId="508" xr:uid="{00000000-0005-0000-0000-000073020000}"/>
    <cellStyle name="Обычный 131 31" xfId="509" xr:uid="{00000000-0005-0000-0000-000074020000}"/>
    <cellStyle name="Обычный 131 32" xfId="510" xr:uid="{00000000-0005-0000-0000-000075020000}"/>
    <cellStyle name="Обычный 131 4" xfId="511" xr:uid="{00000000-0005-0000-0000-000076020000}"/>
    <cellStyle name="Обычный 131 5" xfId="512" xr:uid="{00000000-0005-0000-0000-000077020000}"/>
    <cellStyle name="Обычный 131 6" xfId="513" xr:uid="{00000000-0005-0000-0000-000078020000}"/>
    <cellStyle name="Обычный 131 7" xfId="514" xr:uid="{00000000-0005-0000-0000-000079020000}"/>
    <cellStyle name="Обычный 131 8" xfId="515" xr:uid="{00000000-0005-0000-0000-00007A020000}"/>
    <cellStyle name="Обычный 131 9" xfId="516" xr:uid="{00000000-0005-0000-0000-00007B020000}"/>
    <cellStyle name="Обычный 132" xfId="517" xr:uid="{00000000-0005-0000-0000-00007C020000}"/>
    <cellStyle name="Обычный 132 10" xfId="518" xr:uid="{00000000-0005-0000-0000-00007D020000}"/>
    <cellStyle name="Обычный 132 11" xfId="519" xr:uid="{00000000-0005-0000-0000-00007E020000}"/>
    <cellStyle name="Обычный 132 12" xfId="520" xr:uid="{00000000-0005-0000-0000-00007F020000}"/>
    <cellStyle name="Обычный 132 13" xfId="521" xr:uid="{00000000-0005-0000-0000-000080020000}"/>
    <cellStyle name="Обычный 132 14" xfId="522" xr:uid="{00000000-0005-0000-0000-000081020000}"/>
    <cellStyle name="Обычный 132 15" xfId="523" xr:uid="{00000000-0005-0000-0000-000082020000}"/>
    <cellStyle name="Обычный 132 16" xfId="524" xr:uid="{00000000-0005-0000-0000-000083020000}"/>
    <cellStyle name="Обычный 132 17" xfId="525" xr:uid="{00000000-0005-0000-0000-000084020000}"/>
    <cellStyle name="Обычный 132 18" xfId="526" xr:uid="{00000000-0005-0000-0000-000085020000}"/>
    <cellStyle name="Обычный 132 19" xfId="527" xr:uid="{00000000-0005-0000-0000-000086020000}"/>
    <cellStyle name="Обычный 132 2" xfId="528" xr:uid="{00000000-0005-0000-0000-000087020000}"/>
    <cellStyle name="Обычный 132 20" xfId="529" xr:uid="{00000000-0005-0000-0000-000088020000}"/>
    <cellStyle name="Обычный 132 21" xfId="530" xr:uid="{00000000-0005-0000-0000-000089020000}"/>
    <cellStyle name="Обычный 132 22" xfId="531" xr:uid="{00000000-0005-0000-0000-00008A020000}"/>
    <cellStyle name="Обычный 132 23" xfId="532" xr:uid="{00000000-0005-0000-0000-00008B020000}"/>
    <cellStyle name="Обычный 132 24" xfId="533" xr:uid="{00000000-0005-0000-0000-00008C020000}"/>
    <cellStyle name="Обычный 132 25" xfId="534" xr:uid="{00000000-0005-0000-0000-00008D020000}"/>
    <cellStyle name="Обычный 132 26" xfId="535" xr:uid="{00000000-0005-0000-0000-00008E020000}"/>
    <cellStyle name="Обычный 132 27" xfId="536" xr:uid="{00000000-0005-0000-0000-00008F020000}"/>
    <cellStyle name="Обычный 132 28" xfId="537" xr:uid="{00000000-0005-0000-0000-000090020000}"/>
    <cellStyle name="Обычный 132 29" xfId="538" xr:uid="{00000000-0005-0000-0000-000091020000}"/>
    <cellStyle name="Обычный 132 3" xfId="539" xr:uid="{00000000-0005-0000-0000-000092020000}"/>
    <cellStyle name="Обычный 132 30" xfId="540" xr:uid="{00000000-0005-0000-0000-000093020000}"/>
    <cellStyle name="Обычный 132 31" xfId="541" xr:uid="{00000000-0005-0000-0000-000094020000}"/>
    <cellStyle name="Обычный 132 32" xfId="542" xr:uid="{00000000-0005-0000-0000-000095020000}"/>
    <cellStyle name="Обычный 132 4" xfId="543" xr:uid="{00000000-0005-0000-0000-000096020000}"/>
    <cellStyle name="Обычный 132 5" xfId="544" xr:uid="{00000000-0005-0000-0000-000097020000}"/>
    <cellStyle name="Обычный 132 6" xfId="545" xr:uid="{00000000-0005-0000-0000-000098020000}"/>
    <cellStyle name="Обычный 132 7" xfId="546" xr:uid="{00000000-0005-0000-0000-000099020000}"/>
    <cellStyle name="Обычный 132 8" xfId="547" xr:uid="{00000000-0005-0000-0000-00009A020000}"/>
    <cellStyle name="Обычный 132 9" xfId="548" xr:uid="{00000000-0005-0000-0000-00009B020000}"/>
    <cellStyle name="Обычный 133" xfId="549" xr:uid="{00000000-0005-0000-0000-00009C020000}"/>
    <cellStyle name="Обычный 133 10" xfId="550" xr:uid="{00000000-0005-0000-0000-00009D020000}"/>
    <cellStyle name="Обычный 133 11" xfId="551" xr:uid="{00000000-0005-0000-0000-00009E020000}"/>
    <cellStyle name="Обычный 133 12" xfId="552" xr:uid="{00000000-0005-0000-0000-00009F020000}"/>
    <cellStyle name="Обычный 133 13" xfId="553" xr:uid="{00000000-0005-0000-0000-0000A0020000}"/>
    <cellStyle name="Обычный 133 14" xfId="554" xr:uid="{00000000-0005-0000-0000-0000A1020000}"/>
    <cellStyle name="Обычный 133 15" xfId="555" xr:uid="{00000000-0005-0000-0000-0000A2020000}"/>
    <cellStyle name="Обычный 133 16" xfId="556" xr:uid="{00000000-0005-0000-0000-0000A3020000}"/>
    <cellStyle name="Обычный 133 17" xfId="557" xr:uid="{00000000-0005-0000-0000-0000A4020000}"/>
    <cellStyle name="Обычный 133 18" xfId="558" xr:uid="{00000000-0005-0000-0000-0000A5020000}"/>
    <cellStyle name="Обычный 133 19" xfId="559" xr:uid="{00000000-0005-0000-0000-0000A6020000}"/>
    <cellStyle name="Обычный 133 2" xfId="560" xr:uid="{00000000-0005-0000-0000-0000A7020000}"/>
    <cellStyle name="Обычный 133 20" xfId="561" xr:uid="{00000000-0005-0000-0000-0000A8020000}"/>
    <cellStyle name="Обычный 133 21" xfId="562" xr:uid="{00000000-0005-0000-0000-0000A9020000}"/>
    <cellStyle name="Обычный 133 22" xfId="563" xr:uid="{00000000-0005-0000-0000-0000AA020000}"/>
    <cellStyle name="Обычный 133 23" xfId="564" xr:uid="{00000000-0005-0000-0000-0000AB020000}"/>
    <cellStyle name="Обычный 133 24" xfId="565" xr:uid="{00000000-0005-0000-0000-0000AC020000}"/>
    <cellStyle name="Обычный 133 25" xfId="566" xr:uid="{00000000-0005-0000-0000-0000AD020000}"/>
    <cellStyle name="Обычный 133 26" xfId="567" xr:uid="{00000000-0005-0000-0000-0000AE020000}"/>
    <cellStyle name="Обычный 133 27" xfId="568" xr:uid="{00000000-0005-0000-0000-0000AF020000}"/>
    <cellStyle name="Обычный 133 28" xfId="569" xr:uid="{00000000-0005-0000-0000-0000B0020000}"/>
    <cellStyle name="Обычный 133 29" xfId="570" xr:uid="{00000000-0005-0000-0000-0000B1020000}"/>
    <cellStyle name="Обычный 133 3" xfId="571" xr:uid="{00000000-0005-0000-0000-0000B2020000}"/>
    <cellStyle name="Обычный 133 30" xfId="572" xr:uid="{00000000-0005-0000-0000-0000B3020000}"/>
    <cellStyle name="Обычный 133 31" xfId="573" xr:uid="{00000000-0005-0000-0000-0000B4020000}"/>
    <cellStyle name="Обычный 133 32" xfId="574" xr:uid="{00000000-0005-0000-0000-0000B5020000}"/>
    <cellStyle name="Обычный 133 4" xfId="575" xr:uid="{00000000-0005-0000-0000-0000B6020000}"/>
    <cellStyle name="Обычный 133 5" xfId="576" xr:uid="{00000000-0005-0000-0000-0000B7020000}"/>
    <cellStyle name="Обычный 133 6" xfId="577" xr:uid="{00000000-0005-0000-0000-0000B8020000}"/>
    <cellStyle name="Обычный 133 7" xfId="578" xr:uid="{00000000-0005-0000-0000-0000B9020000}"/>
    <cellStyle name="Обычный 133 8" xfId="579" xr:uid="{00000000-0005-0000-0000-0000BA020000}"/>
    <cellStyle name="Обычный 133 9" xfId="580" xr:uid="{00000000-0005-0000-0000-0000BB020000}"/>
    <cellStyle name="Обычный 134" xfId="581" xr:uid="{00000000-0005-0000-0000-0000BC020000}"/>
    <cellStyle name="Обычный 134 10" xfId="582" xr:uid="{00000000-0005-0000-0000-0000BD020000}"/>
    <cellStyle name="Обычный 134 11" xfId="583" xr:uid="{00000000-0005-0000-0000-0000BE020000}"/>
    <cellStyle name="Обычный 134 12" xfId="584" xr:uid="{00000000-0005-0000-0000-0000BF020000}"/>
    <cellStyle name="Обычный 134 13" xfId="585" xr:uid="{00000000-0005-0000-0000-0000C0020000}"/>
    <cellStyle name="Обычный 134 14" xfId="586" xr:uid="{00000000-0005-0000-0000-0000C1020000}"/>
    <cellStyle name="Обычный 134 15" xfId="587" xr:uid="{00000000-0005-0000-0000-0000C2020000}"/>
    <cellStyle name="Обычный 134 16" xfId="588" xr:uid="{00000000-0005-0000-0000-0000C3020000}"/>
    <cellStyle name="Обычный 134 17" xfId="589" xr:uid="{00000000-0005-0000-0000-0000C4020000}"/>
    <cellStyle name="Обычный 134 18" xfId="590" xr:uid="{00000000-0005-0000-0000-0000C5020000}"/>
    <cellStyle name="Обычный 134 19" xfId="591" xr:uid="{00000000-0005-0000-0000-0000C6020000}"/>
    <cellStyle name="Обычный 134 2" xfId="592" xr:uid="{00000000-0005-0000-0000-0000C7020000}"/>
    <cellStyle name="Обычный 134 20" xfId="593" xr:uid="{00000000-0005-0000-0000-0000C8020000}"/>
    <cellStyle name="Обычный 134 21" xfId="594" xr:uid="{00000000-0005-0000-0000-0000C9020000}"/>
    <cellStyle name="Обычный 134 22" xfId="595" xr:uid="{00000000-0005-0000-0000-0000CA020000}"/>
    <cellStyle name="Обычный 134 23" xfId="596" xr:uid="{00000000-0005-0000-0000-0000CB020000}"/>
    <cellStyle name="Обычный 134 24" xfId="597" xr:uid="{00000000-0005-0000-0000-0000CC020000}"/>
    <cellStyle name="Обычный 134 25" xfId="598" xr:uid="{00000000-0005-0000-0000-0000CD020000}"/>
    <cellStyle name="Обычный 134 26" xfId="599" xr:uid="{00000000-0005-0000-0000-0000CE020000}"/>
    <cellStyle name="Обычный 134 27" xfId="600" xr:uid="{00000000-0005-0000-0000-0000CF020000}"/>
    <cellStyle name="Обычный 134 28" xfId="601" xr:uid="{00000000-0005-0000-0000-0000D0020000}"/>
    <cellStyle name="Обычный 134 29" xfId="602" xr:uid="{00000000-0005-0000-0000-0000D1020000}"/>
    <cellStyle name="Обычный 134 3" xfId="603" xr:uid="{00000000-0005-0000-0000-0000D2020000}"/>
    <cellStyle name="Обычный 134 30" xfId="604" xr:uid="{00000000-0005-0000-0000-0000D3020000}"/>
    <cellStyle name="Обычный 134 31" xfId="605" xr:uid="{00000000-0005-0000-0000-0000D4020000}"/>
    <cellStyle name="Обычный 134 32" xfId="606" xr:uid="{00000000-0005-0000-0000-0000D5020000}"/>
    <cellStyle name="Обычный 134 4" xfId="607" xr:uid="{00000000-0005-0000-0000-0000D6020000}"/>
    <cellStyle name="Обычный 134 5" xfId="608" xr:uid="{00000000-0005-0000-0000-0000D7020000}"/>
    <cellStyle name="Обычный 134 6" xfId="609" xr:uid="{00000000-0005-0000-0000-0000D8020000}"/>
    <cellStyle name="Обычный 134 7" xfId="610" xr:uid="{00000000-0005-0000-0000-0000D9020000}"/>
    <cellStyle name="Обычный 134 8" xfId="611" xr:uid="{00000000-0005-0000-0000-0000DA020000}"/>
    <cellStyle name="Обычный 134 9" xfId="612" xr:uid="{00000000-0005-0000-0000-0000DB020000}"/>
    <cellStyle name="Обычный 135" xfId="613" xr:uid="{00000000-0005-0000-0000-0000DC020000}"/>
    <cellStyle name="Обычный 135 10" xfId="614" xr:uid="{00000000-0005-0000-0000-0000DD020000}"/>
    <cellStyle name="Обычный 135 11" xfId="615" xr:uid="{00000000-0005-0000-0000-0000DE020000}"/>
    <cellStyle name="Обычный 135 12" xfId="616" xr:uid="{00000000-0005-0000-0000-0000DF020000}"/>
    <cellStyle name="Обычный 135 13" xfId="617" xr:uid="{00000000-0005-0000-0000-0000E0020000}"/>
    <cellStyle name="Обычный 135 14" xfId="618" xr:uid="{00000000-0005-0000-0000-0000E1020000}"/>
    <cellStyle name="Обычный 135 15" xfId="619" xr:uid="{00000000-0005-0000-0000-0000E2020000}"/>
    <cellStyle name="Обычный 135 16" xfId="620" xr:uid="{00000000-0005-0000-0000-0000E3020000}"/>
    <cellStyle name="Обычный 135 17" xfId="621" xr:uid="{00000000-0005-0000-0000-0000E4020000}"/>
    <cellStyle name="Обычный 135 18" xfId="622" xr:uid="{00000000-0005-0000-0000-0000E5020000}"/>
    <cellStyle name="Обычный 135 19" xfId="623" xr:uid="{00000000-0005-0000-0000-0000E6020000}"/>
    <cellStyle name="Обычный 135 2" xfId="624" xr:uid="{00000000-0005-0000-0000-0000E7020000}"/>
    <cellStyle name="Обычный 135 20" xfId="625" xr:uid="{00000000-0005-0000-0000-0000E8020000}"/>
    <cellStyle name="Обычный 135 21" xfId="626" xr:uid="{00000000-0005-0000-0000-0000E9020000}"/>
    <cellStyle name="Обычный 135 22" xfId="627" xr:uid="{00000000-0005-0000-0000-0000EA020000}"/>
    <cellStyle name="Обычный 135 23" xfId="628" xr:uid="{00000000-0005-0000-0000-0000EB020000}"/>
    <cellStyle name="Обычный 135 24" xfId="629" xr:uid="{00000000-0005-0000-0000-0000EC020000}"/>
    <cellStyle name="Обычный 135 25" xfId="630" xr:uid="{00000000-0005-0000-0000-0000ED020000}"/>
    <cellStyle name="Обычный 135 26" xfId="631" xr:uid="{00000000-0005-0000-0000-0000EE020000}"/>
    <cellStyle name="Обычный 135 27" xfId="632" xr:uid="{00000000-0005-0000-0000-0000EF020000}"/>
    <cellStyle name="Обычный 135 28" xfId="633" xr:uid="{00000000-0005-0000-0000-0000F0020000}"/>
    <cellStyle name="Обычный 135 29" xfId="634" xr:uid="{00000000-0005-0000-0000-0000F1020000}"/>
    <cellStyle name="Обычный 135 3" xfId="635" xr:uid="{00000000-0005-0000-0000-0000F2020000}"/>
    <cellStyle name="Обычный 135 30" xfId="636" xr:uid="{00000000-0005-0000-0000-0000F3020000}"/>
    <cellStyle name="Обычный 135 31" xfId="637" xr:uid="{00000000-0005-0000-0000-0000F4020000}"/>
    <cellStyle name="Обычный 135 32" xfId="638" xr:uid="{00000000-0005-0000-0000-0000F5020000}"/>
    <cellStyle name="Обычный 135 4" xfId="639" xr:uid="{00000000-0005-0000-0000-0000F6020000}"/>
    <cellStyle name="Обычный 135 5" xfId="640" xr:uid="{00000000-0005-0000-0000-0000F7020000}"/>
    <cellStyle name="Обычный 135 6" xfId="641" xr:uid="{00000000-0005-0000-0000-0000F8020000}"/>
    <cellStyle name="Обычный 135 7" xfId="642" xr:uid="{00000000-0005-0000-0000-0000F9020000}"/>
    <cellStyle name="Обычный 135 8" xfId="643" xr:uid="{00000000-0005-0000-0000-0000FA020000}"/>
    <cellStyle name="Обычный 135 9" xfId="644" xr:uid="{00000000-0005-0000-0000-0000FB020000}"/>
    <cellStyle name="Обычный 136" xfId="645" xr:uid="{00000000-0005-0000-0000-0000FC020000}"/>
    <cellStyle name="Обычный 136 10" xfId="646" xr:uid="{00000000-0005-0000-0000-0000FD020000}"/>
    <cellStyle name="Обычный 136 11" xfId="647" xr:uid="{00000000-0005-0000-0000-0000FE020000}"/>
    <cellStyle name="Обычный 136 12" xfId="648" xr:uid="{00000000-0005-0000-0000-0000FF020000}"/>
    <cellStyle name="Обычный 136 13" xfId="649" xr:uid="{00000000-0005-0000-0000-000000030000}"/>
    <cellStyle name="Обычный 136 14" xfId="650" xr:uid="{00000000-0005-0000-0000-000001030000}"/>
    <cellStyle name="Обычный 136 15" xfId="651" xr:uid="{00000000-0005-0000-0000-000002030000}"/>
    <cellStyle name="Обычный 136 16" xfId="652" xr:uid="{00000000-0005-0000-0000-000003030000}"/>
    <cellStyle name="Обычный 136 17" xfId="653" xr:uid="{00000000-0005-0000-0000-000004030000}"/>
    <cellStyle name="Обычный 136 18" xfId="654" xr:uid="{00000000-0005-0000-0000-000005030000}"/>
    <cellStyle name="Обычный 136 19" xfId="655" xr:uid="{00000000-0005-0000-0000-000006030000}"/>
    <cellStyle name="Обычный 136 2" xfId="656" xr:uid="{00000000-0005-0000-0000-000007030000}"/>
    <cellStyle name="Обычный 136 20" xfId="657" xr:uid="{00000000-0005-0000-0000-000008030000}"/>
    <cellStyle name="Обычный 136 21" xfId="658" xr:uid="{00000000-0005-0000-0000-000009030000}"/>
    <cellStyle name="Обычный 136 22" xfId="659" xr:uid="{00000000-0005-0000-0000-00000A030000}"/>
    <cellStyle name="Обычный 136 23" xfId="660" xr:uid="{00000000-0005-0000-0000-00000B030000}"/>
    <cellStyle name="Обычный 136 24" xfId="661" xr:uid="{00000000-0005-0000-0000-00000C030000}"/>
    <cellStyle name="Обычный 136 25" xfId="662" xr:uid="{00000000-0005-0000-0000-00000D030000}"/>
    <cellStyle name="Обычный 136 26" xfId="663" xr:uid="{00000000-0005-0000-0000-00000E030000}"/>
    <cellStyle name="Обычный 136 27" xfId="664" xr:uid="{00000000-0005-0000-0000-00000F030000}"/>
    <cellStyle name="Обычный 136 28" xfId="665" xr:uid="{00000000-0005-0000-0000-000010030000}"/>
    <cellStyle name="Обычный 136 29" xfId="666" xr:uid="{00000000-0005-0000-0000-000011030000}"/>
    <cellStyle name="Обычный 136 3" xfId="667" xr:uid="{00000000-0005-0000-0000-000012030000}"/>
    <cellStyle name="Обычный 136 30" xfId="668" xr:uid="{00000000-0005-0000-0000-000013030000}"/>
    <cellStyle name="Обычный 136 31" xfId="669" xr:uid="{00000000-0005-0000-0000-000014030000}"/>
    <cellStyle name="Обычный 136 32" xfId="670" xr:uid="{00000000-0005-0000-0000-000015030000}"/>
    <cellStyle name="Обычный 136 4" xfId="671" xr:uid="{00000000-0005-0000-0000-000016030000}"/>
    <cellStyle name="Обычный 136 5" xfId="672" xr:uid="{00000000-0005-0000-0000-000017030000}"/>
    <cellStyle name="Обычный 136 6" xfId="673" xr:uid="{00000000-0005-0000-0000-000018030000}"/>
    <cellStyle name="Обычный 136 7" xfId="674" xr:uid="{00000000-0005-0000-0000-000019030000}"/>
    <cellStyle name="Обычный 136 8" xfId="675" xr:uid="{00000000-0005-0000-0000-00001A030000}"/>
    <cellStyle name="Обычный 136 9" xfId="676" xr:uid="{00000000-0005-0000-0000-00001B030000}"/>
    <cellStyle name="Обычный 137" xfId="677" xr:uid="{00000000-0005-0000-0000-00001C030000}"/>
    <cellStyle name="Обычный 137 10" xfId="678" xr:uid="{00000000-0005-0000-0000-00001D030000}"/>
    <cellStyle name="Обычный 137 11" xfId="679" xr:uid="{00000000-0005-0000-0000-00001E030000}"/>
    <cellStyle name="Обычный 137 12" xfId="680" xr:uid="{00000000-0005-0000-0000-00001F030000}"/>
    <cellStyle name="Обычный 137 13" xfId="681" xr:uid="{00000000-0005-0000-0000-000020030000}"/>
    <cellStyle name="Обычный 137 14" xfId="682" xr:uid="{00000000-0005-0000-0000-000021030000}"/>
    <cellStyle name="Обычный 137 15" xfId="683" xr:uid="{00000000-0005-0000-0000-000022030000}"/>
    <cellStyle name="Обычный 137 16" xfId="684" xr:uid="{00000000-0005-0000-0000-000023030000}"/>
    <cellStyle name="Обычный 137 17" xfId="685" xr:uid="{00000000-0005-0000-0000-000024030000}"/>
    <cellStyle name="Обычный 137 18" xfId="686" xr:uid="{00000000-0005-0000-0000-000025030000}"/>
    <cellStyle name="Обычный 137 19" xfId="687" xr:uid="{00000000-0005-0000-0000-000026030000}"/>
    <cellStyle name="Обычный 137 2" xfId="688" xr:uid="{00000000-0005-0000-0000-000027030000}"/>
    <cellStyle name="Обычный 137 20" xfId="689" xr:uid="{00000000-0005-0000-0000-000028030000}"/>
    <cellStyle name="Обычный 137 21" xfId="690" xr:uid="{00000000-0005-0000-0000-000029030000}"/>
    <cellStyle name="Обычный 137 22" xfId="691" xr:uid="{00000000-0005-0000-0000-00002A030000}"/>
    <cellStyle name="Обычный 137 23" xfId="692" xr:uid="{00000000-0005-0000-0000-00002B030000}"/>
    <cellStyle name="Обычный 137 24" xfId="693" xr:uid="{00000000-0005-0000-0000-00002C030000}"/>
    <cellStyle name="Обычный 137 25" xfId="694" xr:uid="{00000000-0005-0000-0000-00002D030000}"/>
    <cellStyle name="Обычный 137 26" xfId="695" xr:uid="{00000000-0005-0000-0000-00002E030000}"/>
    <cellStyle name="Обычный 137 27" xfId="696" xr:uid="{00000000-0005-0000-0000-00002F030000}"/>
    <cellStyle name="Обычный 137 28" xfId="697" xr:uid="{00000000-0005-0000-0000-000030030000}"/>
    <cellStyle name="Обычный 137 29" xfId="698" xr:uid="{00000000-0005-0000-0000-000031030000}"/>
    <cellStyle name="Обычный 137 3" xfId="699" xr:uid="{00000000-0005-0000-0000-000032030000}"/>
    <cellStyle name="Обычный 137 30" xfId="700" xr:uid="{00000000-0005-0000-0000-000033030000}"/>
    <cellStyle name="Обычный 137 31" xfId="701" xr:uid="{00000000-0005-0000-0000-000034030000}"/>
    <cellStyle name="Обычный 137 32" xfId="702" xr:uid="{00000000-0005-0000-0000-000035030000}"/>
    <cellStyle name="Обычный 137 4" xfId="703" xr:uid="{00000000-0005-0000-0000-000036030000}"/>
    <cellStyle name="Обычный 137 5" xfId="704" xr:uid="{00000000-0005-0000-0000-000037030000}"/>
    <cellStyle name="Обычный 137 6" xfId="705" xr:uid="{00000000-0005-0000-0000-000038030000}"/>
    <cellStyle name="Обычный 137 7" xfId="706" xr:uid="{00000000-0005-0000-0000-000039030000}"/>
    <cellStyle name="Обычный 137 8" xfId="707" xr:uid="{00000000-0005-0000-0000-00003A030000}"/>
    <cellStyle name="Обычный 137 9" xfId="708" xr:uid="{00000000-0005-0000-0000-00003B030000}"/>
    <cellStyle name="Обычный 138" xfId="709" xr:uid="{00000000-0005-0000-0000-00003C030000}"/>
    <cellStyle name="Обычный 138 10" xfId="710" xr:uid="{00000000-0005-0000-0000-00003D030000}"/>
    <cellStyle name="Обычный 138 11" xfId="711" xr:uid="{00000000-0005-0000-0000-00003E030000}"/>
    <cellStyle name="Обычный 138 12" xfId="712" xr:uid="{00000000-0005-0000-0000-00003F030000}"/>
    <cellStyle name="Обычный 138 13" xfId="713" xr:uid="{00000000-0005-0000-0000-000040030000}"/>
    <cellStyle name="Обычный 138 14" xfId="714" xr:uid="{00000000-0005-0000-0000-000041030000}"/>
    <cellStyle name="Обычный 138 15" xfId="715" xr:uid="{00000000-0005-0000-0000-000042030000}"/>
    <cellStyle name="Обычный 138 16" xfId="716" xr:uid="{00000000-0005-0000-0000-000043030000}"/>
    <cellStyle name="Обычный 138 17" xfId="717" xr:uid="{00000000-0005-0000-0000-000044030000}"/>
    <cellStyle name="Обычный 138 18" xfId="718" xr:uid="{00000000-0005-0000-0000-000045030000}"/>
    <cellStyle name="Обычный 138 19" xfId="719" xr:uid="{00000000-0005-0000-0000-000046030000}"/>
    <cellStyle name="Обычный 138 2" xfId="720" xr:uid="{00000000-0005-0000-0000-000047030000}"/>
    <cellStyle name="Обычный 138 20" xfId="721" xr:uid="{00000000-0005-0000-0000-000048030000}"/>
    <cellStyle name="Обычный 138 21" xfId="722" xr:uid="{00000000-0005-0000-0000-000049030000}"/>
    <cellStyle name="Обычный 138 22" xfId="723" xr:uid="{00000000-0005-0000-0000-00004A030000}"/>
    <cellStyle name="Обычный 138 23" xfId="724" xr:uid="{00000000-0005-0000-0000-00004B030000}"/>
    <cellStyle name="Обычный 138 24" xfId="725" xr:uid="{00000000-0005-0000-0000-00004C030000}"/>
    <cellStyle name="Обычный 138 25" xfId="726" xr:uid="{00000000-0005-0000-0000-00004D030000}"/>
    <cellStyle name="Обычный 138 26" xfId="727" xr:uid="{00000000-0005-0000-0000-00004E030000}"/>
    <cellStyle name="Обычный 138 27" xfId="728" xr:uid="{00000000-0005-0000-0000-00004F030000}"/>
    <cellStyle name="Обычный 138 28" xfId="729" xr:uid="{00000000-0005-0000-0000-000050030000}"/>
    <cellStyle name="Обычный 138 29" xfId="730" xr:uid="{00000000-0005-0000-0000-000051030000}"/>
    <cellStyle name="Обычный 138 3" xfId="731" xr:uid="{00000000-0005-0000-0000-000052030000}"/>
    <cellStyle name="Обычный 138 30" xfId="732" xr:uid="{00000000-0005-0000-0000-000053030000}"/>
    <cellStyle name="Обычный 138 31" xfId="733" xr:uid="{00000000-0005-0000-0000-000054030000}"/>
    <cellStyle name="Обычный 138 32" xfId="734" xr:uid="{00000000-0005-0000-0000-000055030000}"/>
    <cellStyle name="Обычный 138 4" xfId="735" xr:uid="{00000000-0005-0000-0000-000056030000}"/>
    <cellStyle name="Обычный 138 5" xfId="736" xr:uid="{00000000-0005-0000-0000-000057030000}"/>
    <cellStyle name="Обычный 138 6" xfId="737" xr:uid="{00000000-0005-0000-0000-000058030000}"/>
    <cellStyle name="Обычный 138 7" xfId="738" xr:uid="{00000000-0005-0000-0000-000059030000}"/>
    <cellStyle name="Обычный 138 8" xfId="739" xr:uid="{00000000-0005-0000-0000-00005A030000}"/>
    <cellStyle name="Обычный 138 9" xfId="740" xr:uid="{00000000-0005-0000-0000-00005B030000}"/>
    <cellStyle name="Обычный 139" xfId="741" xr:uid="{00000000-0005-0000-0000-00005C030000}"/>
    <cellStyle name="Обычный 139 10" xfId="742" xr:uid="{00000000-0005-0000-0000-00005D030000}"/>
    <cellStyle name="Обычный 139 11" xfId="743" xr:uid="{00000000-0005-0000-0000-00005E030000}"/>
    <cellStyle name="Обычный 139 12" xfId="744" xr:uid="{00000000-0005-0000-0000-00005F030000}"/>
    <cellStyle name="Обычный 139 13" xfId="745" xr:uid="{00000000-0005-0000-0000-000060030000}"/>
    <cellStyle name="Обычный 139 14" xfId="746" xr:uid="{00000000-0005-0000-0000-000061030000}"/>
    <cellStyle name="Обычный 139 15" xfId="747" xr:uid="{00000000-0005-0000-0000-000062030000}"/>
    <cellStyle name="Обычный 139 16" xfId="748" xr:uid="{00000000-0005-0000-0000-000063030000}"/>
    <cellStyle name="Обычный 139 17" xfId="749" xr:uid="{00000000-0005-0000-0000-000064030000}"/>
    <cellStyle name="Обычный 139 18" xfId="750" xr:uid="{00000000-0005-0000-0000-000065030000}"/>
    <cellStyle name="Обычный 139 19" xfId="751" xr:uid="{00000000-0005-0000-0000-000066030000}"/>
    <cellStyle name="Обычный 139 2" xfId="752" xr:uid="{00000000-0005-0000-0000-000067030000}"/>
    <cellStyle name="Обычный 139 20" xfId="753" xr:uid="{00000000-0005-0000-0000-000068030000}"/>
    <cellStyle name="Обычный 139 21" xfId="754" xr:uid="{00000000-0005-0000-0000-000069030000}"/>
    <cellStyle name="Обычный 139 22" xfId="755" xr:uid="{00000000-0005-0000-0000-00006A030000}"/>
    <cellStyle name="Обычный 139 23" xfId="756" xr:uid="{00000000-0005-0000-0000-00006B030000}"/>
    <cellStyle name="Обычный 139 24" xfId="757" xr:uid="{00000000-0005-0000-0000-00006C030000}"/>
    <cellStyle name="Обычный 139 25" xfId="758" xr:uid="{00000000-0005-0000-0000-00006D030000}"/>
    <cellStyle name="Обычный 139 26" xfId="759" xr:uid="{00000000-0005-0000-0000-00006E030000}"/>
    <cellStyle name="Обычный 139 27" xfId="760" xr:uid="{00000000-0005-0000-0000-00006F030000}"/>
    <cellStyle name="Обычный 139 28" xfId="761" xr:uid="{00000000-0005-0000-0000-000070030000}"/>
    <cellStyle name="Обычный 139 29" xfId="762" xr:uid="{00000000-0005-0000-0000-000071030000}"/>
    <cellStyle name="Обычный 139 3" xfId="763" xr:uid="{00000000-0005-0000-0000-000072030000}"/>
    <cellStyle name="Обычный 139 30" xfId="764" xr:uid="{00000000-0005-0000-0000-000073030000}"/>
    <cellStyle name="Обычный 139 31" xfId="765" xr:uid="{00000000-0005-0000-0000-000074030000}"/>
    <cellStyle name="Обычный 139 32" xfId="766" xr:uid="{00000000-0005-0000-0000-000075030000}"/>
    <cellStyle name="Обычный 139 4" xfId="767" xr:uid="{00000000-0005-0000-0000-000076030000}"/>
    <cellStyle name="Обычный 139 5" xfId="768" xr:uid="{00000000-0005-0000-0000-000077030000}"/>
    <cellStyle name="Обычный 139 6" xfId="769" xr:uid="{00000000-0005-0000-0000-000078030000}"/>
    <cellStyle name="Обычный 139 7" xfId="770" xr:uid="{00000000-0005-0000-0000-000079030000}"/>
    <cellStyle name="Обычный 139 8" xfId="771" xr:uid="{00000000-0005-0000-0000-00007A030000}"/>
    <cellStyle name="Обычный 139 9" xfId="772" xr:uid="{00000000-0005-0000-0000-00007B030000}"/>
    <cellStyle name="Обычный 14" xfId="773" xr:uid="{00000000-0005-0000-0000-00007C030000}"/>
    <cellStyle name="Обычный 140" xfId="774" xr:uid="{00000000-0005-0000-0000-00007D030000}"/>
    <cellStyle name="Обычный 140 10" xfId="775" xr:uid="{00000000-0005-0000-0000-00007E030000}"/>
    <cellStyle name="Обычный 140 11" xfId="776" xr:uid="{00000000-0005-0000-0000-00007F030000}"/>
    <cellStyle name="Обычный 140 12" xfId="777" xr:uid="{00000000-0005-0000-0000-000080030000}"/>
    <cellStyle name="Обычный 140 13" xfId="778" xr:uid="{00000000-0005-0000-0000-000081030000}"/>
    <cellStyle name="Обычный 140 14" xfId="779" xr:uid="{00000000-0005-0000-0000-000082030000}"/>
    <cellStyle name="Обычный 140 15" xfId="780" xr:uid="{00000000-0005-0000-0000-000083030000}"/>
    <cellStyle name="Обычный 140 16" xfId="781" xr:uid="{00000000-0005-0000-0000-000084030000}"/>
    <cellStyle name="Обычный 140 17" xfId="782" xr:uid="{00000000-0005-0000-0000-000085030000}"/>
    <cellStyle name="Обычный 140 18" xfId="783" xr:uid="{00000000-0005-0000-0000-000086030000}"/>
    <cellStyle name="Обычный 140 19" xfId="784" xr:uid="{00000000-0005-0000-0000-000087030000}"/>
    <cellStyle name="Обычный 140 2" xfId="785" xr:uid="{00000000-0005-0000-0000-000088030000}"/>
    <cellStyle name="Обычный 140 20" xfId="786" xr:uid="{00000000-0005-0000-0000-000089030000}"/>
    <cellStyle name="Обычный 140 21" xfId="787" xr:uid="{00000000-0005-0000-0000-00008A030000}"/>
    <cellStyle name="Обычный 140 22" xfId="788" xr:uid="{00000000-0005-0000-0000-00008B030000}"/>
    <cellStyle name="Обычный 140 23" xfId="789" xr:uid="{00000000-0005-0000-0000-00008C030000}"/>
    <cellStyle name="Обычный 140 24" xfId="790" xr:uid="{00000000-0005-0000-0000-00008D030000}"/>
    <cellStyle name="Обычный 140 25" xfId="791" xr:uid="{00000000-0005-0000-0000-00008E030000}"/>
    <cellStyle name="Обычный 140 26" xfId="792" xr:uid="{00000000-0005-0000-0000-00008F030000}"/>
    <cellStyle name="Обычный 140 27" xfId="793" xr:uid="{00000000-0005-0000-0000-000090030000}"/>
    <cellStyle name="Обычный 140 28" xfId="794" xr:uid="{00000000-0005-0000-0000-000091030000}"/>
    <cellStyle name="Обычный 140 29" xfId="795" xr:uid="{00000000-0005-0000-0000-000092030000}"/>
    <cellStyle name="Обычный 140 3" xfId="796" xr:uid="{00000000-0005-0000-0000-000093030000}"/>
    <cellStyle name="Обычный 140 30" xfId="797" xr:uid="{00000000-0005-0000-0000-000094030000}"/>
    <cellStyle name="Обычный 140 31" xfId="798" xr:uid="{00000000-0005-0000-0000-000095030000}"/>
    <cellStyle name="Обычный 140 32" xfId="799" xr:uid="{00000000-0005-0000-0000-000096030000}"/>
    <cellStyle name="Обычный 140 4" xfId="800" xr:uid="{00000000-0005-0000-0000-000097030000}"/>
    <cellStyle name="Обычный 140 5" xfId="801" xr:uid="{00000000-0005-0000-0000-000098030000}"/>
    <cellStyle name="Обычный 140 6" xfId="802" xr:uid="{00000000-0005-0000-0000-000099030000}"/>
    <cellStyle name="Обычный 140 7" xfId="803" xr:uid="{00000000-0005-0000-0000-00009A030000}"/>
    <cellStyle name="Обычный 140 8" xfId="804" xr:uid="{00000000-0005-0000-0000-00009B030000}"/>
    <cellStyle name="Обычный 140 9" xfId="805" xr:uid="{00000000-0005-0000-0000-00009C030000}"/>
    <cellStyle name="Обычный 141" xfId="806" xr:uid="{00000000-0005-0000-0000-00009D030000}"/>
    <cellStyle name="Обычный 141 10" xfId="807" xr:uid="{00000000-0005-0000-0000-00009E030000}"/>
    <cellStyle name="Обычный 141 11" xfId="808" xr:uid="{00000000-0005-0000-0000-00009F030000}"/>
    <cellStyle name="Обычный 141 12" xfId="809" xr:uid="{00000000-0005-0000-0000-0000A0030000}"/>
    <cellStyle name="Обычный 141 13" xfId="810" xr:uid="{00000000-0005-0000-0000-0000A1030000}"/>
    <cellStyle name="Обычный 141 14" xfId="811" xr:uid="{00000000-0005-0000-0000-0000A2030000}"/>
    <cellStyle name="Обычный 141 15" xfId="812" xr:uid="{00000000-0005-0000-0000-0000A3030000}"/>
    <cellStyle name="Обычный 141 16" xfId="813" xr:uid="{00000000-0005-0000-0000-0000A4030000}"/>
    <cellStyle name="Обычный 141 17" xfId="814" xr:uid="{00000000-0005-0000-0000-0000A5030000}"/>
    <cellStyle name="Обычный 141 18" xfId="815" xr:uid="{00000000-0005-0000-0000-0000A6030000}"/>
    <cellStyle name="Обычный 141 19" xfId="816" xr:uid="{00000000-0005-0000-0000-0000A7030000}"/>
    <cellStyle name="Обычный 141 2" xfId="817" xr:uid="{00000000-0005-0000-0000-0000A8030000}"/>
    <cellStyle name="Обычный 141 20" xfId="818" xr:uid="{00000000-0005-0000-0000-0000A9030000}"/>
    <cellStyle name="Обычный 141 21" xfId="819" xr:uid="{00000000-0005-0000-0000-0000AA030000}"/>
    <cellStyle name="Обычный 141 22" xfId="820" xr:uid="{00000000-0005-0000-0000-0000AB030000}"/>
    <cellStyle name="Обычный 141 23" xfId="821" xr:uid="{00000000-0005-0000-0000-0000AC030000}"/>
    <cellStyle name="Обычный 141 24" xfId="822" xr:uid="{00000000-0005-0000-0000-0000AD030000}"/>
    <cellStyle name="Обычный 141 25" xfId="823" xr:uid="{00000000-0005-0000-0000-0000AE030000}"/>
    <cellStyle name="Обычный 141 26" xfId="824" xr:uid="{00000000-0005-0000-0000-0000AF030000}"/>
    <cellStyle name="Обычный 141 27" xfId="825" xr:uid="{00000000-0005-0000-0000-0000B0030000}"/>
    <cellStyle name="Обычный 141 28" xfId="826" xr:uid="{00000000-0005-0000-0000-0000B1030000}"/>
    <cellStyle name="Обычный 141 29" xfId="827" xr:uid="{00000000-0005-0000-0000-0000B2030000}"/>
    <cellStyle name="Обычный 141 3" xfId="828" xr:uid="{00000000-0005-0000-0000-0000B3030000}"/>
    <cellStyle name="Обычный 141 30" xfId="829" xr:uid="{00000000-0005-0000-0000-0000B4030000}"/>
    <cellStyle name="Обычный 141 31" xfId="830" xr:uid="{00000000-0005-0000-0000-0000B5030000}"/>
    <cellStyle name="Обычный 141 32" xfId="831" xr:uid="{00000000-0005-0000-0000-0000B6030000}"/>
    <cellStyle name="Обычный 141 4" xfId="832" xr:uid="{00000000-0005-0000-0000-0000B7030000}"/>
    <cellStyle name="Обычный 141 5" xfId="833" xr:uid="{00000000-0005-0000-0000-0000B8030000}"/>
    <cellStyle name="Обычный 141 6" xfId="834" xr:uid="{00000000-0005-0000-0000-0000B9030000}"/>
    <cellStyle name="Обычный 141 7" xfId="835" xr:uid="{00000000-0005-0000-0000-0000BA030000}"/>
    <cellStyle name="Обычный 141 8" xfId="836" xr:uid="{00000000-0005-0000-0000-0000BB030000}"/>
    <cellStyle name="Обычный 141 9" xfId="837" xr:uid="{00000000-0005-0000-0000-0000BC030000}"/>
    <cellStyle name="Обычный 142" xfId="838" xr:uid="{00000000-0005-0000-0000-0000BD030000}"/>
    <cellStyle name="Обычный 142 10" xfId="839" xr:uid="{00000000-0005-0000-0000-0000BE030000}"/>
    <cellStyle name="Обычный 142 11" xfId="840" xr:uid="{00000000-0005-0000-0000-0000BF030000}"/>
    <cellStyle name="Обычный 142 12" xfId="841" xr:uid="{00000000-0005-0000-0000-0000C0030000}"/>
    <cellStyle name="Обычный 142 13" xfId="842" xr:uid="{00000000-0005-0000-0000-0000C1030000}"/>
    <cellStyle name="Обычный 142 14" xfId="843" xr:uid="{00000000-0005-0000-0000-0000C2030000}"/>
    <cellStyle name="Обычный 142 15" xfId="844" xr:uid="{00000000-0005-0000-0000-0000C3030000}"/>
    <cellStyle name="Обычный 142 16" xfId="845" xr:uid="{00000000-0005-0000-0000-0000C4030000}"/>
    <cellStyle name="Обычный 142 17" xfId="846" xr:uid="{00000000-0005-0000-0000-0000C5030000}"/>
    <cellStyle name="Обычный 142 18" xfId="847" xr:uid="{00000000-0005-0000-0000-0000C6030000}"/>
    <cellStyle name="Обычный 142 19" xfId="848" xr:uid="{00000000-0005-0000-0000-0000C7030000}"/>
    <cellStyle name="Обычный 142 2" xfId="849" xr:uid="{00000000-0005-0000-0000-0000C8030000}"/>
    <cellStyle name="Обычный 142 20" xfId="850" xr:uid="{00000000-0005-0000-0000-0000C9030000}"/>
    <cellStyle name="Обычный 142 21" xfId="851" xr:uid="{00000000-0005-0000-0000-0000CA030000}"/>
    <cellStyle name="Обычный 142 22" xfId="852" xr:uid="{00000000-0005-0000-0000-0000CB030000}"/>
    <cellStyle name="Обычный 142 23" xfId="853" xr:uid="{00000000-0005-0000-0000-0000CC030000}"/>
    <cellStyle name="Обычный 142 24" xfId="854" xr:uid="{00000000-0005-0000-0000-0000CD030000}"/>
    <cellStyle name="Обычный 142 25" xfId="855" xr:uid="{00000000-0005-0000-0000-0000CE030000}"/>
    <cellStyle name="Обычный 142 26" xfId="856" xr:uid="{00000000-0005-0000-0000-0000CF030000}"/>
    <cellStyle name="Обычный 142 27" xfId="857" xr:uid="{00000000-0005-0000-0000-0000D0030000}"/>
    <cellStyle name="Обычный 142 28" xfId="858" xr:uid="{00000000-0005-0000-0000-0000D1030000}"/>
    <cellStyle name="Обычный 142 29" xfId="859" xr:uid="{00000000-0005-0000-0000-0000D2030000}"/>
    <cellStyle name="Обычный 142 3" xfId="860" xr:uid="{00000000-0005-0000-0000-0000D3030000}"/>
    <cellStyle name="Обычный 142 30" xfId="861" xr:uid="{00000000-0005-0000-0000-0000D4030000}"/>
    <cellStyle name="Обычный 142 31" xfId="862" xr:uid="{00000000-0005-0000-0000-0000D5030000}"/>
    <cellStyle name="Обычный 142 32" xfId="863" xr:uid="{00000000-0005-0000-0000-0000D6030000}"/>
    <cellStyle name="Обычный 142 4" xfId="864" xr:uid="{00000000-0005-0000-0000-0000D7030000}"/>
    <cellStyle name="Обычный 142 5" xfId="865" xr:uid="{00000000-0005-0000-0000-0000D8030000}"/>
    <cellStyle name="Обычный 142 6" xfId="866" xr:uid="{00000000-0005-0000-0000-0000D9030000}"/>
    <cellStyle name="Обычный 142 7" xfId="867" xr:uid="{00000000-0005-0000-0000-0000DA030000}"/>
    <cellStyle name="Обычный 142 8" xfId="868" xr:uid="{00000000-0005-0000-0000-0000DB030000}"/>
    <cellStyle name="Обычный 142 9" xfId="869" xr:uid="{00000000-0005-0000-0000-0000DC030000}"/>
    <cellStyle name="Обычный 144" xfId="870" xr:uid="{00000000-0005-0000-0000-0000DD030000}"/>
    <cellStyle name="Обычный 144 10" xfId="871" xr:uid="{00000000-0005-0000-0000-0000DE030000}"/>
    <cellStyle name="Обычный 144 11" xfId="872" xr:uid="{00000000-0005-0000-0000-0000DF030000}"/>
    <cellStyle name="Обычный 144 12" xfId="873" xr:uid="{00000000-0005-0000-0000-0000E0030000}"/>
    <cellStyle name="Обычный 144 13" xfId="874" xr:uid="{00000000-0005-0000-0000-0000E1030000}"/>
    <cellStyle name="Обычный 144 14" xfId="875" xr:uid="{00000000-0005-0000-0000-0000E2030000}"/>
    <cellStyle name="Обычный 144 15" xfId="876" xr:uid="{00000000-0005-0000-0000-0000E3030000}"/>
    <cellStyle name="Обычный 144 16" xfId="877" xr:uid="{00000000-0005-0000-0000-0000E4030000}"/>
    <cellStyle name="Обычный 144 17" xfId="878" xr:uid="{00000000-0005-0000-0000-0000E5030000}"/>
    <cellStyle name="Обычный 144 18" xfId="879" xr:uid="{00000000-0005-0000-0000-0000E6030000}"/>
    <cellStyle name="Обычный 144 19" xfId="880" xr:uid="{00000000-0005-0000-0000-0000E7030000}"/>
    <cellStyle name="Обычный 144 2" xfId="881" xr:uid="{00000000-0005-0000-0000-0000E8030000}"/>
    <cellStyle name="Обычный 144 20" xfId="882" xr:uid="{00000000-0005-0000-0000-0000E9030000}"/>
    <cellStyle name="Обычный 144 21" xfId="883" xr:uid="{00000000-0005-0000-0000-0000EA030000}"/>
    <cellStyle name="Обычный 144 22" xfId="884" xr:uid="{00000000-0005-0000-0000-0000EB030000}"/>
    <cellStyle name="Обычный 144 23" xfId="885" xr:uid="{00000000-0005-0000-0000-0000EC030000}"/>
    <cellStyle name="Обычный 144 24" xfId="886" xr:uid="{00000000-0005-0000-0000-0000ED030000}"/>
    <cellStyle name="Обычный 144 25" xfId="887" xr:uid="{00000000-0005-0000-0000-0000EE030000}"/>
    <cellStyle name="Обычный 144 26" xfId="888" xr:uid="{00000000-0005-0000-0000-0000EF030000}"/>
    <cellStyle name="Обычный 144 27" xfId="889" xr:uid="{00000000-0005-0000-0000-0000F0030000}"/>
    <cellStyle name="Обычный 144 28" xfId="890" xr:uid="{00000000-0005-0000-0000-0000F1030000}"/>
    <cellStyle name="Обычный 144 29" xfId="891" xr:uid="{00000000-0005-0000-0000-0000F2030000}"/>
    <cellStyle name="Обычный 144 3" xfId="892" xr:uid="{00000000-0005-0000-0000-0000F3030000}"/>
    <cellStyle name="Обычный 144 30" xfId="893" xr:uid="{00000000-0005-0000-0000-0000F4030000}"/>
    <cellStyle name="Обычный 144 31" xfId="894" xr:uid="{00000000-0005-0000-0000-0000F5030000}"/>
    <cellStyle name="Обычный 144 32" xfId="895" xr:uid="{00000000-0005-0000-0000-0000F6030000}"/>
    <cellStyle name="Обычный 144 4" xfId="896" xr:uid="{00000000-0005-0000-0000-0000F7030000}"/>
    <cellStyle name="Обычный 144 5" xfId="897" xr:uid="{00000000-0005-0000-0000-0000F8030000}"/>
    <cellStyle name="Обычный 144 6" xfId="898" xr:uid="{00000000-0005-0000-0000-0000F9030000}"/>
    <cellStyle name="Обычный 144 7" xfId="899" xr:uid="{00000000-0005-0000-0000-0000FA030000}"/>
    <cellStyle name="Обычный 144 8" xfId="900" xr:uid="{00000000-0005-0000-0000-0000FB030000}"/>
    <cellStyle name="Обычный 144 9" xfId="901" xr:uid="{00000000-0005-0000-0000-0000FC030000}"/>
    <cellStyle name="Обычный 145" xfId="902" xr:uid="{00000000-0005-0000-0000-0000FD030000}"/>
    <cellStyle name="Обычный 145 10" xfId="903" xr:uid="{00000000-0005-0000-0000-0000FE030000}"/>
    <cellStyle name="Обычный 145 11" xfId="904" xr:uid="{00000000-0005-0000-0000-0000FF030000}"/>
    <cellStyle name="Обычный 145 12" xfId="905" xr:uid="{00000000-0005-0000-0000-000000040000}"/>
    <cellStyle name="Обычный 145 13" xfId="906" xr:uid="{00000000-0005-0000-0000-000001040000}"/>
    <cellStyle name="Обычный 145 14" xfId="907" xr:uid="{00000000-0005-0000-0000-000002040000}"/>
    <cellStyle name="Обычный 145 15" xfId="908" xr:uid="{00000000-0005-0000-0000-000003040000}"/>
    <cellStyle name="Обычный 145 16" xfId="909" xr:uid="{00000000-0005-0000-0000-000004040000}"/>
    <cellStyle name="Обычный 145 17" xfId="910" xr:uid="{00000000-0005-0000-0000-000005040000}"/>
    <cellStyle name="Обычный 145 18" xfId="911" xr:uid="{00000000-0005-0000-0000-000006040000}"/>
    <cellStyle name="Обычный 145 19" xfId="912" xr:uid="{00000000-0005-0000-0000-000007040000}"/>
    <cellStyle name="Обычный 145 2" xfId="913" xr:uid="{00000000-0005-0000-0000-000008040000}"/>
    <cellStyle name="Обычный 145 20" xfId="914" xr:uid="{00000000-0005-0000-0000-000009040000}"/>
    <cellStyle name="Обычный 145 21" xfId="915" xr:uid="{00000000-0005-0000-0000-00000A040000}"/>
    <cellStyle name="Обычный 145 22" xfId="916" xr:uid="{00000000-0005-0000-0000-00000B040000}"/>
    <cellStyle name="Обычный 145 23" xfId="917" xr:uid="{00000000-0005-0000-0000-00000C040000}"/>
    <cellStyle name="Обычный 145 24" xfId="918" xr:uid="{00000000-0005-0000-0000-00000D040000}"/>
    <cellStyle name="Обычный 145 25" xfId="919" xr:uid="{00000000-0005-0000-0000-00000E040000}"/>
    <cellStyle name="Обычный 145 26" xfId="920" xr:uid="{00000000-0005-0000-0000-00000F040000}"/>
    <cellStyle name="Обычный 145 27" xfId="921" xr:uid="{00000000-0005-0000-0000-000010040000}"/>
    <cellStyle name="Обычный 145 28" xfId="922" xr:uid="{00000000-0005-0000-0000-000011040000}"/>
    <cellStyle name="Обычный 145 29" xfId="923" xr:uid="{00000000-0005-0000-0000-000012040000}"/>
    <cellStyle name="Обычный 145 3" xfId="924" xr:uid="{00000000-0005-0000-0000-000013040000}"/>
    <cellStyle name="Обычный 145 30" xfId="925" xr:uid="{00000000-0005-0000-0000-000014040000}"/>
    <cellStyle name="Обычный 145 31" xfId="926" xr:uid="{00000000-0005-0000-0000-000015040000}"/>
    <cellStyle name="Обычный 145 32" xfId="927" xr:uid="{00000000-0005-0000-0000-000016040000}"/>
    <cellStyle name="Обычный 145 4" xfId="928" xr:uid="{00000000-0005-0000-0000-000017040000}"/>
    <cellStyle name="Обычный 145 5" xfId="929" xr:uid="{00000000-0005-0000-0000-000018040000}"/>
    <cellStyle name="Обычный 145 6" xfId="930" xr:uid="{00000000-0005-0000-0000-000019040000}"/>
    <cellStyle name="Обычный 145 7" xfId="931" xr:uid="{00000000-0005-0000-0000-00001A040000}"/>
    <cellStyle name="Обычный 145 8" xfId="932" xr:uid="{00000000-0005-0000-0000-00001B040000}"/>
    <cellStyle name="Обычный 145 9" xfId="933" xr:uid="{00000000-0005-0000-0000-00001C040000}"/>
    <cellStyle name="Обычный 146" xfId="934" xr:uid="{00000000-0005-0000-0000-00001D040000}"/>
    <cellStyle name="Обычный 146 10" xfId="935" xr:uid="{00000000-0005-0000-0000-00001E040000}"/>
    <cellStyle name="Обычный 146 11" xfId="936" xr:uid="{00000000-0005-0000-0000-00001F040000}"/>
    <cellStyle name="Обычный 146 12" xfId="937" xr:uid="{00000000-0005-0000-0000-000020040000}"/>
    <cellStyle name="Обычный 146 13" xfId="938" xr:uid="{00000000-0005-0000-0000-000021040000}"/>
    <cellStyle name="Обычный 146 14" xfId="939" xr:uid="{00000000-0005-0000-0000-000022040000}"/>
    <cellStyle name="Обычный 146 15" xfId="940" xr:uid="{00000000-0005-0000-0000-000023040000}"/>
    <cellStyle name="Обычный 146 16" xfId="941" xr:uid="{00000000-0005-0000-0000-000024040000}"/>
    <cellStyle name="Обычный 146 17" xfId="942" xr:uid="{00000000-0005-0000-0000-000025040000}"/>
    <cellStyle name="Обычный 146 18" xfId="943" xr:uid="{00000000-0005-0000-0000-000026040000}"/>
    <cellStyle name="Обычный 146 19" xfId="944" xr:uid="{00000000-0005-0000-0000-000027040000}"/>
    <cellStyle name="Обычный 146 2" xfId="945" xr:uid="{00000000-0005-0000-0000-000028040000}"/>
    <cellStyle name="Обычный 146 20" xfId="946" xr:uid="{00000000-0005-0000-0000-000029040000}"/>
    <cellStyle name="Обычный 146 21" xfId="947" xr:uid="{00000000-0005-0000-0000-00002A040000}"/>
    <cellStyle name="Обычный 146 22" xfId="948" xr:uid="{00000000-0005-0000-0000-00002B040000}"/>
    <cellStyle name="Обычный 146 23" xfId="949" xr:uid="{00000000-0005-0000-0000-00002C040000}"/>
    <cellStyle name="Обычный 146 24" xfId="950" xr:uid="{00000000-0005-0000-0000-00002D040000}"/>
    <cellStyle name="Обычный 146 25" xfId="951" xr:uid="{00000000-0005-0000-0000-00002E040000}"/>
    <cellStyle name="Обычный 146 26" xfId="952" xr:uid="{00000000-0005-0000-0000-00002F040000}"/>
    <cellStyle name="Обычный 146 27" xfId="953" xr:uid="{00000000-0005-0000-0000-000030040000}"/>
    <cellStyle name="Обычный 146 28" xfId="954" xr:uid="{00000000-0005-0000-0000-000031040000}"/>
    <cellStyle name="Обычный 146 29" xfId="955" xr:uid="{00000000-0005-0000-0000-000032040000}"/>
    <cellStyle name="Обычный 146 3" xfId="956" xr:uid="{00000000-0005-0000-0000-000033040000}"/>
    <cellStyle name="Обычный 146 30" xfId="957" xr:uid="{00000000-0005-0000-0000-000034040000}"/>
    <cellStyle name="Обычный 146 31" xfId="958" xr:uid="{00000000-0005-0000-0000-000035040000}"/>
    <cellStyle name="Обычный 146 32" xfId="959" xr:uid="{00000000-0005-0000-0000-000036040000}"/>
    <cellStyle name="Обычный 146 4" xfId="960" xr:uid="{00000000-0005-0000-0000-000037040000}"/>
    <cellStyle name="Обычный 146 5" xfId="961" xr:uid="{00000000-0005-0000-0000-000038040000}"/>
    <cellStyle name="Обычный 146 6" xfId="962" xr:uid="{00000000-0005-0000-0000-000039040000}"/>
    <cellStyle name="Обычный 146 7" xfId="963" xr:uid="{00000000-0005-0000-0000-00003A040000}"/>
    <cellStyle name="Обычный 146 8" xfId="964" xr:uid="{00000000-0005-0000-0000-00003B040000}"/>
    <cellStyle name="Обычный 146 9" xfId="965" xr:uid="{00000000-0005-0000-0000-00003C040000}"/>
    <cellStyle name="Обычный 147" xfId="966" xr:uid="{00000000-0005-0000-0000-00003D040000}"/>
    <cellStyle name="Обычный 147 10" xfId="967" xr:uid="{00000000-0005-0000-0000-00003E040000}"/>
    <cellStyle name="Обычный 147 11" xfId="968" xr:uid="{00000000-0005-0000-0000-00003F040000}"/>
    <cellStyle name="Обычный 147 12" xfId="969" xr:uid="{00000000-0005-0000-0000-000040040000}"/>
    <cellStyle name="Обычный 147 13" xfId="970" xr:uid="{00000000-0005-0000-0000-000041040000}"/>
    <cellStyle name="Обычный 147 14" xfId="971" xr:uid="{00000000-0005-0000-0000-000042040000}"/>
    <cellStyle name="Обычный 147 15" xfId="972" xr:uid="{00000000-0005-0000-0000-000043040000}"/>
    <cellStyle name="Обычный 147 16" xfId="973" xr:uid="{00000000-0005-0000-0000-000044040000}"/>
    <cellStyle name="Обычный 147 17" xfId="974" xr:uid="{00000000-0005-0000-0000-000045040000}"/>
    <cellStyle name="Обычный 147 18" xfId="975" xr:uid="{00000000-0005-0000-0000-000046040000}"/>
    <cellStyle name="Обычный 147 19" xfId="976" xr:uid="{00000000-0005-0000-0000-000047040000}"/>
    <cellStyle name="Обычный 147 2" xfId="977" xr:uid="{00000000-0005-0000-0000-000048040000}"/>
    <cellStyle name="Обычный 147 20" xfId="978" xr:uid="{00000000-0005-0000-0000-000049040000}"/>
    <cellStyle name="Обычный 147 21" xfId="979" xr:uid="{00000000-0005-0000-0000-00004A040000}"/>
    <cellStyle name="Обычный 147 22" xfId="980" xr:uid="{00000000-0005-0000-0000-00004B040000}"/>
    <cellStyle name="Обычный 147 23" xfId="981" xr:uid="{00000000-0005-0000-0000-00004C040000}"/>
    <cellStyle name="Обычный 147 24" xfId="982" xr:uid="{00000000-0005-0000-0000-00004D040000}"/>
    <cellStyle name="Обычный 147 25" xfId="983" xr:uid="{00000000-0005-0000-0000-00004E040000}"/>
    <cellStyle name="Обычный 147 26" xfId="984" xr:uid="{00000000-0005-0000-0000-00004F040000}"/>
    <cellStyle name="Обычный 147 27" xfId="985" xr:uid="{00000000-0005-0000-0000-000050040000}"/>
    <cellStyle name="Обычный 147 28" xfId="986" xr:uid="{00000000-0005-0000-0000-000051040000}"/>
    <cellStyle name="Обычный 147 29" xfId="987" xr:uid="{00000000-0005-0000-0000-000052040000}"/>
    <cellStyle name="Обычный 147 3" xfId="988" xr:uid="{00000000-0005-0000-0000-000053040000}"/>
    <cellStyle name="Обычный 147 30" xfId="989" xr:uid="{00000000-0005-0000-0000-000054040000}"/>
    <cellStyle name="Обычный 147 31" xfId="990" xr:uid="{00000000-0005-0000-0000-000055040000}"/>
    <cellStyle name="Обычный 147 32" xfId="991" xr:uid="{00000000-0005-0000-0000-000056040000}"/>
    <cellStyle name="Обычный 147 4" xfId="992" xr:uid="{00000000-0005-0000-0000-000057040000}"/>
    <cellStyle name="Обычный 147 5" xfId="993" xr:uid="{00000000-0005-0000-0000-000058040000}"/>
    <cellStyle name="Обычный 147 6" xfId="994" xr:uid="{00000000-0005-0000-0000-000059040000}"/>
    <cellStyle name="Обычный 147 7" xfId="995" xr:uid="{00000000-0005-0000-0000-00005A040000}"/>
    <cellStyle name="Обычный 147 8" xfId="996" xr:uid="{00000000-0005-0000-0000-00005B040000}"/>
    <cellStyle name="Обычный 147 9" xfId="997" xr:uid="{00000000-0005-0000-0000-00005C040000}"/>
    <cellStyle name="Обычный 148" xfId="998" xr:uid="{00000000-0005-0000-0000-00005D040000}"/>
    <cellStyle name="Обычный 148 10" xfId="999" xr:uid="{00000000-0005-0000-0000-00005E040000}"/>
    <cellStyle name="Обычный 148 11" xfId="1000" xr:uid="{00000000-0005-0000-0000-00005F040000}"/>
    <cellStyle name="Обычный 148 12" xfId="1001" xr:uid="{00000000-0005-0000-0000-000060040000}"/>
    <cellStyle name="Обычный 148 13" xfId="1002" xr:uid="{00000000-0005-0000-0000-000061040000}"/>
    <cellStyle name="Обычный 148 14" xfId="1003" xr:uid="{00000000-0005-0000-0000-000062040000}"/>
    <cellStyle name="Обычный 148 15" xfId="1004" xr:uid="{00000000-0005-0000-0000-000063040000}"/>
    <cellStyle name="Обычный 148 16" xfId="1005" xr:uid="{00000000-0005-0000-0000-000064040000}"/>
    <cellStyle name="Обычный 148 17" xfId="1006" xr:uid="{00000000-0005-0000-0000-000065040000}"/>
    <cellStyle name="Обычный 148 18" xfId="1007" xr:uid="{00000000-0005-0000-0000-000066040000}"/>
    <cellStyle name="Обычный 148 19" xfId="1008" xr:uid="{00000000-0005-0000-0000-000067040000}"/>
    <cellStyle name="Обычный 148 2" xfId="1009" xr:uid="{00000000-0005-0000-0000-000068040000}"/>
    <cellStyle name="Обычный 148 20" xfId="1010" xr:uid="{00000000-0005-0000-0000-000069040000}"/>
    <cellStyle name="Обычный 148 21" xfId="1011" xr:uid="{00000000-0005-0000-0000-00006A040000}"/>
    <cellStyle name="Обычный 148 22" xfId="1012" xr:uid="{00000000-0005-0000-0000-00006B040000}"/>
    <cellStyle name="Обычный 148 23" xfId="1013" xr:uid="{00000000-0005-0000-0000-00006C040000}"/>
    <cellStyle name="Обычный 148 24" xfId="1014" xr:uid="{00000000-0005-0000-0000-00006D040000}"/>
    <cellStyle name="Обычный 148 25" xfId="1015" xr:uid="{00000000-0005-0000-0000-00006E040000}"/>
    <cellStyle name="Обычный 148 26" xfId="1016" xr:uid="{00000000-0005-0000-0000-00006F040000}"/>
    <cellStyle name="Обычный 148 27" xfId="1017" xr:uid="{00000000-0005-0000-0000-000070040000}"/>
    <cellStyle name="Обычный 148 28" xfId="1018" xr:uid="{00000000-0005-0000-0000-000071040000}"/>
    <cellStyle name="Обычный 148 29" xfId="1019" xr:uid="{00000000-0005-0000-0000-000072040000}"/>
    <cellStyle name="Обычный 148 3" xfId="1020" xr:uid="{00000000-0005-0000-0000-000073040000}"/>
    <cellStyle name="Обычный 148 30" xfId="1021" xr:uid="{00000000-0005-0000-0000-000074040000}"/>
    <cellStyle name="Обычный 148 31" xfId="1022" xr:uid="{00000000-0005-0000-0000-000075040000}"/>
    <cellStyle name="Обычный 148 32" xfId="1023" xr:uid="{00000000-0005-0000-0000-000076040000}"/>
    <cellStyle name="Обычный 148 4" xfId="1024" xr:uid="{00000000-0005-0000-0000-000077040000}"/>
    <cellStyle name="Обычный 148 5" xfId="1025" xr:uid="{00000000-0005-0000-0000-000078040000}"/>
    <cellStyle name="Обычный 148 6" xfId="1026" xr:uid="{00000000-0005-0000-0000-000079040000}"/>
    <cellStyle name="Обычный 148 7" xfId="1027" xr:uid="{00000000-0005-0000-0000-00007A040000}"/>
    <cellStyle name="Обычный 148 8" xfId="1028" xr:uid="{00000000-0005-0000-0000-00007B040000}"/>
    <cellStyle name="Обычный 148 9" xfId="1029" xr:uid="{00000000-0005-0000-0000-00007C040000}"/>
    <cellStyle name="Обычный 149" xfId="1030" xr:uid="{00000000-0005-0000-0000-00007D040000}"/>
    <cellStyle name="Обычный 149 10" xfId="1031" xr:uid="{00000000-0005-0000-0000-00007E040000}"/>
    <cellStyle name="Обычный 149 11" xfId="1032" xr:uid="{00000000-0005-0000-0000-00007F040000}"/>
    <cellStyle name="Обычный 149 12" xfId="1033" xr:uid="{00000000-0005-0000-0000-000080040000}"/>
    <cellStyle name="Обычный 149 13" xfId="1034" xr:uid="{00000000-0005-0000-0000-000081040000}"/>
    <cellStyle name="Обычный 149 14" xfId="1035" xr:uid="{00000000-0005-0000-0000-000082040000}"/>
    <cellStyle name="Обычный 149 15" xfId="1036" xr:uid="{00000000-0005-0000-0000-000083040000}"/>
    <cellStyle name="Обычный 149 16" xfId="1037" xr:uid="{00000000-0005-0000-0000-000084040000}"/>
    <cellStyle name="Обычный 149 17" xfId="1038" xr:uid="{00000000-0005-0000-0000-000085040000}"/>
    <cellStyle name="Обычный 149 18" xfId="1039" xr:uid="{00000000-0005-0000-0000-000086040000}"/>
    <cellStyle name="Обычный 149 19" xfId="1040" xr:uid="{00000000-0005-0000-0000-000087040000}"/>
    <cellStyle name="Обычный 149 2" xfId="1041" xr:uid="{00000000-0005-0000-0000-000088040000}"/>
    <cellStyle name="Обычный 149 20" xfId="1042" xr:uid="{00000000-0005-0000-0000-000089040000}"/>
    <cellStyle name="Обычный 149 21" xfId="1043" xr:uid="{00000000-0005-0000-0000-00008A040000}"/>
    <cellStyle name="Обычный 149 22" xfId="1044" xr:uid="{00000000-0005-0000-0000-00008B040000}"/>
    <cellStyle name="Обычный 149 23" xfId="1045" xr:uid="{00000000-0005-0000-0000-00008C040000}"/>
    <cellStyle name="Обычный 149 24" xfId="1046" xr:uid="{00000000-0005-0000-0000-00008D040000}"/>
    <cellStyle name="Обычный 149 25" xfId="1047" xr:uid="{00000000-0005-0000-0000-00008E040000}"/>
    <cellStyle name="Обычный 149 26" xfId="1048" xr:uid="{00000000-0005-0000-0000-00008F040000}"/>
    <cellStyle name="Обычный 149 27" xfId="1049" xr:uid="{00000000-0005-0000-0000-000090040000}"/>
    <cellStyle name="Обычный 149 28" xfId="1050" xr:uid="{00000000-0005-0000-0000-000091040000}"/>
    <cellStyle name="Обычный 149 29" xfId="1051" xr:uid="{00000000-0005-0000-0000-000092040000}"/>
    <cellStyle name="Обычный 149 3" xfId="1052" xr:uid="{00000000-0005-0000-0000-000093040000}"/>
    <cellStyle name="Обычный 149 30" xfId="1053" xr:uid="{00000000-0005-0000-0000-000094040000}"/>
    <cellStyle name="Обычный 149 31" xfId="1054" xr:uid="{00000000-0005-0000-0000-000095040000}"/>
    <cellStyle name="Обычный 149 32" xfId="1055" xr:uid="{00000000-0005-0000-0000-000096040000}"/>
    <cellStyle name="Обычный 149 4" xfId="1056" xr:uid="{00000000-0005-0000-0000-000097040000}"/>
    <cellStyle name="Обычный 149 5" xfId="1057" xr:uid="{00000000-0005-0000-0000-000098040000}"/>
    <cellStyle name="Обычный 149 6" xfId="1058" xr:uid="{00000000-0005-0000-0000-000099040000}"/>
    <cellStyle name="Обычный 149 7" xfId="1059" xr:uid="{00000000-0005-0000-0000-00009A040000}"/>
    <cellStyle name="Обычный 149 8" xfId="1060" xr:uid="{00000000-0005-0000-0000-00009B040000}"/>
    <cellStyle name="Обычный 149 9" xfId="1061" xr:uid="{00000000-0005-0000-0000-00009C040000}"/>
    <cellStyle name="Обычный 15" xfId="1062" xr:uid="{00000000-0005-0000-0000-00009D040000}"/>
    <cellStyle name="Обычный 15 10" xfId="1063" xr:uid="{00000000-0005-0000-0000-00009E040000}"/>
    <cellStyle name="Обычный 15 11" xfId="1064" xr:uid="{00000000-0005-0000-0000-00009F040000}"/>
    <cellStyle name="Обычный 15 12" xfId="1065" xr:uid="{00000000-0005-0000-0000-0000A0040000}"/>
    <cellStyle name="Обычный 15 13" xfId="1066" xr:uid="{00000000-0005-0000-0000-0000A1040000}"/>
    <cellStyle name="Обычный 15 14" xfId="1067" xr:uid="{00000000-0005-0000-0000-0000A2040000}"/>
    <cellStyle name="Обычный 15 15" xfId="1068" xr:uid="{00000000-0005-0000-0000-0000A3040000}"/>
    <cellStyle name="Обычный 15 16" xfId="1069" xr:uid="{00000000-0005-0000-0000-0000A4040000}"/>
    <cellStyle name="Обычный 15 17" xfId="1070" xr:uid="{00000000-0005-0000-0000-0000A5040000}"/>
    <cellStyle name="Обычный 15 18" xfId="1071" xr:uid="{00000000-0005-0000-0000-0000A6040000}"/>
    <cellStyle name="Обычный 15 19" xfId="1072" xr:uid="{00000000-0005-0000-0000-0000A7040000}"/>
    <cellStyle name="Обычный 15 2" xfId="1073" xr:uid="{00000000-0005-0000-0000-0000A8040000}"/>
    <cellStyle name="Обычный 15 20" xfId="1074" xr:uid="{00000000-0005-0000-0000-0000A9040000}"/>
    <cellStyle name="Обычный 15 21" xfId="1075" xr:uid="{00000000-0005-0000-0000-0000AA040000}"/>
    <cellStyle name="Обычный 15 22" xfId="1076" xr:uid="{00000000-0005-0000-0000-0000AB040000}"/>
    <cellStyle name="Обычный 15 23" xfId="1077" xr:uid="{00000000-0005-0000-0000-0000AC040000}"/>
    <cellStyle name="Обычный 15 24" xfId="1078" xr:uid="{00000000-0005-0000-0000-0000AD040000}"/>
    <cellStyle name="Обычный 15 25" xfId="1079" xr:uid="{00000000-0005-0000-0000-0000AE040000}"/>
    <cellStyle name="Обычный 15 26" xfId="1080" xr:uid="{00000000-0005-0000-0000-0000AF040000}"/>
    <cellStyle name="Обычный 15 27" xfId="1081" xr:uid="{00000000-0005-0000-0000-0000B0040000}"/>
    <cellStyle name="Обычный 15 28" xfId="1082" xr:uid="{00000000-0005-0000-0000-0000B1040000}"/>
    <cellStyle name="Обычный 15 29" xfId="1083" xr:uid="{00000000-0005-0000-0000-0000B2040000}"/>
    <cellStyle name="Обычный 15 3" xfId="1084" xr:uid="{00000000-0005-0000-0000-0000B3040000}"/>
    <cellStyle name="Обычный 15 30" xfId="1085" xr:uid="{00000000-0005-0000-0000-0000B4040000}"/>
    <cellStyle name="Обычный 15 31" xfId="1086" xr:uid="{00000000-0005-0000-0000-0000B5040000}"/>
    <cellStyle name="Обычный 15 32" xfId="1087" xr:uid="{00000000-0005-0000-0000-0000B6040000}"/>
    <cellStyle name="Обычный 15 4" xfId="1088" xr:uid="{00000000-0005-0000-0000-0000B7040000}"/>
    <cellStyle name="Обычный 15 5" xfId="1089" xr:uid="{00000000-0005-0000-0000-0000B8040000}"/>
    <cellStyle name="Обычный 15 6" xfId="1090" xr:uid="{00000000-0005-0000-0000-0000B9040000}"/>
    <cellStyle name="Обычный 15 7" xfId="1091" xr:uid="{00000000-0005-0000-0000-0000BA040000}"/>
    <cellStyle name="Обычный 15 8" xfId="1092" xr:uid="{00000000-0005-0000-0000-0000BB040000}"/>
    <cellStyle name="Обычный 15 9" xfId="1093" xr:uid="{00000000-0005-0000-0000-0000BC040000}"/>
    <cellStyle name="Обычный 150" xfId="1094" xr:uid="{00000000-0005-0000-0000-0000BD040000}"/>
    <cellStyle name="Обычный 150 10" xfId="1095" xr:uid="{00000000-0005-0000-0000-0000BE040000}"/>
    <cellStyle name="Обычный 150 11" xfId="1096" xr:uid="{00000000-0005-0000-0000-0000BF040000}"/>
    <cellStyle name="Обычный 150 12" xfId="1097" xr:uid="{00000000-0005-0000-0000-0000C0040000}"/>
    <cellStyle name="Обычный 150 13" xfId="1098" xr:uid="{00000000-0005-0000-0000-0000C1040000}"/>
    <cellStyle name="Обычный 150 14" xfId="1099" xr:uid="{00000000-0005-0000-0000-0000C2040000}"/>
    <cellStyle name="Обычный 150 15" xfId="1100" xr:uid="{00000000-0005-0000-0000-0000C3040000}"/>
    <cellStyle name="Обычный 150 16" xfId="1101" xr:uid="{00000000-0005-0000-0000-0000C4040000}"/>
    <cellStyle name="Обычный 150 17" xfId="1102" xr:uid="{00000000-0005-0000-0000-0000C5040000}"/>
    <cellStyle name="Обычный 150 18" xfId="1103" xr:uid="{00000000-0005-0000-0000-0000C6040000}"/>
    <cellStyle name="Обычный 150 19" xfId="1104" xr:uid="{00000000-0005-0000-0000-0000C7040000}"/>
    <cellStyle name="Обычный 150 2" xfId="1105" xr:uid="{00000000-0005-0000-0000-0000C8040000}"/>
    <cellStyle name="Обычный 150 20" xfId="1106" xr:uid="{00000000-0005-0000-0000-0000C9040000}"/>
    <cellStyle name="Обычный 150 21" xfId="1107" xr:uid="{00000000-0005-0000-0000-0000CA040000}"/>
    <cellStyle name="Обычный 150 22" xfId="1108" xr:uid="{00000000-0005-0000-0000-0000CB040000}"/>
    <cellStyle name="Обычный 150 23" xfId="1109" xr:uid="{00000000-0005-0000-0000-0000CC040000}"/>
    <cellStyle name="Обычный 150 24" xfId="1110" xr:uid="{00000000-0005-0000-0000-0000CD040000}"/>
    <cellStyle name="Обычный 150 25" xfId="1111" xr:uid="{00000000-0005-0000-0000-0000CE040000}"/>
    <cellStyle name="Обычный 150 26" xfId="1112" xr:uid="{00000000-0005-0000-0000-0000CF040000}"/>
    <cellStyle name="Обычный 150 27" xfId="1113" xr:uid="{00000000-0005-0000-0000-0000D0040000}"/>
    <cellStyle name="Обычный 150 28" xfId="1114" xr:uid="{00000000-0005-0000-0000-0000D1040000}"/>
    <cellStyle name="Обычный 150 29" xfId="1115" xr:uid="{00000000-0005-0000-0000-0000D2040000}"/>
    <cellStyle name="Обычный 150 3" xfId="1116" xr:uid="{00000000-0005-0000-0000-0000D3040000}"/>
    <cellStyle name="Обычный 150 30" xfId="1117" xr:uid="{00000000-0005-0000-0000-0000D4040000}"/>
    <cellStyle name="Обычный 150 31" xfId="1118" xr:uid="{00000000-0005-0000-0000-0000D5040000}"/>
    <cellStyle name="Обычный 150 32" xfId="1119" xr:uid="{00000000-0005-0000-0000-0000D6040000}"/>
    <cellStyle name="Обычный 150 4" xfId="1120" xr:uid="{00000000-0005-0000-0000-0000D7040000}"/>
    <cellStyle name="Обычный 150 5" xfId="1121" xr:uid="{00000000-0005-0000-0000-0000D8040000}"/>
    <cellStyle name="Обычный 150 6" xfId="1122" xr:uid="{00000000-0005-0000-0000-0000D9040000}"/>
    <cellStyle name="Обычный 150 7" xfId="1123" xr:uid="{00000000-0005-0000-0000-0000DA040000}"/>
    <cellStyle name="Обычный 150 8" xfId="1124" xr:uid="{00000000-0005-0000-0000-0000DB040000}"/>
    <cellStyle name="Обычный 150 9" xfId="1125" xr:uid="{00000000-0005-0000-0000-0000DC040000}"/>
    <cellStyle name="Обычный 151" xfId="1126" xr:uid="{00000000-0005-0000-0000-0000DD040000}"/>
    <cellStyle name="Обычный 151 10" xfId="1127" xr:uid="{00000000-0005-0000-0000-0000DE040000}"/>
    <cellStyle name="Обычный 151 11" xfId="1128" xr:uid="{00000000-0005-0000-0000-0000DF040000}"/>
    <cellStyle name="Обычный 151 12" xfId="1129" xr:uid="{00000000-0005-0000-0000-0000E0040000}"/>
    <cellStyle name="Обычный 151 13" xfId="1130" xr:uid="{00000000-0005-0000-0000-0000E1040000}"/>
    <cellStyle name="Обычный 151 14" xfId="1131" xr:uid="{00000000-0005-0000-0000-0000E2040000}"/>
    <cellStyle name="Обычный 151 15" xfId="1132" xr:uid="{00000000-0005-0000-0000-0000E3040000}"/>
    <cellStyle name="Обычный 151 16" xfId="1133" xr:uid="{00000000-0005-0000-0000-0000E4040000}"/>
    <cellStyle name="Обычный 151 17" xfId="1134" xr:uid="{00000000-0005-0000-0000-0000E5040000}"/>
    <cellStyle name="Обычный 151 18" xfId="1135" xr:uid="{00000000-0005-0000-0000-0000E6040000}"/>
    <cellStyle name="Обычный 151 19" xfId="1136" xr:uid="{00000000-0005-0000-0000-0000E7040000}"/>
    <cellStyle name="Обычный 151 2" xfId="1137" xr:uid="{00000000-0005-0000-0000-0000E8040000}"/>
    <cellStyle name="Обычный 151 20" xfId="1138" xr:uid="{00000000-0005-0000-0000-0000E9040000}"/>
    <cellStyle name="Обычный 151 21" xfId="1139" xr:uid="{00000000-0005-0000-0000-0000EA040000}"/>
    <cellStyle name="Обычный 151 22" xfId="1140" xr:uid="{00000000-0005-0000-0000-0000EB040000}"/>
    <cellStyle name="Обычный 151 23" xfId="1141" xr:uid="{00000000-0005-0000-0000-0000EC040000}"/>
    <cellStyle name="Обычный 151 24" xfId="1142" xr:uid="{00000000-0005-0000-0000-0000ED040000}"/>
    <cellStyle name="Обычный 151 25" xfId="1143" xr:uid="{00000000-0005-0000-0000-0000EE040000}"/>
    <cellStyle name="Обычный 151 26" xfId="1144" xr:uid="{00000000-0005-0000-0000-0000EF040000}"/>
    <cellStyle name="Обычный 151 27" xfId="1145" xr:uid="{00000000-0005-0000-0000-0000F0040000}"/>
    <cellStyle name="Обычный 151 28" xfId="1146" xr:uid="{00000000-0005-0000-0000-0000F1040000}"/>
    <cellStyle name="Обычный 151 29" xfId="1147" xr:uid="{00000000-0005-0000-0000-0000F2040000}"/>
    <cellStyle name="Обычный 151 3" xfId="1148" xr:uid="{00000000-0005-0000-0000-0000F3040000}"/>
    <cellStyle name="Обычный 151 30" xfId="1149" xr:uid="{00000000-0005-0000-0000-0000F4040000}"/>
    <cellStyle name="Обычный 151 31" xfId="1150" xr:uid="{00000000-0005-0000-0000-0000F5040000}"/>
    <cellStyle name="Обычный 151 32" xfId="1151" xr:uid="{00000000-0005-0000-0000-0000F6040000}"/>
    <cellStyle name="Обычный 151 4" xfId="1152" xr:uid="{00000000-0005-0000-0000-0000F7040000}"/>
    <cellStyle name="Обычный 151 5" xfId="1153" xr:uid="{00000000-0005-0000-0000-0000F8040000}"/>
    <cellStyle name="Обычный 151 6" xfId="1154" xr:uid="{00000000-0005-0000-0000-0000F9040000}"/>
    <cellStyle name="Обычный 151 7" xfId="1155" xr:uid="{00000000-0005-0000-0000-0000FA040000}"/>
    <cellStyle name="Обычный 151 8" xfId="1156" xr:uid="{00000000-0005-0000-0000-0000FB040000}"/>
    <cellStyle name="Обычный 151 9" xfId="1157" xr:uid="{00000000-0005-0000-0000-0000FC040000}"/>
    <cellStyle name="Обычный 152" xfId="1158" xr:uid="{00000000-0005-0000-0000-0000FD040000}"/>
    <cellStyle name="Обычный 152 10" xfId="1159" xr:uid="{00000000-0005-0000-0000-0000FE040000}"/>
    <cellStyle name="Обычный 152 11" xfId="1160" xr:uid="{00000000-0005-0000-0000-0000FF040000}"/>
    <cellStyle name="Обычный 152 12" xfId="1161" xr:uid="{00000000-0005-0000-0000-000000050000}"/>
    <cellStyle name="Обычный 152 13" xfId="1162" xr:uid="{00000000-0005-0000-0000-000001050000}"/>
    <cellStyle name="Обычный 152 14" xfId="1163" xr:uid="{00000000-0005-0000-0000-000002050000}"/>
    <cellStyle name="Обычный 152 15" xfId="1164" xr:uid="{00000000-0005-0000-0000-000003050000}"/>
    <cellStyle name="Обычный 152 16" xfId="1165" xr:uid="{00000000-0005-0000-0000-000004050000}"/>
    <cellStyle name="Обычный 152 17" xfId="1166" xr:uid="{00000000-0005-0000-0000-000005050000}"/>
    <cellStyle name="Обычный 152 18" xfId="1167" xr:uid="{00000000-0005-0000-0000-000006050000}"/>
    <cellStyle name="Обычный 152 19" xfId="1168" xr:uid="{00000000-0005-0000-0000-000007050000}"/>
    <cellStyle name="Обычный 152 2" xfId="1169" xr:uid="{00000000-0005-0000-0000-000008050000}"/>
    <cellStyle name="Обычный 152 20" xfId="1170" xr:uid="{00000000-0005-0000-0000-000009050000}"/>
    <cellStyle name="Обычный 152 21" xfId="1171" xr:uid="{00000000-0005-0000-0000-00000A050000}"/>
    <cellStyle name="Обычный 152 22" xfId="1172" xr:uid="{00000000-0005-0000-0000-00000B050000}"/>
    <cellStyle name="Обычный 152 23" xfId="1173" xr:uid="{00000000-0005-0000-0000-00000C050000}"/>
    <cellStyle name="Обычный 152 24" xfId="1174" xr:uid="{00000000-0005-0000-0000-00000D050000}"/>
    <cellStyle name="Обычный 152 25" xfId="1175" xr:uid="{00000000-0005-0000-0000-00000E050000}"/>
    <cellStyle name="Обычный 152 26" xfId="1176" xr:uid="{00000000-0005-0000-0000-00000F050000}"/>
    <cellStyle name="Обычный 152 27" xfId="1177" xr:uid="{00000000-0005-0000-0000-000010050000}"/>
    <cellStyle name="Обычный 152 28" xfId="1178" xr:uid="{00000000-0005-0000-0000-000011050000}"/>
    <cellStyle name="Обычный 152 29" xfId="1179" xr:uid="{00000000-0005-0000-0000-000012050000}"/>
    <cellStyle name="Обычный 152 3" xfId="1180" xr:uid="{00000000-0005-0000-0000-000013050000}"/>
    <cellStyle name="Обычный 152 30" xfId="1181" xr:uid="{00000000-0005-0000-0000-000014050000}"/>
    <cellStyle name="Обычный 152 31" xfId="1182" xr:uid="{00000000-0005-0000-0000-000015050000}"/>
    <cellStyle name="Обычный 152 32" xfId="1183" xr:uid="{00000000-0005-0000-0000-000016050000}"/>
    <cellStyle name="Обычный 152 4" xfId="1184" xr:uid="{00000000-0005-0000-0000-000017050000}"/>
    <cellStyle name="Обычный 152 5" xfId="1185" xr:uid="{00000000-0005-0000-0000-000018050000}"/>
    <cellStyle name="Обычный 152 6" xfId="1186" xr:uid="{00000000-0005-0000-0000-000019050000}"/>
    <cellStyle name="Обычный 152 7" xfId="1187" xr:uid="{00000000-0005-0000-0000-00001A050000}"/>
    <cellStyle name="Обычный 152 8" xfId="1188" xr:uid="{00000000-0005-0000-0000-00001B050000}"/>
    <cellStyle name="Обычный 152 9" xfId="1189" xr:uid="{00000000-0005-0000-0000-00001C050000}"/>
    <cellStyle name="Обычный 153" xfId="1190" xr:uid="{00000000-0005-0000-0000-00001D050000}"/>
    <cellStyle name="Обычный 153 10" xfId="1191" xr:uid="{00000000-0005-0000-0000-00001E050000}"/>
    <cellStyle name="Обычный 153 11" xfId="1192" xr:uid="{00000000-0005-0000-0000-00001F050000}"/>
    <cellStyle name="Обычный 153 12" xfId="1193" xr:uid="{00000000-0005-0000-0000-000020050000}"/>
    <cellStyle name="Обычный 153 13" xfId="1194" xr:uid="{00000000-0005-0000-0000-000021050000}"/>
    <cellStyle name="Обычный 153 14" xfId="1195" xr:uid="{00000000-0005-0000-0000-000022050000}"/>
    <cellStyle name="Обычный 153 15" xfId="1196" xr:uid="{00000000-0005-0000-0000-000023050000}"/>
    <cellStyle name="Обычный 153 16" xfId="1197" xr:uid="{00000000-0005-0000-0000-000024050000}"/>
    <cellStyle name="Обычный 153 17" xfId="1198" xr:uid="{00000000-0005-0000-0000-000025050000}"/>
    <cellStyle name="Обычный 153 18" xfId="1199" xr:uid="{00000000-0005-0000-0000-000026050000}"/>
    <cellStyle name="Обычный 153 19" xfId="1200" xr:uid="{00000000-0005-0000-0000-000027050000}"/>
    <cellStyle name="Обычный 153 2" xfId="1201" xr:uid="{00000000-0005-0000-0000-000028050000}"/>
    <cellStyle name="Обычный 153 20" xfId="1202" xr:uid="{00000000-0005-0000-0000-000029050000}"/>
    <cellStyle name="Обычный 153 21" xfId="1203" xr:uid="{00000000-0005-0000-0000-00002A050000}"/>
    <cellStyle name="Обычный 153 22" xfId="1204" xr:uid="{00000000-0005-0000-0000-00002B050000}"/>
    <cellStyle name="Обычный 153 23" xfId="1205" xr:uid="{00000000-0005-0000-0000-00002C050000}"/>
    <cellStyle name="Обычный 153 24" xfId="1206" xr:uid="{00000000-0005-0000-0000-00002D050000}"/>
    <cellStyle name="Обычный 153 25" xfId="1207" xr:uid="{00000000-0005-0000-0000-00002E050000}"/>
    <cellStyle name="Обычный 153 26" xfId="1208" xr:uid="{00000000-0005-0000-0000-00002F050000}"/>
    <cellStyle name="Обычный 153 27" xfId="1209" xr:uid="{00000000-0005-0000-0000-000030050000}"/>
    <cellStyle name="Обычный 153 28" xfId="1210" xr:uid="{00000000-0005-0000-0000-000031050000}"/>
    <cellStyle name="Обычный 153 29" xfId="1211" xr:uid="{00000000-0005-0000-0000-000032050000}"/>
    <cellStyle name="Обычный 153 3" xfId="1212" xr:uid="{00000000-0005-0000-0000-000033050000}"/>
    <cellStyle name="Обычный 153 30" xfId="1213" xr:uid="{00000000-0005-0000-0000-000034050000}"/>
    <cellStyle name="Обычный 153 31" xfId="1214" xr:uid="{00000000-0005-0000-0000-000035050000}"/>
    <cellStyle name="Обычный 153 32" xfId="1215" xr:uid="{00000000-0005-0000-0000-000036050000}"/>
    <cellStyle name="Обычный 153 4" xfId="1216" xr:uid="{00000000-0005-0000-0000-000037050000}"/>
    <cellStyle name="Обычный 153 5" xfId="1217" xr:uid="{00000000-0005-0000-0000-000038050000}"/>
    <cellStyle name="Обычный 153 6" xfId="1218" xr:uid="{00000000-0005-0000-0000-000039050000}"/>
    <cellStyle name="Обычный 153 7" xfId="1219" xr:uid="{00000000-0005-0000-0000-00003A050000}"/>
    <cellStyle name="Обычный 153 8" xfId="1220" xr:uid="{00000000-0005-0000-0000-00003B050000}"/>
    <cellStyle name="Обычный 153 9" xfId="1221" xr:uid="{00000000-0005-0000-0000-00003C050000}"/>
    <cellStyle name="Обычный 154" xfId="1222" xr:uid="{00000000-0005-0000-0000-00003D050000}"/>
    <cellStyle name="Обычный 154 10" xfId="1223" xr:uid="{00000000-0005-0000-0000-00003E050000}"/>
    <cellStyle name="Обычный 154 11" xfId="1224" xr:uid="{00000000-0005-0000-0000-00003F050000}"/>
    <cellStyle name="Обычный 154 12" xfId="1225" xr:uid="{00000000-0005-0000-0000-000040050000}"/>
    <cellStyle name="Обычный 154 13" xfId="1226" xr:uid="{00000000-0005-0000-0000-000041050000}"/>
    <cellStyle name="Обычный 154 14" xfId="1227" xr:uid="{00000000-0005-0000-0000-000042050000}"/>
    <cellStyle name="Обычный 154 15" xfId="1228" xr:uid="{00000000-0005-0000-0000-000043050000}"/>
    <cellStyle name="Обычный 154 16" xfId="1229" xr:uid="{00000000-0005-0000-0000-000044050000}"/>
    <cellStyle name="Обычный 154 17" xfId="1230" xr:uid="{00000000-0005-0000-0000-000045050000}"/>
    <cellStyle name="Обычный 154 18" xfId="1231" xr:uid="{00000000-0005-0000-0000-000046050000}"/>
    <cellStyle name="Обычный 154 19" xfId="1232" xr:uid="{00000000-0005-0000-0000-000047050000}"/>
    <cellStyle name="Обычный 154 2" xfId="1233" xr:uid="{00000000-0005-0000-0000-000048050000}"/>
    <cellStyle name="Обычный 154 20" xfId="1234" xr:uid="{00000000-0005-0000-0000-000049050000}"/>
    <cellStyle name="Обычный 154 21" xfId="1235" xr:uid="{00000000-0005-0000-0000-00004A050000}"/>
    <cellStyle name="Обычный 154 22" xfId="1236" xr:uid="{00000000-0005-0000-0000-00004B050000}"/>
    <cellStyle name="Обычный 154 23" xfId="1237" xr:uid="{00000000-0005-0000-0000-00004C050000}"/>
    <cellStyle name="Обычный 154 24" xfId="1238" xr:uid="{00000000-0005-0000-0000-00004D050000}"/>
    <cellStyle name="Обычный 154 25" xfId="1239" xr:uid="{00000000-0005-0000-0000-00004E050000}"/>
    <cellStyle name="Обычный 154 26" xfId="1240" xr:uid="{00000000-0005-0000-0000-00004F050000}"/>
    <cellStyle name="Обычный 154 27" xfId="1241" xr:uid="{00000000-0005-0000-0000-000050050000}"/>
    <cellStyle name="Обычный 154 28" xfId="1242" xr:uid="{00000000-0005-0000-0000-000051050000}"/>
    <cellStyle name="Обычный 154 29" xfId="1243" xr:uid="{00000000-0005-0000-0000-000052050000}"/>
    <cellStyle name="Обычный 154 3" xfId="1244" xr:uid="{00000000-0005-0000-0000-000053050000}"/>
    <cellStyle name="Обычный 154 30" xfId="1245" xr:uid="{00000000-0005-0000-0000-000054050000}"/>
    <cellStyle name="Обычный 154 31" xfId="1246" xr:uid="{00000000-0005-0000-0000-000055050000}"/>
    <cellStyle name="Обычный 154 32" xfId="1247" xr:uid="{00000000-0005-0000-0000-000056050000}"/>
    <cellStyle name="Обычный 154 4" xfId="1248" xr:uid="{00000000-0005-0000-0000-000057050000}"/>
    <cellStyle name="Обычный 154 5" xfId="1249" xr:uid="{00000000-0005-0000-0000-000058050000}"/>
    <cellStyle name="Обычный 154 6" xfId="1250" xr:uid="{00000000-0005-0000-0000-000059050000}"/>
    <cellStyle name="Обычный 154 7" xfId="1251" xr:uid="{00000000-0005-0000-0000-00005A050000}"/>
    <cellStyle name="Обычный 154 8" xfId="1252" xr:uid="{00000000-0005-0000-0000-00005B050000}"/>
    <cellStyle name="Обычный 154 9" xfId="1253" xr:uid="{00000000-0005-0000-0000-00005C050000}"/>
    <cellStyle name="Обычный 155" xfId="1254" xr:uid="{00000000-0005-0000-0000-00005D050000}"/>
    <cellStyle name="Обычный 155 10" xfId="1255" xr:uid="{00000000-0005-0000-0000-00005E050000}"/>
    <cellStyle name="Обычный 155 11" xfId="1256" xr:uid="{00000000-0005-0000-0000-00005F050000}"/>
    <cellStyle name="Обычный 155 12" xfId="1257" xr:uid="{00000000-0005-0000-0000-000060050000}"/>
    <cellStyle name="Обычный 155 13" xfId="1258" xr:uid="{00000000-0005-0000-0000-000061050000}"/>
    <cellStyle name="Обычный 155 14" xfId="1259" xr:uid="{00000000-0005-0000-0000-000062050000}"/>
    <cellStyle name="Обычный 155 15" xfId="1260" xr:uid="{00000000-0005-0000-0000-000063050000}"/>
    <cellStyle name="Обычный 155 16" xfId="1261" xr:uid="{00000000-0005-0000-0000-000064050000}"/>
    <cellStyle name="Обычный 155 17" xfId="1262" xr:uid="{00000000-0005-0000-0000-000065050000}"/>
    <cellStyle name="Обычный 155 18" xfId="1263" xr:uid="{00000000-0005-0000-0000-000066050000}"/>
    <cellStyle name="Обычный 155 19" xfId="1264" xr:uid="{00000000-0005-0000-0000-000067050000}"/>
    <cellStyle name="Обычный 155 2" xfId="1265" xr:uid="{00000000-0005-0000-0000-000068050000}"/>
    <cellStyle name="Обычный 155 20" xfId="1266" xr:uid="{00000000-0005-0000-0000-000069050000}"/>
    <cellStyle name="Обычный 155 21" xfId="1267" xr:uid="{00000000-0005-0000-0000-00006A050000}"/>
    <cellStyle name="Обычный 155 22" xfId="1268" xr:uid="{00000000-0005-0000-0000-00006B050000}"/>
    <cellStyle name="Обычный 155 23" xfId="1269" xr:uid="{00000000-0005-0000-0000-00006C050000}"/>
    <cellStyle name="Обычный 155 24" xfId="1270" xr:uid="{00000000-0005-0000-0000-00006D050000}"/>
    <cellStyle name="Обычный 155 25" xfId="1271" xr:uid="{00000000-0005-0000-0000-00006E050000}"/>
    <cellStyle name="Обычный 155 26" xfId="1272" xr:uid="{00000000-0005-0000-0000-00006F050000}"/>
    <cellStyle name="Обычный 155 27" xfId="1273" xr:uid="{00000000-0005-0000-0000-000070050000}"/>
    <cellStyle name="Обычный 155 28" xfId="1274" xr:uid="{00000000-0005-0000-0000-000071050000}"/>
    <cellStyle name="Обычный 155 29" xfId="1275" xr:uid="{00000000-0005-0000-0000-000072050000}"/>
    <cellStyle name="Обычный 155 3" xfId="1276" xr:uid="{00000000-0005-0000-0000-000073050000}"/>
    <cellStyle name="Обычный 155 30" xfId="1277" xr:uid="{00000000-0005-0000-0000-000074050000}"/>
    <cellStyle name="Обычный 155 31" xfId="1278" xr:uid="{00000000-0005-0000-0000-000075050000}"/>
    <cellStyle name="Обычный 155 32" xfId="1279" xr:uid="{00000000-0005-0000-0000-000076050000}"/>
    <cellStyle name="Обычный 155 4" xfId="1280" xr:uid="{00000000-0005-0000-0000-000077050000}"/>
    <cellStyle name="Обычный 155 5" xfId="1281" xr:uid="{00000000-0005-0000-0000-000078050000}"/>
    <cellStyle name="Обычный 155 6" xfId="1282" xr:uid="{00000000-0005-0000-0000-000079050000}"/>
    <cellStyle name="Обычный 155 7" xfId="1283" xr:uid="{00000000-0005-0000-0000-00007A050000}"/>
    <cellStyle name="Обычный 155 8" xfId="1284" xr:uid="{00000000-0005-0000-0000-00007B050000}"/>
    <cellStyle name="Обычный 155 9" xfId="1285" xr:uid="{00000000-0005-0000-0000-00007C050000}"/>
    <cellStyle name="Обычный 156" xfId="1286" xr:uid="{00000000-0005-0000-0000-00007D050000}"/>
    <cellStyle name="Обычный 156 10" xfId="1287" xr:uid="{00000000-0005-0000-0000-00007E050000}"/>
    <cellStyle name="Обычный 156 11" xfId="1288" xr:uid="{00000000-0005-0000-0000-00007F050000}"/>
    <cellStyle name="Обычный 156 12" xfId="1289" xr:uid="{00000000-0005-0000-0000-000080050000}"/>
    <cellStyle name="Обычный 156 13" xfId="1290" xr:uid="{00000000-0005-0000-0000-000081050000}"/>
    <cellStyle name="Обычный 156 14" xfId="1291" xr:uid="{00000000-0005-0000-0000-000082050000}"/>
    <cellStyle name="Обычный 156 15" xfId="1292" xr:uid="{00000000-0005-0000-0000-000083050000}"/>
    <cellStyle name="Обычный 156 16" xfId="1293" xr:uid="{00000000-0005-0000-0000-000084050000}"/>
    <cellStyle name="Обычный 156 17" xfId="1294" xr:uid="{00000000-0005-0000-0000-000085050000}"/>
    <cellStyle name="Обычный 156 18" xfId="1295" xr:uid="{00000000-0005-0000-0000-000086050000}"/>
    <cellStyle name="Обычный 156 19" xfId="1296" xr:uid="{00000000-0005-0000-0000-000087050000}"/>
    <cellStyle name="Обычный 156 2" xfId="1297" xr:uid="{00000000-0005-0000-0000-000088050000}"/>
    <cellStyle name="Обычный 156 20" xfId="1298" xr:uid="{00000000-0005-0000-0000-000089050000}"/>
    <cellStyle name="Обычный 156 21" xfId="1299" xr:uid="{00000000-0005-0000-0000-00008A050000}"/>
    <cellStyle name="Обычный 156 22" xfId="1300" xr:uid="{00000000-0005-0000-0000-00008B050000}"/>
    <cellStyle name="Обычный 156 23" xfId="1301" xr:uid="{00000000-0005-0000-0000-00008C050000}"/>
    <cellStyle name="Обычный 156 24" xfId="1302" xr:uid="{00000000-0005-0000-0000-00008D050000}"/>
    <cellStyle name="Обычный 156 25" xfId="1303" xr:uid="{00000000-0005-0000-0000-00008E050000}"/>
    <cellStyle name="Обычный 156 26" xfId="1304" xr:uid="{00000000-0005-0000-0000-00008F050000}"/>
    <cellStyle name="Обычный 156 27" xfId="1305" xr:uid="{00000000-0005-0000-0000-000090050000}"/>
    <cellStyle name="Обычный 156 28" xfId="1306" xr:uid="{00000000-0005-0000-0000-000091050000}"/>
    <cellStyle name="Обычный 156 29" xfId="1307" xr:uid="{00000000-0005-0000-0000-000092050000}"/>
    <cellStyle name="Обычный 156 3" xfId="1308" xr:uid="{00000000-0005-0000-0000-000093050000}"/>
    <cellStyle name="Обычный 156 30" xfId="1309" xr:uid="{00000000-0005-0000-0000-000094050000}"/>
    <cellStyle name="Обычный 156 31" xfId="1310" xr:uid="{00000000-0005-0000-0000-000095050000}"/>
    <cellStyle name="Обычный 156 32" xfId="1311" xr:uid="{00000000-0005-0000-0000-000096050000}"/>
    <cellStyle name="Обычный 156 4" xfId="1312" xr:uid="{00000000-0005-0000-0000-000097050000}"/>
    <cellStyle name="Обычный 156 5" xfId="1313" xr:uid="{00000000-0005-0000-0000-000098050000}"/>
    <cellStyle name="Обычный 156 6" xfId="1314" xr:uid="{00000000-0005-0000-0000-000099050000}"/>
    <cellStyle name="Обычный 156 7" xfId="1315" xr:uid="{00000000-0005-0000-0000-00009A050000}"/>
    <cellStyle name="Обычный 156 8" xfId="1316" xr:uid="{00000000-0005-0000-0000-00009B050000}"/>
    <cellStyle name="Обычный 156 9" xfId="1317" xr:uid="{00000000-0005-0000-0000-00009C050000}"/>
    <cellStyle name="Обычный 157" xfId="1318" xr:uid="{00000000-0005-0000-0000-00009D050000}"/>
    <cellStyle name="Обычный 157 10" xfId="1319" xr:uid="{00000000-0005-0000-0000-00009E050000}"/>
    <cellStyle name="Обычный 157 11" xfId="1320" xr:uid="{00000000-0005-0000-0000-00009F050000}"/>
    <cellStyle name="Обычный 157 12" xfId="1321" xr:uid="{00000000-0005-0000-0000-0000A0050000}"/>
    <cellStyle name="Обычный 157 13" xfId="1322" xr:uid="{00000000-0005-0000-0000-0000A1050000}"/>
    <cellStyle name="Обычный 157 14" xfId="1323" xr:uid="{00000000-0005-0000-0000-0000A2050000}"/>
    <cellStyle name="Обычный 157 15" xfId="1324" xr:uid="{00000000-0005-0000-0000-0000A3050000}"/>
    <cellStyle name="Обычный 157 16" xfId="1325" xr:uid="{00000000-0005-0000-0000-0000A4050000}"/>
    <cellStyle name="Обычный 157 17" xfId="1326" xr:uid="{00000000-0005-0000-0000-0000A5050000}"/>
    <cellStyle name="Обычный 157 18" xfId="1327" xr:uid="{00000000-0005-0000-0000-0000A6050000}"/>
    <cellStyle name="Обычный 157 19" xfId="1328" xr:uid="{00000000-0005-0000-0000-0000A7050000}"/>
    <cellStyle name="Обычный 157 2" xfId="1329" xr:uid="{00000000-0005-0000-0000-0000A8050000}"/>
    <cellStyle name="Обычный 157 20" xfId="1330" xr:uid="{00000000-0005-0000-0000-0000A9050000}"/>
    <cellStyle name="Обычный 157 21" xfId="1331" xr:uid="{00000000-0005-0000-0000-0000AA050000}"/>
    <cellStyle name="Обычный 157 22" xfId="1332" xr:uid="{00000000-0005-0000-0000-0000AB050000}"/>
    <cellStyle name="Обычный 157 23" xfId="1333" xr:uid="{00000000-0005-0000-0000-0000AC050000}"/>
    <cellStyle name="Обычный 157 24" xfId="1334" xr:uid="{00000000-0005-0000-0000-0000AD050000}"/>
    <cellStyle name="Обычный 157 25" xfId="1335" xr:uid="{00000000-0005-0000-0000-0000AE050000}"/>
    <cellStyle name="Обычный 157 26" xfId="1336" xr:uid="{00000000-0005-0000-0000-0000AF050000}"/>
    <cellStyle name="Обычный 157 27" xfId="1337" xr:uid="{00000000-0005-0000-0000-0000B0050000}"/>
    <cellStyle name="Обычный 157 28" xfId="1338" xr:uid="{00000000-0005-0000-0000-0000B1050000}"/>
    <cellStyle name="Обычный 157 29" xfId="1339" xr:uid="{00000000-0005-0000-0000-0000B2050000}"/>
    <cellStyle name="Обычный 157 3" xfId="1340" xr:uid="{00000000-0005-0000-0000-0000B3050000}"/>
    <cellStyle name="Обычный 157 30" xfId="1341" xr:uid="{00000000-0005-0000-0000-0000B4050000}"/>
    <cellStyle name="Обычный 157 31" xfId="1342" xr:uid="{00000000-0005-0000-0000-0000B5050000}"/>
    <cellStyle name="Обычный 157 32" xfId="1343" xr:uid="{00000000-0005-0000-0000-0000B6050000}"/>
    <cellStyle name="Обычный 157 4" xfId="1344" xr:uid="{00000000-0005-0000-0000-0000B7050000}"/>
    <cellStyle name="Обычный 157 5" xfId="1345" xr:uid="{00000000-0005-0000-0000-0000B8050000}"/>
    <cellStyle name="Обычный 157 6" xfId="1346" xr:uid="{00000000-0005-0000-0000-0000B9050000}"/>
    <cellStyle name="Обычный 157 7" xfId="1347" xr:uid="{00000000-0005-0000-0000-0000BA050000}"/>
    <cellStyle name="Обычный 157 8" xfId="1348" xr:uid="{00000000-0005-0000-0000-0000BB050000}"/>
    <cellStyle name="Обычный 157 9" xfId="1349" xr:uid="{00000000-0005-0000-0000-0000BC050000}"/>
    <cellStyle name="Обычный 158" xfId="1350" xr:uid="{00000000-0005-0000-0000-0000BD050000}"/>
    <cellStyle name="Обычный 158 10" xfId="1351" xr:uid="{00000000-0005-0000-0000-0000BE050000}"/>
    <cellStyle name="Обычный 158 11" xfId="1352" xr:uid="{00000000-0005-0000-0000-0000BF050000}"/>
    <cellStyle name="Обычный 158 12" xfId="1353" xr:uid="{00000000-0005-0000-0000-0000C0050000}"/>
    <cellStyle name="Обычный 158 13" xfId="1354" xr:uid="{00000000-0005-0000-0000-0000C1050000}"/>
    <cellStyle name="Обычный 158 14" xfId="1355" xr:uid="{00000000-0005-0000-0000-0000C2050000}"/>
    <cellStyle name="Обычный 158 15" xfId="1356" xr:uid="{00000000-0005-0000-0000-0000C3050000}"/>
    <cellStyle name="Обычный 158 16" xfId="1357" xr:uid="{00000000-0005-0000-0000-0000C4050000}"/>
    <cellStyle name="Обычный 158 17" xfId="1358" xr:uid="{00000000-0005-0000-0000-0000C5050000}"/>
    <cellStyle name="Обычный 158 18" xfId="1359" xr:uid="{00000000-0005-0000-0000-0000C6050000}"/>
    <cellStyle name="Обычный 158 19" xfId="1360" xr:uid="{00000000-0005-0000-0000-0000C7050000}"/>
    <cellStyle name="Обычный 158 2" xfId="1361" xr:uid="{00000000-0005-0000-0000-0000C8050000}"/>
    <cellStyle name="Обычный 158 20" xfId="1362" xr:uid="{00000000-0005-0000-0000-0000C9050000}"/>
    <cellStyle name="Обычный 158 21" xfId="1363" xr:uid="{00000000-0005-0000-0000-0000CA050000}"/>
    <cellStyle name="Обычный 158 22" xfId="1364" xr:uid="{00000000-0005-0000-0000-0000CB050000}"/>
    <cellStyle name="Обычный 158 23" xfId="1365" xr:uid="{00000000-0005-0000-0000-0000CC050000}"/>
    <cellStyle name="Обычный 158 24" xfId="1366" xr:uid="{00000000-0005-0000-0000-0000CD050000}"/>
    <cellStyle name="Обычный 158 25" xfId="1367" xr:uid="{00000000-0005-0000-0000-0000CE050000}"/>
    <cellStyle name="Обычный 158 26" xfId="1368" xr:uid="{00000000-0005-0000-0000-0000CF050000}"/>
    <cellStyle name="Обычный 158 27" xfId="1369" xr:uid="{00000000-0005-0000-0000-0000D0050000}"/>
    <cellStyle name="Обычный 158 28" xfId="1370" xr:uid="{00000000-0005-0000-0000-0000D1050000}"/>
    <cellStyle name="Обычный 158 29" xfId="1371" xr:uid="{00000000-0005-0000-0000-0000D2050000}"/>
    <cellStyle name="Обычный 158 3" xfId="1372" xr:uid="{00000000-0005-0000-0000-0000D3050000}"/>
    <cellStyle name="Обычный 158 30" xfId="1373" xr:uid="{00000000-0005-0000-0000-0000D4050000}"/>
    <cellStyle name="Обычный 158 31" xfId="1374" xr:uid="{00000000-0005-0000-0000-0000D5050000}"/>
    <cellStyle name="Обычный 158 32" xfId="1375" xr:uid="{00000000-0005-0000-0000-0000D6050000}"/>
    <cellStyle name="Обычный 158 4" xfId="1376" xr:uid="{00000000-0005-0000-0000-0000D7050000}"/>
    <cellStyle name="Обычный 158 5" xfId="1377" xr:uid="{00000000-0005-0000-0000-0000D8050000}"/>
    <cellStyle name="Обычный 158 6" xfId="1378" xr:uid="{00000000-0005-0000-0000-0000D9050000}"/>
    <cellStyle name="Обычный 158 7" xfId="1379" xr:uid="{00000000-0005-0000-0000-0000DA050000}"/>
    <cellStyle name="Обычный 158 8" xfId="1380" xr:uid="{00000000-0005-0000-0000-0000DB050000}"/>
    <cellStyle name="Обычный 158 9" xfId="1381" xr:uid="{00000000-0005-0000-0000-0000DC050000}"/>
    <cellStyle name="Обычный 159" xfId="1382" xr:uid="{00000000-0005-0000-0000-0000DD050000}"/>
    <cellStyle name="Обычный 159 10" xfId="1383" xr:uid="{00000000-0005-0000-0000-0000DE050000}"/>
    <cellStyle name="Обычный 159 11" xfId="1384" xr:uid="{00000000-0005-0000-0000-0000DF050000}"/>
    <cellStyle name="Обычный 159 12" xfId="1385" xr:uid="{00000000-0005-0000-0000-0000E0050000}"/>
    <cellStyle name="Обычный 159 13" xfId="1386" xr:uid="{00000000-0005-0000-0000-0000E1050000}"/>
    <cellStyle name="Обычный 159 14" xfId="1387" xr:uid="{00000000-0005-0000-0000-0000E2050000}"/>
    <cellStyle name="Обычный 159 15" xfId="1388" xr:uid="{00000000-0005-0000-0000-0000E3050000}"/>
    <cellStyle name="Обычный 159 16" xfId="1389" xr:uid="{00000000-0005-0000-0000-0000E4050000}"/>
    <cellStyle name="Обычный 159 17" xfId="1390" xr:uid="{00000000-0005-0000-0000-0000E5050000}"/>
    <cellStyle name="Обычный 159 18" xfId="1391" xr:uid="{00000000-0005-0000-0000-0000E6050000}"/>
    <cellStyle name="Обычный 159 19" xfId="1392" xr:uid="{00000000-0005-0000-0000-0000E7050000}"/>
    <cellStyle name="Обычный 159 2" xfId="1393" xr:uid="{00000000-0005-0000-0000-0000E8050000}"/>
    <cellStyle name="Обычный 159 20" xfId="1394" xr:uid="{00000000-0005-0000-0000-0000E9050000}"/>
    <cellStyle name="Обычный 159 21" xfId="1395" xr:uid="{00000000-0005-0000-0000-0000EA050000}"/>
    <cellStyle name="Обычный 159 22" xfId="1396" xr:uid="{00000000-0005-0000-0000-0000EB050000}"/>
    <cellStyle name="Обычный 159 23" xfId="1397" xr:uid="{00000000-0005-0000-0000-0000EC050000}"/>
    <cellStyle name="Обычный 159 24" xfId="1398" xr:uid="{00000000-0005-0000-0000-0000ED050000}"/>
    <cellStyle name="Обычный 159 25" xfId="1399" xr:uid="{00000000-0005-0000-0000-0000EE050000}"/>
    <cellStyle name="Обычный 159 26" xfId="1400" xr:uid="{00000000-0005-0000-0000-0000EF050000}"/>
    <cellStyle name="Обычный 159 27" xfId="1401" xr:uid="{00000000-0005-0000-0000-0000F0050000}"/>
    <cellStyle name="Обычный 159 28" xfId="1402" xr:uid="{00000000-0005-0000-0000-0000F1050000}"/>
    <cellStyle name="Обычный 159 29" xfId="1403" xr:uid="{00000000-0005-0000-0000-0000F2050000}"/>
    <cellStyle name="Обычный 159 3" xfId="1404" xr:uid="{00000000-0005-0000-0000-0000F3050000}"/>
    <cellStyle name="Обычный 159 30" xfId="1405" xr:uid="{00000000-0005-0000-0000-0000F4050000}"/>
    <cellStyle name="Обычный 159 31" xfId="1406" xr:uid="{00000000-0005-0000-0000-0000F5050000}"/>
    <cellStyle name="Обычный 159 32" xfId="1407" xr:uid="{00000000-0005-0000-0000-0000F6050000}"/>
    <cellStyle name="Обычный 159 4" xfId="1408" xr:uid="{00000000-0005-0000-0000-0000F7050000}"/>
    <cellStyle name="Обычный 159 5" xfId="1409" xr:uid="{00000000-0005-0000-0000-0000F8050000}"/>
    <cellStyle name="Обычный 159 6" xfId="1410" xr:uid="{00000000-0005-0000-0000-0000F9050000}"/>
    <cellStyle name="Обычный 159 7" xfId="1411" xr:uid="{00000000-0005-0000-0000-0000FA050000}"/>
    <cellStyle name="Обычный 159 8" xfId="1412" xr:uid="{00000000-0005-0000-0000-0000FB050000}"/>
    <cellStyle name="Обычный 159 9" xfId="1413" xr:uid="{00000000-0005-0000-0000-0000FC050000}"/>
    <cellStyle name="Обычный 16" xfId="1414" xr:uid="{00000000-0005-0000-0000-0000FD050000}"/>
    <cellStyle name="Обычный 160" xfId="1415" xr:uid="{00000000-0005-0000-0000-0000FE050000}"/>
    <cellStyle name="Обычный 160 10" xfId="1416" xr:uid="{00000000-0005-0000-0000-0000FF050000}"/>
    <cellStyle name="Обычный 160 11" xfId="1417" xr:uid="{00000000-0005-0000-0000-000000060000}"/>
    <cellStyle name="Обычный 160 12" xfId="1418" xr:uid="{00000000-0005-0000-0000-000001060000}"/>
    <cellStyle name="Обычный 160 13" xfId="1419" xr:uid="{00000000-0005-0000-0000-000002060000}"/>
    <cellStyle name="Обычный 160 14" xfId="1420" xr:uid="{00000000-0005-0000-0000-000003060000}"/>
    <cellStyle name="Обычный 160 15" xfId="1421" xr:uid="{00000000-0005-0000-0000-000004060000}"/>
    <cellStyle name="Обычный 160 16" xfId="1422" xr:uid="{00000000-0005-0000-0000-000005060000}"/>
    <cellStyle name="Обычный 160 17" xfId="1423" xr:uid="{00000000-0005-0000-0000-000006060000}"/>
    <cellStyle name="Обычный 160 18" xfId="1424" xr:uid="{00000000-0005-0000-0000-000007060000}"/>
    <cellStyle name="Обычный 160 19" xfId="1425" xr:uid="{00000000-0005-0000-0000-000008060000}"/>
    <cellStyle name="Обычный 160 2" xfId="1426" xr:uid="{00000000-0005-0000-0000-000009060000}"/>
    <cellStyle name="Обычный 160 20" xfId="1427" xr:uid="{00000000-0005-0000-0000-00000A060000}"/>
    <cellStyle name="Обычный 160 21" xfId="1428" xr:uid="{00000000-0005-0000-0000-00000B060000}"/>
    <cellStyle name="Обычный 160 22" xfId="1429" xr:uid="{00000000-0005-0000-0000-00000C060000}"/>
    <cellStyle name="Обычный 160 23" xfId="1430" xr:uid="{00000000-0005-0000-0000-00000D060000}"/>
    <cellStyle name="Обычный 160 24" xfId="1431" xr:uid="{00000000-0005-0000-0000-00000E060000}"/>
    <cellStyle name="Обычный 160 25" xfId="1432" xr:uid="{00000000-0005-0000-0000-00000F060000}"/>
    <cellStyle name="Обычный 160 26" xfId="1433" xr:uid="{00000000-0005-0000-0000-000010060000}"/>
    <cellStyle name="Обычный 160 27" xfId="1434" xr:uid="{00000000-0005-0000-0000-000011060000}"/>
    <cellStyle name="Обычный 160 28" xfId="1435" xr:uid="{00000000-0005-0000-0000-000012060000}"/>
    <cellStyle name="Обычный 160 29" xfId="1436" xr:uid="{00000000-0005-0000-0000-000013060000}"/>
    <cellStyle name="Обычный 160 3" xfId="1437" xr:uid="{00000000-0005-0000-0000-000014060000}"/>
    <cellStyle name="Обычный 160 30" xfId="1438" xr:uid="{00000000-0005-0000-0000-000015060000}"/>
    <cellStyle name="Обычный 160 31" xfId="1439" xr:uid="{00000000-0005-0000-0000-000016060000}"/>
    <cellStyle name="Обычный 160 32" xfId="1440" xr:uid="{00000000-0005-0000-0000-000017060000}"/>
    <cellStyle name="Обычный 160 4" xfId="1441" xr:uid="{00000000-0005-0000-0000-000018060000}"/>
    <cellStyle name="Обычный 160 5" xfId="1442" xr:uid="{00000000-0005-0000-0000-000019060000}"/>
    <cellStyle name="Обычный 160 6" xfId="1443" xr:uid="{00000000-0005-0000-0000-00001A060000}"/>
    <cellStyle name="Обычный 160 7" xfId="1444" xr:uid="{00000000-0005-0000-0000-00001B060000}"/>
    <cellStyle name="Обычный 160 8" xfId="1445" xr:uid="{00000000-0005-0000-0000-00001C060000}"/>
    <cellStyle name="Обычный 160 9" xfId="1446" xr:uid="{00000000-0005-0000-0000-00001D060000}"/>
    <cellStyle name="Обычный 161" xfId="1447" xr:uid="{00000000-0005-0000-0000-00001E060000}"/>
    <cellStyle name="Обычный 161 10" xfId="1448" xr:uid="{00000000-0005-0000-0000-00001F060000}"/>
    <cellStyle name="Обычный 161 11" xfId="1449" xr:uid="{00000000-0005-0000-0000-000020060000}"/>
    <cellStyle name="Обычный 161 12" xfId="1450" xr:uid="{00000000-0005-0000-0000-000021060000}"/>
    <cellStyle name="Обычный 161 13" xfId="1451" xr:uid="{00000000-0005-0000-0000-000022060000}"/>
    <cellStyle name="Обычный 161 14" xfId="1452" xr:uid="{00000000-0005-0000-0000-000023060000}"/>
    <cellStyle name="Обычный 161 15" xfId="1453" xr:uid="{00000000-0005-0000-0000-000024060000}"/>
    <cellStyle name="Обычный 161 16" xfId="1454" xr:uid="{00000000-0005-0000-0000-000025060000}"/>
    <cellStyle name="Обычный 161 17" xfId="1455" xr:uid="{00000000-0005-0000-0000-000026060000}"/>
    <cellStyle name="Обычный 161 18" xfId="1456" xr:uid="{00000000-0005-0000-0000-000027060000}"/>
    <cellStyle name="Обычный 161 19" xfId="1457" xr:uid="{00000000-0005-0000-0000-000028060000}"/>
    <cellStyle name="Обычный 161 2" xfId="1458" xr:uid="{00000000-0005-0000-0000-000029060000}"/>
    <cellStyle name="Обычный 161 20" xfId="1459" xr:uid="{00000000-0005-0000-0000-00002A060000}"/>
    <cellStyle name="Обычный 161 21" xfId="1460" xr:uid="{00000000-0005-0000-0000-00002B060000}"/>
    <cellStyle name="Обычный 161 22" xfId="1461" xr:uid="{00000000-0005-0000-0000-00002C060000}"/>
    <cellStyle name="Обычный 161 23" xfId="1462" xr:uid="{00000000-0005-0000-0000-00002D060000}"/>
    <cellStyle name="Обычный 161 24" xfId="1463" xr:uid="{00000000-0005-0000-0000-00002E060000}"/>
    <cellStyle name="Обычный 161 25" xfId="1464" xr:uid="{00000000-0005-0000-0000-00002F060000}"/>
    <cellStyle name="Обычный 161 26" xfId="1465" xr:uid="{00000000-0005-0000-0000-000030060000}"/>
    <cellStyle name="Обычный 161 27" xfId="1466" xr:uid="{00000000-0005-0000-0000-000031060000}"/>
    <cellStyle name="Обычный 161 28" xfId="1467" xr:uid="{00000000-0005-0000-0000-000032060000}"/>
    <cellStyle name="Обычный 161 29" xfId="1468" xr:uid="{00000000-0005-0000-0000-000033060000}"/>
    <cellStyle name="Обычный 161 3" xfId="1469" xr:uid="{00000000-0005-0000-0000-000034060000}"/>
    <cellStyle name="Обычный 161 30" xfId="1470" xr:uid="{00000000-0005-0000-0000-000035060000}"/>
    <cellStyle name="Обычный 161 31" xfId="1471" xr:uid="{00000000-0005-0000-0000-000036060000}"/>
    <cellStyle name="Обычный 161 32" xfId="1472" xr:uid="{00000000-0005-0000-0000-000037060000}"/>
    <cellStyle name="Обычный 161 4" xfId="1473" xr:uid="{00000000-0005-0000-0000-000038060000}"/>
    <cellStyle name="Обычный 161 5" xfId="1474" xr:uid="{00000000-0005-0000-0000-000039060000}"/>
    <cellStyle name="Обычный 161 6" xfId="1475" xr:uid="{00000000-0005-0000-0000-00003A060000}"/>
    <cellStyle name="Обычный 161 7" xfId="1476" xr:uid="{00000000-0005-0000-0000-00003B060000}"/>
    <cellStyle name="Обычный 161 8" xfId="1477" xr:uid="{00000000-0005-0000-0000-00003C060000}"/>
    <cellStyle name="Обычный 161 9" xfId="1478" xr:uid="{00000000-0005-0000-0000-00003D060000}"/>
    <cellStyle name="Обычный 162" xfId="1479" xr:uid="{00000000-0005-0000-0000-00003E060000}"/>
    <cellStyle name="Обычный 162 10" xfId="1480" xr:uid="{00000000-0005-0000-0000-00003F060000}"/>
    <cellStyle name="Обычный 162 11" xfId="1481" xr:uid="{00000000-0005-0000-0000-000040060000}"/>
    <cellStyle name="Обычный 162 12" xfId="1482" xr:uid="{00000000-0005-0000-0000-000041060000}"/>
    <cellStyle name="Обычный 162 13" xfId="1483" xr:uid="{00000000-0005-0000-0000-000042060000}"/>
    <cellStyle name="Обычный 162 14" xfId="1484" xr:uid="{00000000-0005-0000-0000-000043060000}"/>
    <cellStyle name="Обычный 162 15" xfId="1485" xr:uid="{00000000-0005-0000-0000-000044060000}"/>
    <cellStyle name="Обычный 162 16" xfId="1486" xr:uid="{00000000-0005-0000-0000-000045060000}"/>
    <cellStyle name="Обычный 162 17" xfId="1487" xr:uid="{00000000-0005-0000-0000-000046060000}"/>
    <cellStyle name="Обычный 162 18" xfId="1488" xr:uid="{00000000-0005-0000-0000-000047060000}"/>
    <cellStyle name="Обычный 162 19" xfId="1489" xr:uid="{00000000-0005-0000-0000-000048060000}"/>
    <cellStyle name="Обычный 162 2" xfId="1490" xr:uid="{00000000-0005-0000-0000-000049060000}"/>
    <cellStyle name="Обычный 162 20" xfId="1491" xr:uid="{00000000-0005-0000-0000-00004A060000}"/>
    <cellStyle name="Обычный 162 21" xfId="1492" xr:uid="{00000000-0005-0000-0000-00004B060000}"/>
    <cellStyle name="Обычный 162 22" xfId="1493" xr:uid="{00000000-0005-0000-0000-00004C060000}"/>
    <cellStyle name="Обычный 162 23" xfId="1494" xr:uid="{00000000-0005-0000-0000-00004D060000}"/>
    <cellStyle name="Обычный 162 24" xfId="1495" xr:uid="{00000000-0005-0000-0000-00004E060000}"/>
    <cellStyle name="Обычный 162 25" xfId="1496" xr:uid="{00000000-0005-0000-0000-00004F060000}"/>
    <cellStyle name="Обычный 162 26" xfId="1497" xr:uid="{00000000-0005-0000-0000-000050060000}"/>
    <cellStyle name="Обычный 162 27" xfId="1498" xr:uid="{00000000-0005-0000-0000-000051060000}"/>
    <cellStyle name="Обычный 162 28" xfId="1499" xr:uid="{00000000-0005-0000-0000-000052060000}"/>
    <cellStyle name="Обычный 162 29" xfId="1500" xr:uid="{00000000-0005-0000-0000-000053060000}"/>
    <cellStyle name="Обычный 162 3" xfId="1501" xr:uid="{00000000-0005-0000-0000-000054060000}"/>
    <cellStyle name="Обычный 162 30" xfId="1502" xr:uid="{00000000-0005-0000-0000-000055060000}"/>
    <cellStyle name="Обычный 162 31" xfId="1503" xr:uid="{00000000-0005-0000-0000-000056060000}"/>
    <cellStyle name="Обычный 162 32" xfId="1504" xr:uid="{00000000-0005-0000-0000-000057060000}"/>
    <cellStyle name="Обычный 162 4" xfId="1505" xr:uid="{00000000-0005-0000-0000-000058060000}"/>
    <cellStyle name="Обычный 162 5" xfId="1506" xr:uid="{00000000-0005-0000-0000-000059060000}"/>
    <cellStyle name="Обычный 162 6" xfId="1507" xr:uid="{00000000-0005-0000-0000-00005A060000}"/>
    <cellStyle name="Обычный 162 7" xfId="1508" xr:uid="{00000000-0005-0000-0000-00005B060000}"/>
    <cellStyle name="Обычный 162 8" xfId="1509" xr:uid="{00000000-0005-0000-0000-00005C060000}"/>
    <cellStyle name="Обычный 162 9" xfId="1510" xr:uid="{00000000-0005-0000-0000-00005D060000}"/>
    <cellStyle name="Обычный 163" xfId="1511" xr:uid="{00000000-0005-0000-0000-00005E060000}"/>
    <cellStyle name="Обычный 163 10" xfId="1512" xr:uid="{00000000-0005-0000-0000-00005F060000}"/>
    <cellStyle name="Обычный 163 11" xfId="1513" xr:uid="{00000000-0005-0000-0000-000060060000}"/>
    <cellStyle name="Обычный 163 12" xfId="1514" xr:uid="{00000000-0005-0000-0000-000061060000}"/>
    <cellStyle name="Обычный 163 13" xfId="1515" xr:uid="{00000000-0005-0000-0000-000062060000}"/>
    <cellStyle name="Обычный 163 14" xfId="1516" xr:uid="{00000000-0005-0000-0000-000063060000}"/>
    <cellStyle name="Обычный 163 15" xfId="1517" xr:uid="{00000000-0005-0000-0000-000064060000}"/>
    <cellStyle name="Обычный 163 16" xfId="1518" xr:uid="{00000000-0005-0000-0000-000065060000}"/>
    <cellStyle name="Обычный 163 17" xfId="1519" xr:uid="{00000000-0005-0000-0000-000066060000}"/>
    <cellStyle name="Обычный 163 18" xfId="1520" xr:uid="{00000000-0005-0000-0000-000067060000}"/>
    <cellStyle name="Обычный 163 19" xfId="1521" xr:uid="{00000000-0005-0000-0000-000068060000}"/>
    <cellStyle name="Обычный 163 2" xfId="1522" xr:uid="{00000000-0005-0000-0000-000069060000}"/>
    <cellStyle name="Обычный 163 20" xfId="1523" xr:uid="{00000000-0005-0000-0000-00006A060000}"/>
    <cellStyle name="Обычный 163 21" xfId="1524" xr:uid="{00000000-0005-0000-0000-00006B060000}"/>
    <cellStyle name="Обычный 163 22" xfId="1525" xr:uid="{00000000-0005-0000-0000-00006C060000}"/>
    <cellStyle name="Обычный 163 23" xfId="1526" xr:uid="{00000000-0005-0000-0000-00006D060000}"/>
    <cellStyle name="Обычный 163 24" xfId="1527" xr:uid="{00000000-0005-0000-0000-00006E060000}"/>
    <cellStyle name="Обычный 163 25" xfId="1528" xr:uid="{00000000-0005-0000-0000-00006F060000}"/>
    <cellStyle name="Обычный 163 26" xfId="1529" xr:uid="{00000000-0005-0000-0000-000070060000}"/>
    <cellStyle name="Обычный 163 27" xfId="1530" xr:uid="{00000000-0005-0000-0000-000071060000}"/>
    <cellStyle name="Обычный 163 28" xfId="1531" xr:uid="{00000000-0005-0000-0000-000072060000}"/>
    <cellStyle name="Обычный 163 29" xfId="1532" xr:uid="{00000000-0005-0000-0000-000073060000}"/>
    <cellStyle name="Обычный 163 3" xfId="1533" xr:uid="{00000000-0005-0000-0000-000074060000}"/>
    <cellStyle name="Обычный 163 30" xfId="1534" xr:uid="{00000000-0005-0000-0000-000075060000}"/>
    <cellStyle name="Обычный 163 31" xfId="1535" xr:uid="{00000000-0005-0000-0000-000076060000}"/>
    <cellStyle name="Обычный 163 32" xfId="1536" xr:uid="{00000000-0005-0000-0000-000077060000}"/>
    <cellStyle name="Обычный 163 4" xfId="1537" xr:uid="{00000000-0005-0000-0000-000078060000}"/>
    <cellStyle name="Обычный 163 5" xfId="1538" xr:uid="{00000000-0005-0000-0000-000079060000}"/>
    <cellStyle name="Обычный 163 6" xfId="1539" xr:uid="{00000000-0005-0000-0000-00007A060000}"/>
    <cellStyle name="Обычный 163 7" xfId="1540" xr:uid="{00000000-0005-0000-0000-00007B060000}"/>
    <cellStyle name="Обычный 163 8" xfId="1541" xr:uid="{00000000-0005-0000-0000-00007C060000}"/>
    <cellStyle name="Обычный 163 9" xfId="1542" xr:uid="{00000000-0005-0000-0000-00007D060000}"/>
    <cellStyle name="Обычный 164" xfId="1543" xr:uid="{00000000-0005-0000-0000-00007E060000}"/>
    <cellStyle name="Обычный 164 10" xfId="1544" xr:uid="{00000000-0005-0000-0000-00007F060000}"/>
    <cellStyle name="Обычный 164 11" xfId="1545" xr:uid="{00000000-0005-0000-0000-000080060000}"/>
    <cellStyle name="Обычный 164 12" xfId="1546" xr:uid="{00000000-0005-0000-0000-000081060000}"/>
    <cellStyle name="Обычный 164 13" xfId="1547" xr:uid="{00000000-0005-0000-0000-000082060000}"/>
    <cellStyle name="Обычный 164 14" xfId="1548" xr:uid="{00000000-0005-0000-0000-000083060000}"/>
    <cellStyle name="Обычный 164 15" xfId="1549" xr:uid="{00000000-0005-0000-0000-000084060000}"/>
    <cellStyle name="Обычный 164 16" xfId="1550" xr:uid="{00000000-0005-0000-0000-000085060000}"/>
    <cellStyle name="Обычный 164 17" xfId="1551" xr:uid="{00000000-0005-0000-0000-000086060000}"/>
    <cellStyle name="Обычный 164 18" xfId="1552" xr:uid="{00000000-0005-0000-0000-000087060000}"/>
    <cellStyle name="Обычный 164 19" xfId="1553" xr:uid="{00000000-0005-0000-0000-000088060000}"/>
    <cellStyle name="Обычный 164 2" xfId="1554" xr:uid="{00000000-0005-0000-0000-000089060000}"/>
    <cellStyle name="Обычный 164 20" xfId="1555" xr:uid="{00000000-0005-0000-0000-00008A060000}"/>
    <cellStyle name="Обычный 164 21" xfId="1556" xr:uid="{00000000-0005-0000-0000-00008B060000}"/>
    <cellStyle name="Обычный 164 22" xfId="1557" xr:uid="{00000000-0005-0000-0000-00008C060000}"/>
    <cellStyle name="Обычный 164 23" xfId="1558" xr:uid="{00000000-0005-0000-0000-00008D060000}"/>
    <cellStyle name="Обычный 164 24" xfId="1559" xr:uid="{00000000-0005-0000-0000-00008E060000}"/>
    <cellStyle name="Обычный 164 25" xfId="1560" xr:uid="{00000000-0005-0000-0000-00008F060000}"/>
    <cellStyle name="Обычный 164 26" xfId="1561" xr:uid="{00000000-0005-0000-0000-000090060000}"/>
    <cellStyle name="Обычный 164 27" xfId="1562" xr:uid="{00000000-0005-0000-0000-000091060000}"/>
    <cellStyle name="Обычный 164 28" xfId="1563" xr:uid="{00000000-0005-0000-0000-000092060000}"/>
    <cellStyle name="Обычный 164 29" xfId="1564" xr:uid="{00000000-0005-0000-0000-000093060000}"/>
    <cellStyle name="Обычный 164 3" xfId="1565" xr:uid="{00000000-0005-0000-0000-000094060000}"/>
    <cellStyle name="Обычный 164 30" xfId="1566" xr:uid="{00000000-0005-0000-0000-000095060000}"/>
    <cellStyle name="Обычный 164 31" xfId="1567" xr:uid="{00000000-0005-0000-0000-000096060000}"/>
    <cellStyle name="Обычный 164 32" xfId="1568" xr:uid="{00000000-0005-0000-0000-000097060000}"/>
    <cellStyle name="Обычный 164 4" xfId="1569" xr:uid="{00000000-0005-0000-0000-000098060000}"/>
    <cellStyle name="Обычный 164 5" xfId="1570" xr:uid="{00000000-0005-0000-0000-000099060000}"/>
    <cellStyle name="Обычный 164 6" xfId="1571" xr:uid="{00000000-0005-0000-0000-00009A060000}"/>
    <cellStyle name="Обычный 164 7" xfId="1572" xr:uid="{00000000-0005-0000-0000-00009B060000}"/>
    <cellStyle name="Обычный 164 8" xfId="1573" xr:uid="{00000000-0005-0000-0000-00009C060000}"/>
    <cellStyle name="Обычный 164 9" xfId="1574" xr:uid="{00000000-0005-0000-0000-00009D060000}"/>
    <cellStyle name="Обычный 165" xfId="1575" xr:uid="{00000000-0005-0000-0000-00009E060000}"/>
    <cellStyle name="Обычный 165 10" xfId="1576" xr:uid="{00000000-0005-0000-0000-00009F060000}"/>
    <cellStyle name="Обычный 165 11" xfId="1577" xr:uid="{00000000-0005-0000-0000-0000A0060000}"/>
    <cellStyle name="Обычный 165 12" xfId="1578" xr:uid="{00000000-0005-0000-0000-0000A1060000}"/>
    <cellStyle name="Обычный 165 13" xfId="1579" xr:uid="{00000000-0005-0000-0000-0000A2060000}"/>
    <cellStyle name="Обычный 165 14" xfId="1580" xr:uid="{00000000-0005-0000-0000-0000A3060000}"/>
    <cellStyle name="Обычный 165 15" xfId="1581" xr:uid="{00000000-0005-0000-0000-0000A4060000}"/>
    <cellStyle name="Обычный 165 16" xfId="1582" xr:uid="{00000000-0005-0000-0000-0000A5060000}"/>
    <cellStyle name="Обычный 165 17" xfId="1583" xr:uid="{00000000-0005-0000-0000-0000A6060000}"/>
    <cellStyle name="Обычный 165 18" xfId="1584" xr:uid="{00000000-0005-0000-0000-0000A7060000}"/>
    <cellStyle name="Обычный 165 19" xfId="1585" xr:uid="{00000000-0005-0000-0000-0000A8060000}"/>
    <cellStyle name="Обычный 165 2" xfId="1586" xr:uid="{00000000-0005-0000-0000-0000A9060000}"/>
    <cellStyle name="Обычный 165 20" xfId="1587" xr:uid="{00000000-0005-0000-0000-0000AA060000}"/>
    <cellStyle name="Обычный 165 21" xfId="1588" xr:uid="{00000000-0005-0000-0000-0000AB060000}"/>
    <cellStyle name="Обычный 165 22" xfId="1589" xr:uid="{00000000-0005-0000-0000-0000AC060000}"/>
    <cellStyle name="Обычный 165 23" xfId="1590" xr:uid="{00000000-0005-0000-0000-0000AD060000}"/>
    <cellStyle name="Обычный 165 24" xfId="1591" xr:uid="{00000000-0005-0000-0000-0000AE060000}"/>
    <cellStyle name="Обычный 165 25" xfId="1592" xr:uid="{00000000-0005-0000-0000-0000AF060000}"/>
    <cellStyle name="Обычный 165 26" xfId="1593" xr:uid="{00000000-0005-0000-0000-0000B0060000}"/>
    <cellStyle name="Обычный 165 27" xfId="1594" xr:uid="{00000000-0005-0000-0000-0000B1060000}"/>
    <cellStyle name="Обычный 165 28" xfId="1595" xr:uid="{00000000-0005-0000-0000-0000B2060000}"/>
    <cellStyle name="Обычный 165 29" xfId="1596" xr:uid="{00000000-0005-0000-0000-0000B3060000}"/>
    <cellStyle name="Обычный 165 3" xfId="1597" xr:uid="{00000000-0005-0000-0000-0000B4060000}"/>
    <cellStyle name="Обычный 165 30" xfId="1598" xr:uid="{00000000-0005-0000-0000-0000B5060000}"/>
    <cellStyle name="Обычный 165 31" xfId="1599" xr:uid="{00000000-0005-0000-0000-0000B6060000}"/>
    <cellStyle name="Обычный 165 32" xfId="1600" xr:uid="{00000000-0005-0000-0000-0000B7060000}"/>
    <cellStyle name="Обычный 165 4" xfId="1601" xr:uid="{00000000-0005-0000-0000-0000B8060000}"/>
    <cellStyle name="Обычный 165 5" xfId="1602" xr:uid="{00000000-0005-0000-0000-0000B9060000}"/>
    <cellStyle name="Обычный 165 6" xfId="1603" xr:uid="{00000000-0005-0000-0000-0000BA060000}"/>
    <cellStyle name="Обычный 165 7" xfId="1604" xr:uid="{00000000-0005-0000-0000-0000BB060000}"/>
    <cellStyle name="Обычный 165 8" xfId="1605" xr:uid="{00000000-0005-0000-0000-0000BC060000}"/>
    <cellStyle name="Обычный 165 9" xfId="1606" xr:uid="{00000000-0005-0000-0000-0000BD060000}"/>
    <cellStyle name="Обычный 166" xfId="1607" xr:uid="{00000000-0005-0000-0000-0000BE060000}"/>
    <cellStyle name="Обычный 166 10" xfId="1608" xr:uid="{00000000-0005-0000-0000-0000BF060000}"/>
    <cellStyle name="Обычный 166 11" xfId="1609" xr:uid="{00000000-0005-0000-0000-0000C0060000}"/>
    <cellStyle name="Обычный 166 12" xfId="1610" xr:uid="{00000000-0005-0000-0000-0000C1060000}"/>
    <cellStyle name="Обычный 166 13" xfId="1611" xr:uid="{00000000-0005-0000-0000-0000C2060000}"/>
    <cellStyle name="Обычный 166 14" xfId="1612" xr:uid="{00000000-0005-0000-0000-0000C3060000}"/>
    <cellStyle name="Обычный 166 15" xfId="1613" xr:uid="{00000000-0005-0000-0000-0000C4060000}"/>
    <cellStyle name="Обычный 166 16" xfId="1614" xr:uid="{00000000-0005-0000-0000-0000C5060000}"/>
    <cellStyle name="Обычный 166 17" xfId="1615" xr:uid="{00000000-0005-0000-0000-0000C6060000}"/>
    <cellStyle name="Обычный 166 18" xfId="1616" xr:uid="{00000000-0005-0000-0000-0000C7060000}"/>
    <cellStyle name="Обычный 166 19" xfId="1617" xr:uid="{00000000-0005-0000-0000-0000C8060000}"/>
    <cellStyle name="Обычный 166 2" xfId="1618" xr:uid="{00000000-0005-0000-0000-0000C9060000}"/>
    <cellStyle name="Обычный 166 20" xfId="1619" xr:uid="{00000000-0005-0000-0000-0000CA060000}"/>
    <cellStyle name="Обычный 166 21" xfId="1620" xr:uid="{00000000-0005-0000-0000-0000CB060000}"/>
    <cellStyle name="Обычный 166 22" xfId="1621" xr:uid="{00000000-0005-0000-0000-0000CC060000}"/>
    <cellStyle name="Обычный 166 23" xfId="1622" xr:uid="{00000000-0005-0000-0000-0000CD060000}"/>
    <cellStyle name="Обычный 166 24" xfId="1623" xr:uid="{00000000-0005-0000-0000-0000CE060000}"/>
    <cellStyle name="Обычный 166 25" xfId="1624" xr:uid="{00000000-0005-0000-0000-0000CF060000}"/>
    <cellStyle name="Обычный 166 26" xfId="1625" xr:uid="{00000000-0005-0000-0000-0000D0060000}"/>
    <cellStyle name="Обычный 166 27" xfId="1626" xr:uid="{00000000-0005-0000-0000-0000D1060000}"/>
    <cellStyle name="Обычный 166 28" xfId="1627" xr:uid="{00000000-0005-0000-0000-0000D2060000}"/>
    <cellStyle name="Обычный 166 29" xfId="1628" xr:uid="{00000000-0005-0000-0000-0000D3060000}"/>
    <cellStyle name="Обычный 166 3" xfId="1629" xr:uid="{00000000-0005-0000-0000-0000D4060000}"/>
    <cellStyle name="Обычный 166 30" xfId="1630" xr:uid="{00000000-0005-0000-0000-0000D5060000}"/>
    <cellStyle name="Обычный 166 31" xfId="1631" xr:uid="{00000000-0005-0000-0000-0000D6060000}"/>
    <cellStyle name="Обычный 166 32" xfId="1632" xr:uid="{00000000-0005-0000-0000-0000D7060000}"/>
    <cellStyle name="Обычный 166 4" xfId="1633" xr:uid="{00000000-0005-0000-0000-0000D8060000}"/>
    <cellStyle name="Обычный 166 5" xfId="1634" xr:uid="{00000000-0005-0000-0000-0000D9060000}"/>
    <cellStyle name="Обычный 166 6" xfId="1635" xr:uid="{00000000-0005-0000-0000-0000DA060000}"/>
    <cellStyle name="Обычный 166 7" xfId="1636" xr:uid="{00000000-0005-0000-0000-0000DB060000}"/>
    <cellStyle name="Обычный 166 8" xfId="1637" xr:uid="{00000000-0005-0000-0000-0000DC060000}"/>
    <cellStyle name="Обычный 166 9" xfId="1638" xr:uid="{00000000-0005-0000-0000-0000DD060000}"/>
    <cellStyle name="Обычный 167" xfId="1639" xr:uid="{00000000-0005-0000-0000-0000DE060000}"/>
    <cellStyle name="Обычный 167 10" xfId="1640" xr:uid="{00000000-0005-0000-0000-0000DF060000}"/>
    <cellStyle name="Обычный 167 11" xfId="1641" xr:uid="{00000000-0005-0000-0000-0000E0060000}"/>
    <cellStyle name="Обычный 167 12" xfId="1642" xr:uid="{00000000-0005-0000-0000-0000E1060000}"/>
    <cellStyle name="Обычный 167 13" xfId="1643" xr:uid="{00000000-0005-0000-0000-0000E2060000}"/>
    <cellStyle name="Обычный 167 14" xfId="1644" xr:uid="{00000000-0005-0000-0000-0000E3060000}"/>
    <cellStyle name="Обычный 167 15" xfId="1645" xr:uid="{00000000-0005-0000-0000-0000E4060000}"/>
    <cellStyle name="Обычный 167 16" xfId="1646" xr:uid="{00000000-0005-0000-0000-0000E5060000}"/>
    <cellStyle name="Обычный 167 17" xfId="1647" xr:uid="{00000000-0005-0000-0000-0000E6060000}"/>
    <cellStyle name="Обычный 167 18" xfId="1648" xr:uid="{00000000-0005-0000-0000-0000E7060000}"/>
    <cellStyle name="Обычный 167 19" xfId="1649" xr:uid="{00000000-0005-0000-0000-0000E8060000}"/>
    <cellStyle name="Обычный 167 2" xfId="1650" xr:uid="{00000000-0005-0000-0000-0000E9060000}"/>
    <cellStyle name="Обычный 167 20" xfId="1651" xr:uid="{00000000-0005-0000-0000-0000EA060000}"/>
    <cellStyle name="Обычный 167 21" xfId="1652" xr:uid="{00000000-0005-0000-0000-0000EB060000}"/>
    <cellStyle name="Обычный 167 22" xfId="1653" xr:uid="{00000000-0005-0000-0000-0000EC060000}"/>
    <cellStyle name="Обычный 167 23" xfId="1654" xr:uid="{00000000-0005-0000-0000-0000ED060000}"/>
    <cellStyle name="Обычный 167 24" xfId="1655" xr:uid="{00000000-0005-0000-0000-0000EE060000}"/>
    <cellStyle name="Обычный 167 25" xfId="1656" xr:uid="{00000000-0005-0000-0000-0000EF060000}"/>
    <cellStyle name="Обычный 167 26" xfId="1657" xr:uid="{00000000-0005-0000-0000-0000F0060000}"/>
    <cellStyle name="Обычный 167 27" xfId="1658" xr:uid="{00000000-0005-0000-0000-0000F1060000}"/>
    <cellStyle name="Обычный 167 28" xfId="1659" xr:uid="{00000000-0005-0000-0000-0000F2060000}"/>
    <cellStyle name="Обычный 167 29" xfId="1660" xr:uid="{00000000-0005-0000-0000-0000F3060000}"/>
    <cellStyle name="Обычный 167 3" xfId="1661" xr:uid="{00000000-0005-0000-0000-0000F4060000}"/>
    <cellStyle name="Обычный 167 30" xfId="1662" xr:uid="{00000000-0005-0000-0000-0000F5060000}"/>
    <cellStyle name="Обычный 167 31" xfId="1663" xr:uid="{00000000-0005-0000-0000-0000F6060000}"/>
    <cellStyle name="Обычный 167 32" xfId="1664" xr:uid="{00000000-0005-0000-0000-0000F7060000}"/>
    <cellStyle name="Обычный 167 4" xfId="1665" xr:uid="{00000000-0005-0000-0000-0000F8060000}"/>
    <cellStyle name="Обычный 167 5" xfId="1666" xr:uid="{00000000-0005-0000-0000-0000F9060000}"/>
    <cellStyle name="Обычный 167 6" xfId="1667" xr:uid="{00000000-0005-0000-0000-0000FA060000}"/>
    <cellStyle name="Обычный 167 7" xfId="1668" xr:uid="{00000000-0005-0000-0000-0000FB060000}"/>
    <cellStyle name="Обычный 167 8" xfId="1669" xr:uid="{00000000-0005-0000-0000-0000FC060000}"/>
    <cellStyle name="Обычный 167 9" xfId="1670" xr:uid="{00000000-0005-0000-0000-0000FD060000}"/>
    <cellStyle name="Обычный 168" xfId="1671" xr:uid="{00000000-0005-0000-0000-0000FE060000}"/>
    <cellStyle name="Обычный 168 10" xfId="1672" xr:uid="{00000000-0005-0000-0000-0000FF060000}"/>
    <cellStyle name="Обычный 168 11" xfId="1673" xr:uid="{00000000-0005-0000-0000-000000070000}"/>
    <cellStyle name="Обычный 168 12" xfId="1674" xr:uid="{00000000-0005-0000-0000-000001070000}"/>
    <cellStyle name="Обычный 168 13" xfId="1675" xr:uid="{00000000-0005-0000-0000-000002070000}"/>
    <cellStyle name="Обычный 168 14" xfId="1676" xr:uid="{00000000-0005-0000-0000-000003070000}"/>
    <cellStyle name="Обычный 168 15" xfId="1677" xr:uid="{00000000-0005-0000-0000-000004070000}"/>
    <cellStyle name="Обычный 168 16" xfId="1678" xr:uid="{00000000-0005-0000-0000-000005070000}"/>
    <cellStyle name="Обычный 168 17" xfId="1679" xr:uid="{00000000-0005-0000-0000-000006070000}"/>
    <cellStyle name="Обычный 168 18" xfId="1680" xr:uid="{00000000-0005-0000-0000-000007070000}"/>
    <cellStyle name="Обычный 168 19" xfId="1681" xr:uid="{00000000-0005-0000-0000-000008070000}"/>
    <cellStyle name="Обычный 168 2" xfId="1682" xr:uid="{00000000-0005-0000-0000-000009070000}"/>
    <cellStyle name="Обычный 168 20" xfId="1683" xr:uid="{00000000-0005-0000-0000-00000A070000}"/>
    <cellStyle name="Обычный 168 21" xfId="1684" xr:uid="{00000000-0005-0000-0000-00000B070000}"/>
    <cellStyle name="Обычный 168 22" xfId="1685" xr:uid="{00000000-0005-0000-0000-00000C070000}"/>
    <cellStyle name="Обычный 168 23" xfId="1686" xr:uid="{00000000-0005-0000-0000-00000D070000}"/>
    <cellStyle name="Обычный 168 24" xfId="1687" xr:uid="{00000000-0005-0000-0000-00000E070000}"/>
    <cellStyle name="Обычный 168 25" xfId="1688" xr:uid="{00000000-0005-0000-0000-00000F070000}"/>
    <cellStyle name="Обычный 168 26" xfId="1689" xr:uid="{00000000-0005-0000-0000-000010070000}"/>
    <cellStyle name="Обычный 168 27" xfId="1690" xr:uid="{00000000-0005-0000-0000-000011070000}"/>
    <cellStyle name="Обычный 168 28" xfId="1691" xr:uid="{00000000-0005-0000-0000-000012070000}"/>
    <cellStyle name="Обычный 168 29" xfId="1692" xr:uid="{00000000-0005-0000-0000-000013070000}"/>
    <cellStyle name="Обычный 168 3" xfId="1693" xr:uid="{00000000-0005-0000-0000-000014070000}"/>
    <cellStyle name="Обычный 168 30" xfId="1694" xr:uid="{00000000-0005-0000-0000-000015070000}"/>
    <cellStyle name="Обычный 168 31" xfId="1695" xr:uid="{00000000-0005-0000-0000-000016070000}"/>
    <cellStyle name="Обычный 168 32" xfId="1696" xr:uid="{00000000-0005-0000-0000-000017070000}"/>
    <cellStyle name="Обычный 168 4" xfId="1697" xr:uid="{00000000-0005-0000-0000-000018070000}"/>
    <cellStyle name="Обычный 168 5" xfId="1698" xr:uid="{00000000-0005-0000-0000-000019070000}"/>
    <cellStyle name="Обычный 168 6" xfId="1699" xr:uid="{00000000-0005-0000-0000-00001A070000}"/>
    <cellStyle name="Обычный 168 7" xfId="1700" xr:uid="{00000000-0005-0000-0000-00001B070000}"/>
    <cellStyle name="Обычный 168 8" xfId="1701" xr:uid="{00000000-0005-0000-0000-00001C070000}"/>
    <cellStyle name="Обычный 168 9" xfId="1702" xr:uid="{00000000-0005-0000-0000-00001D070000}"/>
    <cellStyle name="Обычный 169" xfId="1703" xr:uid="{00000000-0005-0000-0000-00001E070000}"/>
    <cellStyle name="Обычный 169 10" xfId="1704" xr:uid="{00000000-0005-0000-0000-00001F070000}"/>
    <cellStyle name="Обычный 169 11" xfId="1705" xr:uid="{00000000-0005-0000-0000-000020070000}"/>
    <cellStyle name="Обычный 169 12" xfId="1706" xr:uid="{00000000-0005-0000-0000-000021070000}"/>
    <cellStyle name="Обычный 169 13" xfId="1707" xr:uid="{00000000-0005-0000-0000-000022070000}"/>
    <cellStyle name="Обычный 169 14" xfId="1708" xr:uid="{00000000-0005-0000-0000-000023070000}"/>
    <cellStyle name="Обычный 169 15" xfId="1709" xr:uid="{00000000-0005-0000-0000-000024070000}"/>
    <cellStyle name="Обычный 169 16" xfId="1710" xr:uid="{00000000-0005-0000-0000-000025070000}"/>
    <cellStyle name="Обычный 169 17" xfId="1711" xr:uid="{00000000-0005-0000-0000-000026070000}"/>
    <cellStyle name="Обычный 169 18" xfId="1712" xr:uid="{00000000-0005-0000-0000-000027070000}"/>
    <cellStyle name="Обычный 169 19" xfId="1713" xr:uid="{00000000-0005-0000-0000-000028070000}"/>
    <cellStyle name="Обычный 169 2" xfId="1714" xr:uid="{00000000-0005-0000-0000-000029070000}"/>
    <cellStyle name="Обычный 169 20" xfId="1715" xr:uid="{00000000-0005-0000-0000-00002A070000}"/>
    <cellStyle name="Обычный 169 21" xfId="1716" xr:uid="{00000000-0005-0000-0000-00002B070000}"/>
    <cellStyle name="Обычный 169 22" xfId="1717" xr:uid="{00000000-0005-0000-0000-00002C070000}"/>
    <cellStyle name="Обычный 169 23" xfId="1718" xr:uid="{00000000-0005-0000-0000-00002D070000}"/>
    <cellStyle name="Обычный 169 24" xfId="1719" xr:uid="{00000000-0005-0000-0000-00002E070000}"/>
    <cellStyle name="Обычный 169 25" xfId="1720" xr:uid="{00000000-0005-0000-0000-00002F070000}"/>
    <cellStyle name="Обычный 169 26" xfId="1721" xr:uid="{00000000-0005-0000-0000-000030070000}"/>
    <cellStyle name="Обычный 169 27" xfId="1722" xr:uid="{00000000-0005-0000-0000-000031070000}"/>
    <cellStyle name="Обычный 169 28" xfId="1723" xr:uid="{00000000-0005-0000-0000-000032070000}"/>
    <cellStyle name="Обычный 169 29" xfId="1724" xr:uid="{00000000-0005-0000-0000-000033070000}"/>
    <cellStyle name="Обычный 169 3" xfId="1725" xr:uid="{00000000-0005-0000-0000-000034070000}"/>
    <cellStyle name="Обычный 169 30" xfId="1726" xr:uid="{00000000-0005-0000-0000-000035070000}"/>
    <cellStyle name="Обычный 169 31" xfId="1727" xr:uid="{00000000-0005-0000-0000-000036070000}"/>
    <cellStyle name="Обычный 169 32" xfId="1728" xr:uid="{00000000-0005-0000-0000-000037070000}"/>
    <cellStyle name="Обычный 169 4" xfId="1729" xr:uid="{00000000-0005-0000-0000-000038070000}"/>
    <cellStyle name="Обычный 169 5" xfId="1730" xr:uid="{00000000-0005-0000-0000-000039070000}"/>
    <cellStyle name="Обычный 169 6" xfId="1731" xr:uid="{00000000-0005-0000-0000-00003A070000}"/>
    <cellStyle name="Обычный 169 7" xfId="1732" xr:uid="{00000000-0005-0000-0000-00003B070000}"/>
    <cellStyle name="Обычный 169 8" xfId="1733" xr:uid="{00000000-0005-0000-0000-00003C070000}"/>
    <cellStyle name="Обычный 169 9" xfId="1734" xr:uid="{00000000-0005-0000-0000-00003D070000}"/>
    <cellStyle name="Обычный 17" xfId="1735" xr:uid="{00000000-0005-0000-0000-00003E070000}"/>
    <cellStyle name="Обычный 170" xfId="1736" xr:uid="{00000000-0005-0000-0000-00003F070000}"/>
    <cellStyle name="Обычный 170 10" xfId="1737" xr:uid="{00000000-0005-0000-0000-000040070000}"/>
    <cellStyle name="Обычный 170 11" xfId="1738" xr:uid="{00000000-0005-0000-0000-000041070000}"/>
    <cellStyle name="Обычный 170 12" xfId="1739" xr:uid="{00000000-0005-0000-0000-000042070000}"/>
    <cellStyle name="Обычный 170 13" xfId="1740" xr:uid="{00000000-0005-0000-0000-000043070000}"/>
    <cellStyle name="Обычный 170 14" xfId="1741" xr:uid="{00000000-0005-0000-0000-000044070000}"/>
    <cellStyle name="Обычный 170 15" xfId="1742" xr:uid="{00000000-0005-0000-0000-000045070000}"/>
    <cellStyle name="Обычный 170 16" xfId="1743" xr:uid="{00000000-0005-0000-0000-000046070000}"/>
    <cellStyle name="Обычный 170 17" xfId="1744" xr:uid="{00000000-0005-0000-0000-000047070000}"/>
    <cellStyle name="Обычный 170 18" xfId="1745" xr:uid="{00000000-0005-0000-0000-000048070000}"/>
    <cellStyle name="Обычный 170 19" xfId="1746" xr:uid="{00000000-0005-0000-0000-000049070000}"/>
    <cellStyle name="Обычный 170 2" xfId="1747" xr:uid="{00000000-0005-0000-0000-00004A070000}"/>
    <cellStyle name="Обычный 170 20" xfId="1748" xr:uid="{00000000-0005-0000-0000-00004B070000}"/>
    <cellStyle name="Обычный 170 21" xfId="1749" xr:uid="{00000000-0005-0000-0000-00004C070000}"/>
    <cellStyle name="Обычный 170 22" xfId="1750" xr:uid="{00000000-0005-0000-0000-00004D070000}"/>
    <cellStyle name="Обычный 170 23" xfId="1751" xr:uid="{00000000-0005-0000-0000-00004E070000}"/>
    <cellStyle name="Обычный 170 24" xfId="1752" xr:uid="{00000000-0005-0000-0000-00004F070000}"/>
    <cellStyle name="Обычный 170 25" xfId="1753" xr:uid="{00000000-0005-0000-0000-000050070000}"/>
    <cellStyle name="Обычный 170 26" xfId="1754" xr:uid="{00000000-0005-0000-0000-000051070000}"/>
    <cellStyle name="Обычный 170 27" xfId="1755" xr:uid="{00000000-0005-0000-0000-000052070000}"/>
    <cellStyle name="Обычный 170 28" xfId="1756" xr:uid="{00000000-0005-0000-0000-000053070000}"/>
    <cellStyle name="Обычный 170 29" xfId="1757" xr:uid="{00000000-0005-0000-0000-000054070000}"/>
    <cellStyle name="Обычный 170 3" xfId="1758" xr:uid="{00000000-0005-0000-0000-000055070000}"/>
    <cellStyle name="Обычный 170 30" xfId="1759" xr:uid="{00000000-0005-0000-0000-000056070000}"/>
    <cellStyle name="Обычный 170 31" xfId="1760" xr:uid="{00000000-0005-0000-0000-000057070000}"/>
    <cellStyle name="Обычный 170 32" xfId="1761" xr:uid="{00000000-0005-0000-0000-000058070000}"/>
    <cellStyle name="Обычный 170 4" xfId="1762" xr:uid="{00000000-0005-0000-0000-000059070000}"/>
    <cellStyle name="Обычный 170 5" xfId="1763" xr:uid="{00000000-0005-0000-0000-00005A070000}"/>
    <cellStyle name="Обычный 170 6" xfId="1764" xr:uid="{00000000-0005-0000-0000-00005B070000}"/>
    <cellStyle name="Обычный 170 7" xfId="1765" xr:uid="{00000000-0005-0000-0000-00005C070000}"/>
    <cellStyle name="Обычный 170 8" xfId="1766" xr:uid="{00000000-0005-0000-0000-00005D070000}"/>
    <cellStyle name="Обычный 170 9" xfId="1767" xr:uid="{00000000-0005-0000-0000-00005E070000}"/>
    <cellStyle name="Обычный 171" xfId="1768" xr:uid="{00000000-0005-0000-0000-00005F070000}"/>
    <cellStyle name="Обычный 171 10" xfId="1769" xr:uid="{00000000-0005-0000-0000-000060070000}"/>
    <cellStyle name="Обычный 171 11" xfId="1770" xr:uid="{00000000-0005-0000-0000-000061070000}"/>
    <cellStyle name="Обычный 171 12" xfId="1771" xr:uid="{00000000-0005-0000-0000-000062070000}"/>
    <cellStyle name="Обычный 171 13" xfId="1772" xr:uid="{00000000-0005-0000-0000-000063070000}"/>
    <cellStyle name="Обычный 171 14" xfId="1773" xr:uid="{00000000-0005-0000-0000-000064070000}"/>
    <cellStyle name="Обычный 171 15" xfId="1774" xr:uid="{00000000-0005-0000-0000-000065070000}"/>
    <cellStyle name="Обычный 171 16" xfId="1775" xr:uid="{00000000-0005-0000-0000-000066070000}"/>
    <cellStyle name="Обычный 171 17" xfId="1776" xr:uid="{00000000-0005-0000-0000-000067070000}"/>
    <cellStyle name="Обычный 171 18" xfId="1777" xr:uid="{00000000-0005-0000-0000-000068070000}"/>
    <cellStyle name="Обычный 171 19" xfId="1778" xr:uid="{00000000-0005-0000-0000-000069070000}"/>
    <cellStyle name="Обычный 171 2" xfId="1779" xr:uid="{00000000-0005-0000-0000-00006A070000}"/>
    <cellStyle name="Обычный 171 20" xfId="1780" xr:uid="{00000000-0005-0000-0000-00006B070000}"/>
    <cellStyle name="Обычный 171 21" xfId="1781" xr:uid="{00000000-0005-0000-0000-00006C070000}"/>
    <cellStyle name="Обычный 171 22" xfId="1782" xr:uid="{00000000-0005-0000-0000-00006D070000}"/>
    <cellStyle name="Обычный 171 23" xfId="1783" xr:uid="{00000000-0005-0000-0000-00006E070000}"/>
    <cellStyle name="Обычный 171 24" xfId="1784" xr:uid="{00000000-0005-0000-0000-00006F070000}"/>
    <cellStyle name="Обычный 171 25" xfId="1785" xr:uid="{00000000-0005-0000-0000-000070070000}"/>
    <cellStyle name="Обычный 171 26" xfId="1786" xr:uid="{00000000-0005-0000-0000-000071070000}"/>
    <cellStyle name="Обычный 171 27" xfId="1787" xr:uid="{00000000-0005-0000-0000-000072070000}"/>
    <cellStyle name="Обычный 171 28" xfId="1788" xr:uid="{00000000-0005-0000-0000-000073070000}"/>
    <cellStyle name="Обычный 171 29" xfId="1789" xr:uid="{00000000-0005-0000-0000-000074070000}"/>
    <cellStyle name="Обычный 171 3" xfId="1790" xr:uid="{00000000-0005-0000-0000-000075070000}"/>
    <cellStyle name="Обычный 171 30" xfId="1791" xr:uid="{00000000-0005-0000-0000-000076070000}"/>
    <cellStyle name="Обычный 171 31" xfId="1792" xr:uid="{00000000-0005-0000-0000-000077070000}"/>
    <cellStyle name="Обычный 171 32" xfId="1793" xr:uid="{00000000-0005-0000-0000-000078070000}"/>
    <cellStyle name="Обычный 171 4" xfId="1794" xr:uid="{00000000-0005-0000-0000-000079070000}"/>
    <cellStyle name="Обычный 171 5" xfId="1795" xr:uid="{00000000-0005-0000-0000-00007A070000}"/>
    <cellStyle name="Обычный 171 6" xfId="1796" xr:uid="{00000000-0005-0000-0000-00007B070000}"/>
    <cellStyle name="Обычный 171 7" xfId="1797" xr:uid="{00000000-0005-0000-0000-00007C070000}"/>
    <cellStyle name="Обычный 171 8" xfId="1798" xr:uid="{00000000-0005-0000-0000-00007D070000}"/>
    <cellStyle name="Обычный 171 9" xfId="1799" xr:uid="{00000000-0005-0000-0000-00007E070000}"/>
    <cellStyle name="Обычный 172" xfId="1800" xr:uid="{00000000-0005-0000-0000-00007F070000}"/>
    <cellStyle name="Обычный 172 10" xfId="1801" xr:uid="{00000000-0005-0000-0000-000080070000}"/>
    <cellStyle name="Обычный 172 11" xfId="1802" xr:uid="{00000000-0005-0000-0000-000081070000}"/>
    <cellStyle name="Обычный 172 12" xfId="1803" xr:uid="{00000000-0005-0000-0000-000082070000}"/>
    <cellStyle name="Обычный 172 13" xfId="1804" xr:uid="{00000000-0005-0000-0000-000083070000}"/>
    <cellStyle name="Обычный 172 14" xfId="1805" xr:uid="{00000000-0005-0000-0000-000084070000}"/>
    <cellStyle name="Обычный 172 15" xfId="1806" xr:uid="{00000000-0005-0000-0000-000085070000}"/>
    <cellStyle name="Обычный 172 16" xfId="1807" xr:uid="{00000000-0005-0000-0000-000086070000}"/>
    <cellStyle name="Обычный 172 17" xfId="1808" xr:uid="{00000000-0005-0000-0000-000087070000}"/>
    <cellStyle name="Обычный 172 18" xfId="1809" xr:uid="{00000000-0005-0000-0000-000088070000}"/>
    <cellStyle name="Обычный 172 19" xfId="1810" xr:uid="{00000000-0005-0000-0000-000089070000}"/>
    <cellStyle name="Обычный 172 2" xfId="1811" xr:uid="{00000000-0005-0000-0000-00008A070000}"/>
    <cellStyle name="Обычный 172 20" xfId="1812" xr:uid="{00000000-0005-0000-0000-00008B070000}"/>
    <cellStyle name="Обычный 172 21" xfId="1813" xr:uid="{00000000-0005-0000-0000-00008C070000}"/>
    <cellStyle name="Обычный 172 22" xfId="1814" xr:uid="{00000000-0005-0000-0000-00008D070000}"/>
    <cellStyle name="Обычный 172 23" xfId="1815" xr:uid="{00000000-0005-0000-0000-00008E070000}"/>
    <cellStyle name="Обычный 172 24" xfId="1816" xr:uid="{00000000-0005-0000-0000-00008F070000}"/>
    <cellStyle name="Обычный 172 25" xfId="1817" xr:uid="{00000000-0005-0000-0000-000090070000}"/>
    <cellStyle name="Обычный 172 26" xfId="1818" xr:uid="{00000000-0005-0000-0000-000091070000}"/>
    <cellStyle name="Обычный 172 27" xfId="1819" xr:uid="{00000000-0005-0000-0000-000092070000}"/>
    <cellStyle name="Обычный 172 28" xfId="1820" xr:uid="{00000000-0005-0000-0000-000093070000}"/>
    <cellStyle name="Обычный 172 29" xfId="1821" xr:uid="{00000000-0005-0000-0000-000094070000}"/>
    <cellStyle name="Обычный 172 3" xfId="1822" xr:uid="{00000000-0005-0000-0000-000095070000}"/>
    <cellStyle name="Обычный 172 30" xfId="1823" xr:uid="{00000000-0005-0000-0000-000096070000}"/>
    <cellStyle name="Обычный 172 31" xfId="1824" xr:uid="{00000000-0005-0000-0000-000097070000}"/>
    <cellStyle name="Обычный 172 32" xfId="1825" xr:uid="{00000000-0005-0000-0000-000098070000}"/>
    <cellStyle name="Обычный 172 4" xfId="1826" xr:uid="{00000000-0005-0000-0000-000099070000}"/>
    <cellStyle name="Обычный 172 5" xfId="1827" xr:uid="{00000000-0005-0000-0000-00009A070000}"/>
    <cellStyle name="Обычный 172 6" xfId="1828" xr:uid="{00000000-0005-0000-0000-00009B070000}"/>
    <cellStyle name="Обычный 172 7" xfId="1829" xr:uid="{00000000-0005-0000-0000-00009C070000}"/>
    <cellStyle name="Обычный 172 8" xfId="1830" xr:uid="{00000000-0005-0000-0000-00009D070000}"/>
    <cellStyle name="Обычный 172 9" xfId="1831" xr:uid="{00000000-0005-0000-0000-00009E070000}"/>
    <cellStyle name="Обычный 173" xfId="1832" xr:uid="{00000000-0005-0000-0000-00009F070000}"/>
    <cellStyle name="Обычный 173 10" xfId="1833" xr:uid="{00000000-0005-0000-0000-0000A0070000}"/>
    <cellStyle name="Обычный 173 11" xfId="1834" xr:uid="{00000000-0005-0000-0000-0000A1070000}"/>
    <cellStyle name="Обычный 173 12" xfId="1835" xr:uid="{00000000-0005-0000-0000-0000A2070000}"/>
    <cellStyle name="Обычный 173 13" xfId="1836" xr:uid="{00000000-0005-0000-0000-0000A3070000}"/>
    <cellStyle name="Обычный 173 14" xfId="1837" xr:uid="{00000000-0005-0000-0000-0000A4070000}"/>
    <cellStyle name="Обычный 173 15" xfId="1838" xr:uid="{00000000-0005-0000-0000-0000A5070000}"/>
    <cellStyle name="Обычный 173 16" xfId="1839" xr:uid="{00000000-0005-0000-0000-0000A6070000}"/>
    <cellStyle name="Обычный 173 17" xfId="1840" xr:uid="{00000000-0005-0000-0000-0000A7070000}"/>
    <cellStyle name="Обычный 173 18" xfId="1841" xr:uid="{00000000-0005-0000-0000-0000A8070000}"/>
    <cellStyle name="Обычный 173 19" xfId="1842" xr:uid="{00000000-0005-0000-0000-0000A9070000}"/>
    <cellStyle name="Обычный 173 2" xfId="1843" xr:uid="{00000000-0005-0000-0000-0000AA070000}"/>
    <cellStyle name="Обычный 173 20" xfId="1844" xr:uid="{00000000-0005-0000-0000-0000AB070000}"/>
    <cellStyle name="Обычный 173 21" xfId="1845" xr:uid="{00000000-0005-0000-0000-0000AC070000}"/>
    <cellStyle name="Обычный 173 22" xfId="1846" xr:uid="{00000000-0005-0000-0000-0000AD070000}"/>
    <cellStyle name="Обычный 173 23" xfId="1847" xr:uid="{00000000-0005-0000-0000-0000AE070000}"/>
    <cellStyle name="Обычный 173 24" xfId="1848" xr:uid="{00000000-0005-0000-0000-0000AF070000}"/>
    <cellStyle name="Обычный 173 25" xfId="1849" xr:uid="{00000000-0005-0000-0000-0000B0070000}"/>
    <cellStyle name="Обычный 173 26" xfId="1850" xr:uid="{00000000-0005-0000-0000-0000B1070000}"/>
    <cellStyle name="Обычный 173 27" xfId="1851" xr:uid="{00000000-0005-0000-0000-0000B2070000}"/>
    <cellStyle name="Обычный 173 28" xfId="1852" xr:uid="{00000000-0005-0000-0000-0000B3070000}"/>
    <cellStyle name="Обычный 173 29" xfId="1853" xr:uid="{00000000-0005-0000-0000-0000B4070000}"/>
    <cellStyle name="Обычный 173 3" xfId="1854" xr:uid="{00000000-0005-0000-0000-0000B5070000}"/>
    <cellStyle name="Обычный 173 30" xfId="1855" xr:uid="{00000000-0005-0000-0000-0000B6070000}"/>
    <cellStyle name="Обычный 173 31" xfId="1856" xr:uid="{00000000-0005-0000-0000-0000B7070000}"/>
    <cellStyle name="Обычный 173 32" xfId="1857" xr:uid="{00000000-0005-0000-0000-0000B8070000}"/>
    <cellStyle name="Обычный 173 4" xfId="1858" xr:uid="{00000000-0005-0000-0000-0000B9070000}"/>
    <cellStyle name="Обычный 173 5" xfId="1859" xr:uid="{00000000-0005-0000-0000-0000BA070000}"/>
    <cellStyle name="Обычный 173 6" xfId="1860" xr:uid="{00000000-0005-0000-0000-0000BB070000}"/>
    <cellStyle name="Обычный 173 7" xfId="1861" xr:uid="{00000000-0005-0000-0000-0000BC070000}"/>
    <cellStyle name="Обычный 173 8" xfId="1862" xr:uid="{00000000-0005-0000-0000-0000BD070000}"/>
    <cellStyle name="Обычный 173 9" xfId="1863" xr:uid="{00000000-0005-0000-0000-0000BE070000}"/>
    <cellStyle name="Обычный 174" xfId="1864" xr:uid="{00000000-0005-0000-0000-0000BF070000}"/>
    <cellStyle name="Обычный 174 10" xfId="1865" xr:uid="{00000000-0005-0000-0000-0000C0070000}"/>
    <cellStyle name="Обычный 174 11" xfId="1866" xr:uid="{00000000-0005-0000-0000-0000C1070000}"/>
    <cellStyle name="Обычный 174 12" xfId="1867" xr:uid="{00000000-0005-0000-0000-0000C2070000}"/>
    <cellStyle name="Обычный 174 13" xfId="1868" xr:uid="{00000000-0005-0000-0000-0000C3070000}"/>
    <cellStyle name="Обычный 174 14" xfId="1869" xr:uid="{00000000-0005-0000-0000-0000C4070000}"/>
    <cellStyle name="Обычный 174 15" xfId="1870" xr:uid="{00000000-0005-0000-0000-0000C5070000}"/>
    <cellStyle name="Обычный 174 16" xfId="1871" xr:uid="{00000000-0005-0000-0000-0000C6070000}"/>
    <cellStyle name="Обычный 174 17" xfId="1872" xr:uid="{00000000-0005-0000-0000-0000C7070000}"/>
    <cellStyle name="Обычный 174 18" xfId="1873" xr:uid="{00000000-0005-0000-0000-0000C8070000}"/>
    <cellStyle name="Обычный 174 19" xfId="1874" xr:uid="{00000000-0005-0000-0000-0000C9070000}"/>
    <cellStyle name="Обычный 174 2" xfId="1875" xr:uid="{00000000-0005-0000-0000-0000CA070000}"/>
    <cellStyle name="Обычный 174 20" xfId="1876" xr:uid="{00000000-0005-0000-0000-0000CB070000}"/>
    <cellStyle name="Обычный 174 21" xfId="1877" xr:uid="{00000000-0005-0000-0000-0000CC070000}"/>
    <cellStyle name="Обычный 174 22" xfId="1878" xr:uid="{00000000-0005-0000-0000-0000CD070000}"/>
    <cellStyle name="Обычный 174 23" xfId="1879" xr:uid="{00000000-0005-0000-0000-0000CE070000}"/>
    <cellStyle name="Обычный 174 24" xfId="1880" xr:uid="{00000000-0005-0000-0000-0000CF070000}"/>
    <cellStyle name="Обычный 174 25" xfId="1881" xr:uid="{00000000-0005-0000-0000-0000D0070000}"/>
    <cellStyle name="Обычный 174 26" xfId="1882" xr:uid="{00000000-0005-0000-0000-0000D1070000}"/>
    <cellStyle name="Обычный 174 27" xfId="1883" xr:uid="{00000000-0005-0000-0000-0000D2070000}"/>
    <cellStyle name="Обычный 174 28" xfId="1884" xr:uid="{00000000-0005-0000-0000-0000D3070000}"/>
    <cellStyle name="Обычный 174 29" xfId="1885" xr:uid="{00000000-0005-0000-0000-0000D4070000}"/>
    <cellStyle name="Обычный 174 3" xfId="1886" xr:uid="{00000000-0005-0000-0000-0000D5070000}"/>
    <cellStyle name="Обычный 174 30" xfId="1887" xr:uid="{00000000-0005-0000-0000-0000D6070000}"/>
    <cellStyle name="Обычный 174 31" xfId="1888" xr:uid="{00000000-0005-0000-0000-0000D7070000}"/>
    <cellStyle name="Обычный 174 32" xfId="1889" xr:uid="{00000000-0005-0000-0000-0000D8070000}"/>
    <cellStyle name="Обычный 174 4" xfId="1890" xr:uid="{00000000-0005-0000-0000-0000D9070000}"/>
    <cellStyle name="Обычный 174 5" xfId="1891" xr:uid="{00000000-0005-0000-0000-0000DA070000}"/>
    <cellStyle name="Обычный 174 6" xfId="1892" xr:uid="{00000000-0005-0000-0000-0000DB070000}"/>
    <cellStyle name="Обычный 174 7" xfId="1893" xr:uid="{00000000-0005-0000-0000-0000DC070000}"/>
    <cellStyle name="Обычный 174 8" xfId="1894" xr:uid="{00000000-0005-0000-0000-0000DD070000}"/>
    <cellStyle name="Обычный 174 9" xfId="1895" xr:uid="{00000000-0005-0000-0000-0000DE070000}"/>
    <cellStyle name="Обычный 175" xfId="1896" xr:uid="{00000000-0005-0000-0000-0000DF070000}"/>
    <cellStyle name="Обычный 175 10" xfId="1897" xr:uid="{00000000-0005-0000-0000-0000E0070000}"/>
    <cellStyle name="Обычный 175 11" xfId="1898" xr:uid="{00000000-0005-0000-0000-0000E1070000}"/>
    <cellStyle name="Обычный 175 12" xfId="1899" xr:uid="{00000000-0005-0000-0000-0000E2070000}"/>
    <cellStyle name="Обычный 175 13" xfId="1900" xr:uid="{00000000-0005-0000-0000-0000E3070000}"/>
    <cellStyle name="Обычный 175 14" xfId="1901" xr:uid="{00000000-0005-0000-0000-0000E4070000}"/>
    <cellStyle name="Обычный 175 15" xfId="1902" xr:uid="{00000000-0005-0000-0000-0000E5070000}"/>
    <cellStyle name="Обычный 175 16" xfId="1903" xr:uid="{00000000-0005-0000-0000-0000E6070000}"/>
    <cellStyle name="Обычный 175 17" xfId="1904" xr:uid="{00000000-0005-0000-0000-0000E7070000}"/>
    <cellStyle name="Обычный 175 18" xfId="1905" xr:uid="{00000000-0005-0000-0000-0000E8070000}"/>
    <cellStyle name="Обычный 175 19" xfId="1906" xr:uid="{00000000-0005-0000-0000-0000E9070000}"/>
    <cellStyle name="Обычный 175 2" xfId="1907" xr:uid="{00000000-0005-0000-0000-0000EA070000}"/>
    <cellStyle name="Обычный 175 20" xfId="1908" xr:uid="{00000000-0005-0000-0000-0000EB070000}"/>
    <cellStyle name="Обычный 175 21" xfId="1909" xr:uid="{00000000-0005-0000-0000-0000EC070000}"/>
    <cellStyle name="Обычный 175 22" xfId="1910" xr:uid="{00000000-0005-0000-0000-0000ED070000}"/>
    <cellStyle name="Обычный 175 23" xfId="1911" xr:uid="{00000000-0005-0000-0000-0000EE070000}"/>
    <cellStyle name="Обычный 175 24" xfId="1912" xr:uid="{00000000-0005-0000-0000-0000EF070000}"/>
    <cellStyle name="Обычный 175 25" xfId="1913" xr:uid="{00000000-0005-0000-0000-0000F0070000}"/>
    <cellStyle name="Обычный 175 26" xfId="1914" xr:uid="{00000000-0005-0000-0000-0000F1070000}"/>
    <cellStyle name="Обычный 175 27" xfId="1915" xr:uid="{00000000-0005-0000-0000-0000F2070000}"/>
    <cellStyle name="Обычный 175 28" xfId="1916" xr:uid="{00000000-0005-0000-0000-0000F3070000}"/>
    <cellStyle name="Обычный 175 29" xfId="1917" xr:uid="{00000000-0005-0000-0000-0000F4070000}"/>
    <cellStyle name="Обычный 175 3" xfId="1918" xr:uid="{00000000-0005-0000-0000-0000F5070000}"/>
    <cellStyle name="Обычный 175 30" xfId="1919" xr:uid="{00000000-0005-0000-0000-0000F6070000}"/>
    <cellStyle name="Обычный 175 31" xfId="1920" xr:uid="{00000000-0005-0000-0000-0000F7070000}"/>
    <cellStyle name="Обычный 175 32" xfId="1921" xr:uid="{00000000-0005-0000-0000-0000F8070000}"/>
    <cellStyle name="Обычный 175 4" xfId="1922" xr:uid="{00000000-0005-0000-0000-0000F9070000}"/>
    <cellStyle name="Обычный 175 5" xfId="1923" xr:uid="{00000000-0005-0000-0000-0000FA070000}"/>
    <cellStyle name="Обычный 175 6" xfId="1924" xr:uid="{00000000-0005-0000-0000-0000FB070000}"/>
    <cellStyle name="Обычный 175 7" xfId="1925" xr:uid="{00000000-0005-0000-0000-0000FC070000}"/>
    <cellStyle name="Обычный 175 8" xfId="1926" xr:uid="{00000000-0005-0000-0000-0000FD070000}"/>
    <cellStyle name="Обычный 175 9" xfId="1927" xr:uid="{00000000-0005-0000-0000-0000FE070000}"/>
    <cellStyle name="Обычный 176" xfId="1928" xr:uid="{00000000-0005-0000-0000-0000FF070000}"/>
    <cellStyle name="Обычный 176 10" xfId="1929" xr:uid="{00000000-0005-0000-0000-000000080000}"/>
    <cellStyle name="Обычный 176 11" xfId="1930" xr:uid="{00000000-0005-0000-0000-000001080000}"/>
    <cellStyle name="Обычный 176 12" xfId="1931" xr:uid="{00000000-0005-0000-0000-000002080000}"/>
    <cellStyle name="Обычный 176 13" xfId="1932" xr:uid="{00000000-0005-0000-0000-000003080000}"/>
    <cellStyle name="Обычный 176 14" xfId="1933" xr:uid="{00000000-0005-0000-0000-000004080000}"/>
    <cellStyle name="Обычный 176 15" xfId="1934" xr:uid="{00000000-0005-0000-0000-000005080000}"/>
    <cellStyle name="Обычный 176 16" xfId="1935" xr:uid="{00000000-0005-0000-0000-000006080000}"/>
    <cellStyle name="Обычный 176 17" xfId="1936" xr:uid="{00000000-0005-0000-0000-000007080000}"/>
    <cellStyle name="Обычный 176 18" xfId="1937" xr:uid="{00000000-0005-0000-0000-000008080000}"/>
    <cellStyle name="Обычный 176 19" xfId="1938" xr:uid="{00000000-0005-0000-0000-000009080000}"/>
    <cellStyle name="Обычный 176 2" xfId="1939" xr:uid="{00000000-0005-0000-0000-00000A080000}"/>
    <cellStyle name="Обычный 176 20" xfId="1940" xr:uid="{00000000-0005-0000-0000-00000B080000}"/>
    <cellStyle name="Обычный 176 21" xfId="1941" xr:uid="{00000000-0005-0000-0000-00000C080000}"/>
    <cellStyle name="Обычный 176 22" xfId="1942" xr:uid="{00000000-0005-0000-0000-00000D080000}"/>
    <cellStyle name="Обычный 176 23" xfId="1943" xr:uid="{00000000-0005-0000-0000-00000E080000}"/>
    <cellStyle name="Обычный 176 24" xfId="1944" xr:uid="{00000000-0005-0000-0000-00000F080000}"/>
    <cellStyle name="Обычный 176 25" xfId="1945" xr:uid="{00000000-0005-0000-0000-000010080000}"/>
    <cellStyle name="Обычный 176 26" xfId="1946" xr:uid="{00000000-0005-0000-0000-000011080000}"/>
    <cellStyle name="Обычный 176 27" xfId="1947" xr:uid="{00000000-0005-0000-0000-000012080000}"/>
    <cellStyle name="Обычный 176 28" xfId="1948" xr:uid="{00000000-0005-0000-0000-000013080000}"/>
    <cellStyle name="Обычный 176 29" xfId="1949" xr:uid="{00000000-0005-0000-0000-000014080000}"/>
    <cellStyle name="Обычный 176 3" xfId="1950" xr:uid="{00000000-0005-0000-0000-000015080000}"/>
    <cellStyle name="Обычный 176 30" xfId="1951" xr:uid="{00000000-0005-0000-0000-000016080000}"/>
    <cellStyle name="Обычный 176 31" xfId="1952" xr:uid="{00000000-0005-0000-0000-000017080000}"/>
    <cellStyle name="Обычный 176 32" xfId="1953" xr:uid="{00000000-0005-0000-0000-000018080000}"/>
    <cellStyle name="Обычный 176 4" xfId="1954" xr:uid="{00000000-0005-0000-0000-000019080000}"/>
    <cellStyle name="Обычный 176 5" xfId="1955" xr:uid="{00000000-0005-0000-0000-00001A080000}"/>
    <cellStyle name="Обычный 176 6" xfId="1956" xr:uid="{00000000-0005-0000-0000-00001B080000}"/>
    <cellStyle name="Обычный 176 7" xfId="1957" xr:uid="{00000000-0005-0000-0000-00001C080000}"/>
    <cellStyle name="Обычный 176 8" xfId="1958" xr:uid="{00000000-0005-0000-0000-00001D080000}"/>
    <cellStyle name="Обычный 176 9" xfId="1959" xr:uid="{00000000-0005-0000-0000-00001E080000}"/>
    <cellStyle name="Обычный 177" xfId="1960" xr:uid="{00000000-0005-0000-0000-00001F080000}"/>
    <cellStyle name="Обычный 177 10" xfId="1961" xr:uid="{00000000-0005-0000-0000-000020080000}"/>
    <cellStyle name="Обычный 177 11" xfId="1962" xr:uid="{00000000-0005-0000-0000-000021080000}"/>
    <cellStyle name="Обычный 177 12" xfId="1963" xr:uid="{00000000-0005-0000-0000-000022080000}"/>
    <cellStyle name="Обычный 177 13" xfId="1964" xr:uid="{00000000-0005-0000-0000-000023080000}"/>
    <cellStyle name="Обычный 177 14" xfId="1965" xr:uid="{00000000-0005-0000-0000-000024080000}"/>
    <cellStyle name="Обычный 177 15" xfId="1966" xr:uid="{00000000-0005-0000-0000-000025080000}"/>
    <cellStyle name="Обычный 177 16" xfId="1967" xr:uid="{00000000-0005-0000-0000-000026080000}"/>
    <cellStyle name="Обычный 177 17" xfId="1968" xr:uid="{00000000-0005-0000-0000-000027080000}"/>
    <cellStyle name="Обычный 177 18" xfId="1969" xr:uid="{00000000-0005-0000-0000-000028080000}"/>
    <cellStyle name="Обычный 177 19" xfId="1970" xr:uid="{00000000-0005-0000-0000-000029080000}"/>
    <cellStyle name="Обычный 177 2" xfId="1971" xr:uid="{00000000-0005-0000-0000-00002A080000}"/>
    <cellStyle name="Обычный 177 20" xfId="1972" xr:uid="{00000000-0005-0000-0000-00002B080000}"/>
    <cellStyle name="Обычный 177 21" xfId="1973" xr:uid="{00000000-0005-0000-0000-00002C080000}"/>
    <cellStyle name="Обычный 177 22" xfId="1974" xr:uid="{00000000-0005-0000-0000-00002D080000}"/>
    <cellStyle name="Обычный 177 23" xfId="1975" xr:uid="{00000000-0005-0000-0000-00002E080000}"/>
    <cellStyle name="Обычный 177 24" xfId="1976" xr:uid="{00000000-0005-0000-0000-00002F080000}"/>
    <cellStyle name="Обычный 177 25" xfId="1977" xr:uid="{00000000-0005-0000-0000-000030080000}"/>
    <cellStyle name="Обычный 177 26" xfId="1978" xr:uid="{00000000-0005-0000-0000-000031080000}"/>
    <cellStyle name="Обычный 177 27" xfId="1979" xr:uid="{00000000-0005-0000-0000-000032080000}"/>
    <cellStyle name="Обычный 177 28" xfId="1980" xr:uid="{00000000-0005-0000-0000-000033080000}"/>
    <cellStyle name="Обычный 177 29" xfId="1981" xr:uid="{00000000-0005-0000-0000-000034080000}"/>
    <cellStyle name="Обычный 177 3" xfId="1982" xr:uid="{00000000-0005-0000-0000-000035080000}"/>
    <cellStyle name="Обычный 177 30" xfId="1983" xr:uid="{00000000-0005-0000-0000-000036080000}"/>
    <cellStyle name="Обычный 177 31" xfId="1984" xr:uid="{00000000-0005-0000-0000-000037080000}"/>
    <cellStyle name="Обычный 177 32" xfId="1985" xr:uid="{00000000-0005-0000-0000-000038080000}"/>
    <cellStyle name="Обычный 177 4" xfId="1986" xr:uid="{00000000-0005-0000-0000-000039080000}"/>
    <cellStyle name="Обычный 177 5" xfId="1987" xr:uid="{00000000-0005-0000-0000-00003A080000}"/>
    <cellStyle name="Обычный 177 6" xfId="1988" xr:uid="{00000000-0005-0000-0000-00003B080000}"/>
    <cellStyle name="Обычный 177 7" xfId="1989" xr:uid="{00000000-0005-0000-0000-00003C080000}"/>
    <cellStyle name="Обычный 177 8" xfId="1990" xr:uid="{00000000-0005-0000-0000-00003D080000}"/>
    <cellStyle name="Обычный 177 9" xfId="1991" xr:uid="{00000000-0005-0000-0000-00003E080000}"/>
    <cellStyle name="Обычный 179" xfId="1992" xr:uid="{00000000-0005-0000-0000-00003F080000}"/>
    <cellStyle name="Обычный 18" xfId="1993" xr:uid="{00000000-0005-0000-0000-000040080000}"/>
    <cellStyle name="Обычный 18 10" xfId="1994" xr:uid="{00000000-0005-0000-0000-000041080000}"/>
    <cellStyle name="Обычный 18 11" xfId="1995" xr:uid="{00000000-0005-0000-0000-000042080000}"/>
    <cellStyle name="Обычный 18 12" xfId="1996" xr:uid="{00000000-0005-0000-0000-000043080000}"/>
    <cellStyle name="Обычный 18 13" xfId="1997" xr:uid="{00000000-0005-0000-0000-000044080000}"/>
    <cellStyle name="Обычный 18 14" xfId="1998" xr:uid="{00000000-0005-0000-0000-000045080000}"/>
    <cellStyle name="Обычный 18 15" xfId="1999" xr:uid="{00000000-0005-0000-0000-000046080000}"/>
    <cellStyle name="Обычный 18 16" xfId="2000" xr:uid="{00000000-0005-0000-0000-000047080000}"/>
    <cellStyle name="Обычный 18 17" xfId="2001" xr:uid="{00000000-0005-0000-0000-000048080000}"/>
    <cellStyle name="Обычный 18 18" xfId="2002" xr:uid="{00000000-0005-0000-0000-000049080000}"/>
    <cellStyle name="Обычный 18 19" xfId="2003" xr:uid="{00000000-0005-0000-0000-00004A080000}"/>
    <cellStyle name="Обычный 18 2" xfId="2004" xr:uid="{00000000-0005-0000-0000-00004B080000}"/>
    <cellStyle name="Обычный 18 20" xfId="2005" xr:uid="{00000000-0005-0000-0000-00004C080000}"/>
    <cellStyle name="Обычный 18 21" xfId="2006" xr:uid="{00000000-0005-0000-0000-00004D080000}"/>
    <cellStyle name="Обычный 18 22" xfId="2007" xr:uid="{00000000-0005-0000-0000-00004E080000}"/>
    <cellStyle name="Обычный 18 23" xfId="2008" xr:uid="{00000000-0005-0000-0000-00004F080000}"/>
    <cellStyle name="Обычный 18 24" xfId="2009" xr:uid="{00000000-0005-0000-0000-000050080000}"/>
    <cellStyle name="Обычный 18 25" xfId="2010" xr:uid="{00000000-0005-0000-0000-000051080000}"/>
    <cellStyle name="Обычный 18 26" xfId="2011" xr:uid="{00000000-0005-0000-0000-000052080000}"/>
    <cellStyle name="Обычный 18 27" xfId="2012" xr:uid="{00000000-0005-0000-0000-000053080000}"/>
    <cellStyle name="Обычный 18 28" xfId="2013" xr:uid="{00000000-0005-0000-0000-000054080000}"/>
    <cellStyle name="Обычный 18 29" xfId="2014" xr:uid="{00000000-0005-0000-0000-000055080000}"/>
    <cellStyle name="Обычный 18 3" xfId="2015" xr:uid="{00000000-0005-0000-0000-000056080000}"/>
    <cellStyle name="Обычный 18 30" xfId="2016" xr:uid="{00000000-0005-0000-0000-000057080000}"/>
    <cellStyle name="Обычный 18 31" xfId="2017" xr:uid="{00000000-0005-0000-0000-000058080000}"/>
    <cellStyle name="Обычный 18 32" xfId="2018" xr:uid="{00000000-0005-0000-0000-000059080000}"/>
    <cellStyle name="Обычный 18 4" xfId="2019" xr:uid="{00000000-0005-0000-0000-00005A080000}"/>
    <cellStyle name="Обычный 18 5" xfId="2020" xr:uid="{00000000-0005-0000-0000-00005B080000}"/>
    <cellStyle name="Обычный 18 6" xfId="2021" xr:uid="{00000000-0005-0000-0000-00005C080000}"/>
    <cellStyle name="Обычный 18 7" xfId="2022" xr:uid="{00000000-0005-0000-0000-00005D080000}"/>
    <cellStyle name="Обычный 18 8" xfId="2023" xr:uid="{00000000-0005-0000-0000-00005E080000}"/>
    <cellStyle name="Обычный 18 9" xfId="2024" xr:uid="{00000000-0005-0000-0000-00005F080000}"/>
    <cellStyle name="Обычный 182" xfId="2025" xr:uid="{00000000-0005-0000-0000-000060080000}"/>
    <cellStyle name="Обычный 185" xfId="2026" xr:uid="{00000000-0005-0000-0000-000061080000}"/>
    <cellStyle name="Обычный 188" xfId="2027" xr:uid="{00000000-0005-0000-0000-000062080000}"/>
    <cellStyle name="Обычный 19" xfId="2028" xr:uid="{00000000-0005-0000-0000-000063080000}"/>
    <cellStyle name="Обычный 19 10" xfId="2029" xr:uid="{00000000-0005-0000-0000-000064080000}"/>
    <cellStyle name="Обычный 19 11" xfId="2030" xr:uid="{00000000-0005-0000-0000-000065080000}"/>
    <cellStyle name="Обычный 19 12" xfId="2031" xr:uid="{00000000-0005-0000-0000-000066080000}"/>
    <cellStyle name="Обычный 19 13" xfId="2032" xr:uid="{00000000-0005-0000-0000-000067080000}"/>
    <cellStyle name="Обычный 19 14" xfId="2033" xr:uid="{00000000-0005-0000-0000-000068080000}"/>
    <cellStyle name="Обычный 19 15" xfId="2034" xr:uid="{00000000-0005-0000-0000-000069080000}"/>
    <cellStyle name="Обычный 19 16" xfId="2035" xr:uid="{00000000-0005-0000-0000-00006A080000}"/>
    <cellStyle name="Обычный 19 17" xfId="2036" xr:uid="{00000000-0005-0000-0000-00006B080000}"/>
    <cellStyle name="Обычный 19 18" xfId="2037" xr:uid="{00000000-0005-0000-0000-00006C080000}"/>
    <cellStyle name="Обычный 19 19" xfId="2038" xr:uid="{00000000-0005-0000-0000-00006D080000}"/>
    <cellStyle name="Обычный 19 2" xfId="2039" xr:uid="{00000000-0005-0000-0000-00006E080000}"/>
    <cellStyle name="Обычный 19 20" xfId="2040" xr:uid="{00000000-0005-0000-0000-00006F080000}"/>
    <cellStyle name="Обычный 19 21" xfId="2041" xr:uid="{00000000-0005-0000-0000-000070080000}"/>
    <cellStyle name="Обычный 19 22" xfId="2042" xr:uid="{00000000-0005-0000-0000-000071080000}"/>
    <cellStyle name="Обычный 19 23" xfId="2043" xr:uid="{00000000-0005-0000-0000-000072080000}"/>
    <cellStyle name="Обычный 19 24" xfId="2044" xr:uid="{00000000-0005-0000-0000-000073080000}"/>
    <cellStyle name="Обычный 19 25" xfId="2045" xr:uid="{00000000-0005-0000-0000-000074080000}"/>
    <cellStyle name="Обычный 19 26" xfId="2046" xr:uid="{00000000-0005-0000-0000-000075080000}"/>
    <cellStyle name="Обычный 19 27" xfId="2047" xr:uid="{00000000-0005-0000-0000-000076080000}"/>
    <cellStyle name="Обычный 19 28" xfId="2048" xr:uid="{00000000-0005-0000-0000-000077080000}"/>
    <cellStyle name="Обычный 19 29" xfId="2049" xr:uid="{00000000-0005-0000-0000-000078080000}"/>
    <cellStyle name="Обычный 19 3" xfId="2050" xr:uid="{00000000-0005-0000-0000-000079080000}"/>
    <cellStyle name="Обычный 19 30" xfId="2051" xr:uid="{00000000-0005-0000-0000-00007A080000}"/>
    <cellStyle name="Обычный 19 31" xfId="2052" xr:uid="{00000000-0005-0000-0000-00007B080000}"/>
    <cellStyle name="Обычный 19 32" xfId="2053" xr:uid="{00000000-0005-0000-0000-00007C080000}"/>
    <cellStyle name="Обычный 19 4" xfId="2054" xr:uid="{00000000-0005-0000-0000-00007D080000}"/>
    <cellStyle name="Обычный 19 5" xfId="2055" xr:uid="{00000000-0005-0000-0000-00007E080000}"/>
    <cellStyle name="Обычный 19 6" xfId="2056" xr:uid="{00000000-0005-0000-0000-00007F080000}"/>
    <cellStyle name="Обычный 19 7" xfId="2057" xr:uid="{00000000-0005-0000-0000-000080080000}"/>
    <cellStyle name="Обычный 19 8" xfId="2058" xr:uid="{00000000-0005-0000-0000-000081080000}"/>
    <cellStyle name="Обычный 19 9" xfId="2059" xr:uid="{00000000-0005-0000-0000-000082080000}"/>
    <cellStyle name="Обычный 191" xfId="2060" xr:uid="{00000000-0005-0000-0000-000083080000}"/>
    <cellStyle name="Обычный 194" xfId="2061" xr:uid="{00000000-0005-0000-0000-000084080000}"/>
    <cellStyle name="Обычный 197" xfId="2062" xr:uid="{00000000-0005-0000-0000-000085080000}"/>
    <cellStyle name="Обычный 2" xfId="2" xr:uid="{00000000-0005-0000-0000-000086080000}"/>
    <cellStyle name="Обычный 2 10" xfId="2063" xr:uid="{00000000-0005-0000-0000-000087080000}"/>
    <cellStyle name="Обычный 2 10 2" xfId="2064" xr:uid="{00000000-0005-0000-0000-000088080000}"/>
    <cellStyle name="Обычный 2 100" xfId="2065" xr:uid="{00000000-0005-0000-0000-000089080000}"/>
    <cellStyle name="Обычный 2 100 2" xfId="2066" xr:uid="{00000000-0005-0000-0000-00008A080000}"/>
    <cellStyle name="Обычный 2 101" xfId="2067" xr:uid="{00000000-0005-0000-0000-00008B080000}"/>
    <cellStyle name="Обычный 2 101 2" xfId="2068" xr:uid="{00000000-0005-0000-0000-00008C080000}"/>
    <cellStyle name="Обычный 2 102" xfId="2069" xr:uid="{00000000-0005-0000-0000-00008D080000}"/>
    <cellStyle name="Обычный 2 102 2" xfId="2070" xr:uid="{00000000-0005-0000-0000-00008E080000}"/>
    <cellStyle name="Обычный 2 103" xfId="2071" xr:uid="{00000000-0005-0000-0000-00008F080000}"/>
    <cellStyle name="Обычный 2 103 2" xfId="2072" xr:uid="{00000000-0005-0000-0000-000090080000}"/>
    <cellStyle name="Обычный 2 104" xfId="2073" xr:uid="{00000000-0005-0000-0000-000091080000}"/>
    <cellStyle name="Обычный 2 104 2" xfId="2074" xr:uid="{00000000-0005-0000-0000-000092080000}"/>
    <cellStyle name="Обычный 2 105" xfId="2075" xr:uid="{00000000-0005-0000-0000-000093080000}"/>
    <cellStyle name="Обычный 2 105 2" xfId="2076" xr:uid="{00000000-0005-0000-0000-000094080000}"/>
    <cellStyle name="Обычный 2 106" xfId="2077" xr:uid="{00000000-0005-0000-0000-000095080000}"/>
    <cellStyle name="Обычный 2 106 2" xfId="2078" xr:uid="{00000000-0005-0000-0000-000096080000}"/>
    <cellStyle name="Обычный 2 107" xfId="2079" xr:uid="{00000000-0005-0000-0000-000097080000}"/>
    <cellStyle name="Обычный 2 107 2" xfId="2080" xr:uid="{00000000-0005-0000-0000-000098080000}"/>
    <cellStyle name="Обычный 2 108" xfId="2081" xr:uid="{00000000-0005-0000-0000-000099080000}"/>
    <cellStyle name="Обычный 2 108 2" xfId="2082" xr:uid="{00000000-0005-0000-0000-00009A080000}"/>
    <cellStyle name="Обычный 2 109" xfId="2083" xr:uid="{00000000-0005-0000-0000-00009B080000}"/>
    <cellStyle name="Обычный 2 109 2" xfId="2084" xr:uid="{00000000-0005-0000-0000-00009C080000}"/>
    <cellStyle name="Обычный 2 11" xfId="2085" xr:uid="{00000000-0005-0000-0000-00009D080000}"/>
    <cellStyle name="Обычный 2 11 2" xfId="2086" xr:uid="{00000000-0005-0000-0000-00009E080000}"/>
    <cellStyle name="Обычный 2 110" xfId="2087" xr:uid="{00000000-0005-0000-0000-00009F080000}"/>
    <cellStyle name="Обычный 2 110 2" xfId="2088" xr:uid="{00000000-0005-0000-0000-0000A0080000}"/>
    <cellStyle name="Обычный 2 111" xfId="2089" xr:uid="{00000000-0005-0000-0000-0000A1080000}"/>
    <cellStyle name="Обычный 2 111 2" xfId="2090" xr:uid="{00000000-0005-0000-0000-0000A2080000}"/>
    <cellStyle name="Обычный 2 112" xfId="2091" xr:uid="{00000000-0005-0000-0000-0000A3080000}"/>
    <cellStyle name="Обычный 2 112 2" xfId="2092" xr:uid="{00000000-0005-0000-0000-0000A4080000}"/>
    <cellStyle name="Обычный 2 113" xfId="2093" xr:uid="{00000000-0005-0000-0000-0000A5080000}"/>
    <cellStyle name="Обычный 2 113 2" xfId="2094" xr:uid="{00000000-0005-0000-0000-0000A6080000}"/>
    <cellStyle name="Обычный 2 114" xfId="2095" xr:uid="{00000000-0005-0000-0000-0000A7080000}"/>
    <cellStyle name="Обычный 2 114 2" xfId="2096" xr:uid="{00000000-0005-0000-0000-0000A8080000}"/>
    <cellStyle name="Обычный 2 115" xfId="2097" xr:uid="{00000000-0005-0000-0000-0000A9080000}"/>
    <cellStyle name="Обычный 2 115 2" xfId="2098" xr:uid="{00000000-0005-0000-0000-0000AA080000}"/>
    <cellStyle name="Обычный 2 116" xfId="2099" xr:uid="{00000000-0005-0000-0000-0000AB080000}"/>
    <cellStyle name="Обычный 2 116 2" xfId="2100" xr:uid="{00000000-0005-0000-0000-0000AC080000}"/>
    <cellStyle name="Обычный 2 117" xfId="2101" xr:uid="{00000000-0005-0000-0000-0000AD080000}"/>
    <cellStyle name="Обычный 2 117 2" xfId="2102" xr:uid="{00000000-0005-0000-0000-0000AE080000}"/>
    <cellStyle name="Обычный 2 118" xfId="2103" xr:uid="{00000000-0005-0000-0000-0000AF080000}"/>
    <cellStyle name="Обычный 2 118 2" xfId="2104" xr:uid="{00000000-0005-0000-0000-0000B0080000}"/>
    <cellStyle name="Обычный 2 119" xfId="2105" xr:uid="{00000000-0005-0000-0000-0000B1080000}"/>
    <cellStyle name="Обычный 2 119 2" xfId="2106" xr:uid="{00000000-0005-0000-0000-0000B2080000}"/>
    <cellStyle name="Обычный 2 12" xfId="2107" xr:uid="{00000000-0005-0000-0000-0000B3080000}"/>
    <cellStyle name="Обычный 2 12 2" xfId="2108" xr:uid="{00000000-0005-0000-0000-0000B4080000}"/>
    <cellStyle name="Обычный 2 120" xfId="2109" xr:uid="{00000000-0005-0000-0000-0000B5080000}"/>
    <cellStyle name="Обычный 2 120 2" xfId="2110" xr:uid="{00000000-0005-0000-0000-0000B6080000}"/>
    <cellStyle name="Обычный 2 121" xfId="2111" xr:uid="{00000000-0005-0000-0000-0000B7080000}"/>
    <cellStyle name="Обычный 2 121 2" xfId="2112" xr:uid="{00000000-0005-0000-0000-0000B8080000}"/>
    <cellStyle name="Обычный 2 122" xfId="2113" xr:uid="{00000000-0005-0000-0000-0000B9080000}"/>
    <cellStyle name="Обычный 2 122 2" xfId="2114" xr:uid="{00000000-0005-0000-0000-0000BA080000}"/>
    <cellStyle name="Обычный 2 123" xfId="2115" xr:uid="{00000000-0005-0000-0000-0000BB080000}"/>
    <cellStyle name="Обычный 2 123 2" xfId="2116" xr:uid="{00000000-0005-0000-0000-0000BC080000}"/>
    <cellStyle name="Обычный 2 124" xfId="2117" xr:uid="{00000000-0005-0000-0000-0000BD080000}"/>
    <cellStyle name="Обычный 2 124 2" xfId="2118" xr:uid="{00000000-0005-0000-0000-0000BE080000}"/>
    <cellStyle name="Обычный 2 125" xfId="2119" xr:uid="{00000000-0005-0000-0000-0000BF080000}"/>
    <cellStyle name="Обычный 2 125 2" xfId="2120" xr:uid="{00000000-0005-0000-0000-0000C0080000}"/>
    <cellStyle name="Обычный 2 126" xfId="2121" xr:uid="{00000000-0005-0000-0000-0000C1080000}"/>
    <cellStyle name="Обычный 2 126 2" xfId="2122" xr:uid="{00000000-0005-0000-0000-0000C2080000}"/>
    <cellStyle name="Обычный 2 127" xfId="2123" xr:uid="{00000000-0005-0000-0000-0000C3080000}"/>
    <cellStyle name="Обычный 2 127 2" xfId="2124" xr:uid="{00000000-0005-0000-0000-0000C4080000}"/>
    <cellStyle name="Обычный 2 128" xfId="2125" xr:uid="{00000000-0005-0000-0000-0000C5080000}"/>
    <cellStyle name="Обычный 2 128 2" xfId="2126" xr:uid="{00000000-0005-0000-0000-0000C6080000}"/>
    <cellStyle name="Обычный 2 129" xfId="2127" xr:uid="{00000000-0005-0000-0000-0000C7080000}"/>
    <cellStyle name="Обычный 2 129 2" xfId="2128" xr:uid="{00000000-0005-0000-0000-0000C8080000}"/>
    <cellStyle name="Обычный 2 13" xfId="2129" xr:uid="{00000000-0005-0000-0000-0000C9080000}"/>
    <cellStyle name="Обычный 2 13 2" xfId="2130" xr:uid="{00000000-0005-0000-0000-0000CA080000}"/>
    <cellStyle name="Обычный 2 130" xfId="2131" xr:uid="{00000000-0005-0000-0000-0000CB080000}"/>
    <cellStyle name="Обычный 2 130 2" xfId="2132" xr:uid="{00000000-0005-0000-0000-0000CC080000}"/>
    <cellStyle name="Обычный 2 131" xfId="2133" xr:uid="{00000000-0005-0000-0000-0000CD080000}"/>
    <cellStyle name="Обычный 2 131 2" xfId="2134" xr:uid="{00000000-0005-0000-0000-0000CE080000}"/>
    <cellStyle name="Обычный 2 132" xfId="2135" xr:uid="{00000000-0005-0000-0000-0000CF080000}"/>
    <cellStyle name="Обычный 2 132 2" xfId="2136" xr:uid="{00000000-0005-0000-0000-0000D0080000}"/>
    <cellStyle name="Обычный 2 133" xfId="2137" xr:uid="{00000000-0005-0000-0000-0000D1080000}"/>
    <cellStyle name="Обычный 2 133 2" xfId="2138" xr:uid="{00000000-0005-0000-0000-0000D2080000}"/>
    <cellStyle name="Обычный 2 134" xfId="2139" xr:uid="{00000000-0005-0000-0000-0000D3080000}"/>
    <cellStyle name="Обычный 2 134 2" xfId="2140" xr:uid="{00000000-0005-0000-0000-0000D4080000}"/>
    <cellStyle name="Обычный 2 135" xfId="2141" xr:uid="{00000000-0005-0000-0000-0000D5080000}"/>
    <cellStyle name="Обычный 2 135 2" xfId="2142" xr:uid="{00000000-0005-0000-0000-0000D6080000}"/>
    <cellStyle name="Обычный 2 136" xfId="2143" xr:uid="{00000000-0005-0000-0000-0000D7080000}"/>
    <cellStyle name="Обычный 2 136 2" xfId="2144" xr:uid="{00000000-0005-0000-0000-0000D8080000}"/>
    <cellStyle name="Обычный 2 137" xfId="2145" xr:uid="{00000000-0005-0000-0000-0000D9080000}"/>
    <cellStyle name="Обычный 2 137 2" xfId="2146" xr:uid="{00000000-0005-0000-0000-0000DA080000}"/>
    <cellStyle name="Обычный 2 138" xfId="2147" xr:uid="{00000000-0005-0000-0000-0000DB080000}"/>
    <cellStyle name="Обычный 2 138 2" xfId="2148" xr:uid="{00000000-0005-0000-0000-0000DC080000}"/>
    <cellStyle name="Обычный 2 139" xfId="2149" xr:uid="{00000000-0005-0000-0000-0000DD080000}"/>
    <cellStyle name="Обычный 2 139 2" xfId="2150" xr:uid="{00000000-0005-0000-0000-0000DE080000}"/>
    <cellStyle name="Обычный 2 14" xfId="2151" xr:uid="{00000000-0005-0000-0000-0000DF080000}"/>
    <cellStyle name="Обычный 2 14 2" xfId="2152" xr:uid="{00000000-0005-0000-0000-0000E0080000}"/>
    <cellStyle name="Обычный 2 140" xfId="2153" xr:uid="{00000000-0005-0000-0000-0000E1080000}"/>
    <cellStyle name="Обычный 2 140 2" xfId="2154" xr:uid="{00000000-0005-0000-0000-0000E2080000}"/>
    <cellStyle name="Обычный 2 141" xfId="2155" xr:uid="{00000000-0005-0000-0000-0000E3080000}"/>
    <cellStyle name="Обычный 2 141 2" xfId="2156" xr:uid="{00000000-0005-0000-0000-0000E4080000}"/>
    <cellStyle name="Обычный 2 142" xfId="2157" xr:uid="{00000000-0005-0000-0000-0000E5080000}"/>
    <cellStyle name="Обычный 2 142 2" xfId="2158" xr:uid="{00000000-0005-0000-0000-0000E6080000}"/>
    <cellStyle name="Обычный 2 143" xfId="2159" xr:uid="{00000000-0005-0000-0000-0000E7080000}"/>
    <cellStyle name="Обычный 2 143 2" xfId="2160" xr:uid="{00000000-0005-0000-0000-0000E8080000}"/>
    <cellStyle name="Обычный 2 144" xfId="2161" xr:uid="{00000000-0005-0000-0000-0000E9080000}"/>
    <cellStyle name="Обычный 2 144 2" xfId="2162" xr:uid="{00000000-0005-0000-0000-0000EA080000}"/>
    <cellStyle name="Обычный 2 145" xfId="2163" xr:uid="{00000000-0005-0000-0000-0000EB080000}"/>
    <cellStyle name="Обычный 2 145 2" xfId="2164" xr:uid="{00000000-0005-0000-0000-0000EC080000}"/>
    <cellStyle name="Обычный 2 146" xfId="2165" xr:uid="{00000000-0005-0000-0000-0000ED080000}"/>
    <cellStyle name="Обычный 2 146 2" xfId="2166" xr:uid="{00000000-0005-0000-0000-0000EE080000}"/>
    <cellStyle name="Обычный 2 147" xfId="2167" xr:uid="{00000000-0005-0000-0000-0000EF080000}"/>
    <cellStyle name="Обычный 2 147 10" xfId="2168" xr:uid="{00000000-0005-0000-0000-0000F0080000}"/>
    <cellStyle name="Обычный 2 147 11" xfId="2169" xr:uid="{00000000-0005-0000-0000-0000F1080000}"/>
    <cellStyle name="Обычный 2 147 12" xfId="2170" xr:uid="{00000000-0005-0000-0000-0000F2080000}"/>
    <cellStyle name="Обычный 2 147 13" xfId="2171" xr:uid="{00000000-0005-0000-0000-0000F3080000}"/>
    <cellStyle name="Обычный 2 147 14" xfId="2172" xr:uid="{00000000-0005-0000-0000-0000F4080000}"/>
    <cellStyle name="Обычный 2 147 15" xfId="2173" xr:uid="{00000000-0005-0000-0000-0000F5080000}"/>
    <cellStyle name="Обычный 2 147 16" xfId="2174" xr:uid="{00000000-0005-0000-0000-0000F6080000}"/>
    <cellStyle name="Обычный 2 147 17" xfId="2175" xr:uid="{00000000-0005-0000-0000-0000F7080000}"/>
    <cellStyle name="Обычный 2 147 18" xfId="2176" xr:uid="{00000000-0005-0000-0000-0000F8080000}"/>
    <cellStyle name="Обычный 2 147 19" xfId="2177" xr:uid="{00000000-0005-0000-0000-0000F9080000}"/>
    <cellStyle name="Обычный 2 147 2" xfId="2178" xr:uid="{00000000-0005-0000-0000-0000FA080000}"/>
    <cellStyle name="Обычный 2 147 20" xfId="2179" xr:uid="{00000000-0005-0000-0000-0000FB080000}"/>
    <cellStyle name="Обычный 2 147 21" xfId="2180" xr:uid="{00000000-0005-0000-0000-0000FC080000}"/>
    <cellStyle name="Обычный 2 147 22" xfId="2181" xr:uid="{00000000-0005-0000-0000-0000FD080000}"/>
    <cellStyle name="Обычный 2 147 23" xfId="2182" xr:uid="{00000000-0005-0000-0000-0000FE080000}"/>
    <cellStyle name="Обычный 2 147 24" xfId="2183" xr:uid="{00000000-0005-0000-0000-0000FF080000}"/>
    <cellStyle name="Обычный 2 147 25" xfId="2184" xr:uid="{00000000-0005-0000-0000-000000090000}"/>
    <cellStyle name="Обычный 2 147 26" xfId="2185" xr:uid="{00000000-0005-0000-0000-000001090000}"/>
    <cellStyle name="Обычный 2 147 27" xfId="2186" xr:uid="{00000000-0005-0000-0000-000002090000}"/>
    <cellStyle name="Обычный 2 147 28" xfId="2187" xr:uid="{00000000-0005-0000-0000-000003090000}"/>
    <cellStyle name="Обычный 2 147 29" xfId="2188" xr:uid="{00000000-0005-0000-0000-000004090000}"/>
    <cellStyle name="Обычный 2 147 3" xfId="2189" xr:uid="{00000000-0005-0000-0000-000005090000}"/>
    <cellStyle name="Обычный 2 147 30" xfId="2190" xr:uid="{00000000-0005-0000-0000-000006090000}"/>
    <cellStyle name="Обычный 2 147 31" xfId="2191" xr:uid="{00000000-0005-0000-0000-000007090000}"/>
    <cellStyle name="Обычный 2 147 32" xfId="2192" xr:uid="{00000000-0005-0000-0000-000008090000}"/>
    <cellStyle name="Обычный 2 147 33" xfId="2193" xr:uid="{00000000-0005-0000-0000-000009090000}"/>
    <cellStyle name="Обычный 2 147 4" xfId="2194" xr:uid="{00000000-0005-0000-0000-00000A090000}"/>
    <cellStyle name="Обычный 2 147 5" xfId="2195" xr:uid="{00000000-0005-0000-0000-00000B090000}"/>
    <cellStyle name="Обычный 2 147 6" xfId="2196" xr:uid="{00000000-0005-0000-0000-00000C090000}"/>
    <cellStyle name="Обычный 2 147 7" xfId="2197" xr:uid="{00000000-0005-0000-0000-00000D090000}"/>
    <cellStyle name="Обычный 2 147 8" xfId="2198" xr:uid="{00000000-0005-0000-0000-00000E090000}"/>
    <cellStyle name="Обычный 2 147 9" xfId="2199" xr:uid="{00000000-0005-0000-0000-00000F090000}"/>
    <cellStyle name="Обычный 2 148" xfId="2200" xr:uid="{00000000-0005-0000-0000-000010090000}"/>
    <cellStyle name="Обычный 2 148 2" xfId="2201" xr:uid="{00000000-0005-0000-0000-000011090000}"/>
    <cellStyle name="Обычный 2 149" xfId="2202" xr:uid="{00000000-0005-0000-0000-000012090000}"/>
    <cellStyle name="Обычный 2 149 2" xfId="2203" xr:uid="{00000000-0005-0000-0000-000013090000}"/>
    <cellStyle name="Обычный 2 15" xfId="2204" xr:uid="{00000000-0005-0000-0000-000014090000}"/>
    <cellStyle name="Обычный 2 15 2" xfId="2205" xr:uid="{00000000-0005-0000-0000-000015090000}"/>
    <cellStyle name="Обычный 2 150" xfId="2206" xr:uid="{00000000-0005-0000-0000-000016090000}"/>
    <cellStyle name="Обычный 2 150 2" xfId="2207" xr:uid="{00000000-0005-0000-0000-000017090000}"/>
    <cellStyle name="Обычный 2 151" xfId="2208" xr:uid="{00000000-0005-0000-0000-000018090000}"/>
    <cellStyle name="Обычный 2 151 2" xfId="2209" xr:uid="{00000000-0005-0000-0000-000019090000}"/>
    <cellStyle name="Обычный 2 152" xfId="2210" xr:uid="{00000000-0005-0000-0000-00001A090000}"/>
    <cellStyle name="Обычный 2 152 2" xfId="2211" xr:uid="{00000000-0005-0000-0000-00001B090000}"/>
    <cellStyle name="Обычный 2 153" xfId="2212" xr:uid="{00000000-0005-0000-0000-00001C090000}"/>
    <cellStyle name="Обычный 2 153 2" xfId="2213" xr:uid="{00000000-0005-0000-0000-00001D090000}"/>
    <cellStyle name="Обычный 2 154" xfId="2214" xr:uid="{00000000-0005-0000-0000-00001E090000}"/>
    <cellStyle name="Обычный 2 154 2" xfId="2215" xr:uid="{00000000-0005-0000-0000-00001F090000}"/>
    <cellStyle name="Обычный 2 155" xfId="2216" xr:uid="{00000000-0005-0000-0000-000020090000}"/>
    <cellStyle name="Обычный 2 155 2" xfId="2217" xr:uid="{00000000-0005-0000-0000-000021090000}"/>
    <cellStyle name="Обычный 2 156" xfId="2218" xr:uid="{00000000-0005-0000-0000-000022090000}"/>
    <cellStyle name="Обычный 2 156 2" xfId="2219" xr:uid="{00000000-0005-0000-0000-000023090000}"/>
    <cellStyle name="Обычный 2 157" xfId="2220" xr:uid="{00000000-0005-0000-0000-000024090000}"/>
    <cellStyle name="Обычный 2 157 2" xfId="2221" xr:uid="{00000000-0005-0000-0000-000025090000}"/>
    <cellStyle name="Обычный 2 158" xfId="2222" xr:uid="{00000000-0005-0000-0000-000026090000}"/>
    <cellStyle name="Обычный 2 158 2" xfId="2223" xr:uid="{00000000-0005-0000-0000-000027090000}"/>
    <cellStyle name="Обычный 2 159" xfId="2224" xr:uid="{00000000-0005-0000-0000-000028090000}"/>
    <cellStyle name="Обычный 2 159 2" xfId="2225" xr:uid="{00000000-0005-0000-0000-000029090000}"/>
    <cellStyle name="Обычный 2 16" xfId="2226" xr:uid="{00000000-0005-0000-0000-00002A090000}"/>
    <cellStyle name="Обычный 2 16 2" xfId="2227" xr:uid="{00000000-0005-0000-0000-00002B090000}"/>
    <cellStyle name="Обычный 2 160" xfId="2228" xr:uid="{00000000-0005-0000-0000-00002C090000}"/>
    <cellStyle name="Обычный 2 160 2" xfId="2229" xr:uid="{00000000-0005-0000-0000-00002D090000}"/>
    <cellStyle name="Обычный 2 161" xfId="2230" xr:uid="{00000000-0005-0000-0000-00002E090000}"/>
    <cellStyle name="Обычный 2 161 2" xfId="2231" xr:uid="{00000000-0005-0000-0000-00002F090000}"/>
    <cellStyle name="Обычный 2 162" xfId="2232" xr:uid="{00000000-0005-0000-0000-000030090000}"/>
    <cellStyle name="Обычный 2 162 2" xfId="2233" xr:uid="{00000000-0005-0000-0000-000031090000}"/>
    <cellStyle name="Обычный 2 163" xfId="2234" xr:uid="{00000000-0005-0000-0000-000032090000}"/>
    <cellStyle name="Обычный 2 163 2" xfId="2235" xr:uid="{00000000-0005-0000-0000-000033090000}"/>
    <cellStyle name="Обычный 2 164" xfId="2236" xr:uid="{00000000-0005-0000-0000-000034090000}"/>
    <cellStyle name="Обычный 2 164 2" xfId="2237" xr:uid="{00000000-0005-0000-0000-000035090000}"/>
    <cellStyle name="Обычный 2 165" xfId="2238" xr:uid="{00000000-0005-0000-0000-000036090000}"/>
    <cellStyle name="Обычный 2 165 2" xfId="2239" xr:uid="{00000000-0005-0000-0000-000037090000}"/>
    <cellStyle name="Обычный 2 166" xfId="2240" xr:uid="{00000000-0005-0000-0000-000038090000}"/>
    <cellStyle name="Обычный 2 166 2" xfId="2241" xr:uid="{00000000-0005-0000-0000-000039090000}"/>
    <cellStyle name="Обычный 2 167" xfId="2242" xr:uid="{00000000-0005-0000-0000-00003A090000}"/>
    <cellStyle name="Обычный 2 167 2" xfId="2243" xr:uid="{00000000-0005-0000-0000-00003B090000}"/>
    <cellStyle name="Обычный 2 168" xfId="2244" xr:uid="{00000000-0005-0000-0000-00003C090000}"/>
    <cellStyle name="Обычный 2 168 2" xfId="2245" xr:uid="{00000000-0005-0000-0000-00003D090000}"/>
    <cellStyle name="Обычный 2 169" xfId="2246" xr:uid="{00000000-0005-0000-0000-00003E090000}"/>
    <cellStyle name="Обычный 2 169 2" xfId="2247" xr:uid="{00000000-0005-0000-0000-00003F090000}"/>
    <cellStyle name="Обычный 2 17" xfId="2248" xr:uid="{00000000-0005-0000-0000-000040090000}"/>
    <cellStyle name="Обычный 2 17 2" xfId="2249" xr:uid="{00000000-0005-0000-0000-000041090000}"/>
    <cellStyle name="Обычный 2 170" xfId="2250" xr:uid="{00000000-0005-0000-0000-000042090000}"/>
    <cellStyle name="Обычный 2 170 2" xfId="2251" xr:uid="{00000000-0005-0000-0000-000043090000}"/>
    <cellStyle name="Обычный 2 171" xfId="2252" xr:uid="{00000000-0005-0000-0000-000044090000}"/>
    <cellStyle name="Обычный 2 171 2" xfId="2253" xr:uid="{00000000-0005-0000-0000-000045090000}"/>
    <cellStyle name="Обычный 2 172" xfId="2254" xr:uid="{00000000-0005-0000-0000-000046090000}"/>
    <cellStyle name="Обычный 2 172 2" xfId="2255" xr:uid="{00000000-0005-0000-0000-000047090000}"/>
    <cellStyle name="Обычный 2 173" xfId="2256" xr:uid="{00000000-0005-0000-0000-000048090000}"/>
    <cellStyle name="Обычный 2 173 2" xfId="2257" xr:uid="{00000000-0005-0000-0000-000049090000}"/>
    <cellStyle name="Обычный 2 174" xfId="2258" xr:uid="{00000000-0005-0000-0000-00004A090000}"/>
    <cellStyle name="Обычный 2 174 2" xfId="2259" xr:uid="{00000000-0005-0000-0000-00004B090000}"/>
    <cellStyle name="Обычный 2 175" xfId="2260" xr:uid="{00000000-0005-0000-0000-00004C090000}"/>
    <cellStyle name="Обычный 2 175 2" xfId="2261" xr:uid="{00000000-0005-0000-0000-00004D090000}"/>
    <cellStyle name="Обычный 2 176" xfId="2262" xr:uid="{00000000-0005-0000-0000-00004E090000}"/>
    <cellStyle name="Обычный 2 176 2" xfId="2263" xr:uid="{00000000-0005-0000-0000-00004F090000}"/>
    <cellStyle name="Обычный 2 177" xfId="2264" xr:uid="{00000000-0005-0000-0000-000050090000}"/>
    <cellStyle name="Обычный 2 177 2" xfId="2265" xr:uid="{00000000-0005-0000-0000-000051090000}"/>
    <cellStyle name="Обычный 2 178" xfId="2266" xr:uid="{00000000-0005-0000-0000-000052090000}"/>
    <cellStyle name="Обычный 2 179" xfId="2267" xr:uid="{00000000-0005-0000-0000-000053090000}"/>
    <cellStyle name="Обычный 2 18" xfId="2268" xr:uid="{00000000-0005-0000-0000-000054090000}"/>
    <cellStyle name="Обычный 2 18 2" xfId="2269" xr:uid="{00000000-0005-0000-0000-000055090000}"/>
    <cellStyle name="Обычный 2 180" xfId="2270" xr:uid="{00000000-0005-0000-0000-000056090000}"/>
    <cellStyle name="Обычный 2 181" xfId="2271" xr:uid="{00000000-0005-0000-0000-000057090000}"/>
    <cellStyle name="Обычный 2 182" xfId="2272" xr:uid="{00000000-0005-0000-0000-000058090000}"/>
    <cellStyle name="Обычный 2 183" xfId="2273" xr:uid="{00000000-0005-0000-0000-000059090000}"/>
    <cellStyle name="Обычный 2 184" xfId="2274" xr:uid="{00000000-0005-0000-0000-00005A090000}"/>
    <cellStyle name="Обычный 2 185" xfId="2275" xr:uid="{00000000-0005-0000-0000-00005B090000}"/>
    <cellStyle name="Обычный 2 186" xfId="2276" xr:uid="{00000000-0005-0000-0000-00005C090000}"/>
    <cellStyle name="Обычный 2 187" xfId="2277" xr:uid="{00000000-0005-0000-0000-00005D090000}"/>
    <cellStyle name="Обычный 2 188" xfId="2278" xr:uid="{00000000-0005-0000-0000-00005E090000}"/>
    <cellStyle name="Обычный 2 189" xfId="2279" xr:uid="{00000000-0005-0000-0000-00005F090000}"/>
    <cellStyle name="Обычный 2 19" xfId="2280" xr:uid="{00000000-0005-0000-0000-000060090000}"/>
    <cellStyle name="Обычный 2 19 2" xfId="2281" xr:uid="{00000000-0005-0000-0000-000061090000}"/>
    <cellStyle name="Обычный 2 190" xfId="2282" xr:uid="{00000000-0005-0000-0000-000062090000}"/>
    <cellStyle name="Обычный 2 191" xfId="2283" xr:uid="{00000000-0005-0000-0000-000063090000}"/>
    <cellStyle name="Обычный 2 192" xfId="2284" xr:uid="{00000000-0005-0000-0000-000064090000}"/>
    <cellStyle name="Обычный 2 193" xfId="2285" xr:uid="{00000000-0005-0000-0000-000065090000}"/>
    <cellStyle name="Обычный 2 193 2" xfId="2286" xr:uid="{00000000-0005-0000-0000-000066090000}"/>
    <cellStyle name="Обычный 2 194" xfId="2287" xr:uid="{00000000-0005-0000-0000-000067090000}"/>
    <cellStyle name="Обычный 2 195" xfId="3467" xr:uid="{00000000-0005-0000-0000-000068090000}"/>
    <cellStyle name="Обычный 2 196" xfId="3471" xr:uid="{00000000-0005-0000-0000-000069090000}"/>
    <cellStyle name="Обычный 2 197" xfId="3614" xr:uid="{00000000-0005-0000-0000-00006A090000}"/>
    <cellStyle name="Обычный 2 2" xfId="2288" xr:uid="{00000000-0005-0000-0000-00006B090000}"/>
    <cellStyle name="Обычный 2 2 10" xfId="2289" xr:uid="{00000000-0005-0000-0000-00006C090000}"/>
    <cellStyle name="Обычный 2 2 11" xfId="2290" xr:uid="{00000000-0005-0000-0000-00006D090000}"/>
    <cellStyle name="Обычный 2 2 12" xfId="2291" xr:uid="{00000000-0005-0000-0000-00006E090000}"/>
    <cellStyle name="Обычный 2 2 13" xfId="2292" xr:uid="{00000000-0005-0000-0000-00006F090000}"/>
    <cellStyle name="Обычный 2 2 14" xfId="2293" xr:uid="{00000000-0005-0000-0000-000070090000}"/>
    <cellStyle name="Обычный 2 2 15" xfId="2294" xr:uid="{00000000-0005-0000-0000-000071090000}"/>
    <cellStyle name="Обычный 2 2 16" xfId="2295" xr:uid="{00000000-0005-0000-0000-000072090000}"/>
    <cellStyle name="Обычный 2 2 17" xfId="2296" xr:uid="{00000000-0005-0000-0000-000073090000}"/>
    <cellStyle name="Обычный 2 2 18" xfId="2297" xr:uid="{00000000-0005-0000-0000-000074090000}"/>
    <cellStyle name="Обычный 2 2 19" xfId="2298" xr:uid="{00000000-0005-0000-0000-000075090000}"/>
    <cellStyle name="Обычный 2 2 2" xfId="2299" xr:uid="{00000000-0005-0000-0000-000076090000}"/>
    <cellStyle name="Обычный 2 2 2 10" xfId="2300" xr:uid="{00000000-0005-0000-0000-000077090000}"/>
    <cellStyle name="Обычный 2 2 2 10 2" xfId="2301" xr:uid="{00000000-0005-0000-0000-000078090000}"/>
    <cellStyle name="Обычный 2 2 2 11" xfId="2302" xr:uid="{00000000-0005-0000-0000-000079090000}"/>
    <cellStyle name="Обычный 2 2 2 11 2" xfId="2303" xr:uid="{00000000-0005-0000-0000-00007A090000}"/>
    <cellStyle name="Обычный 2 2 2 12" xfId="2304" xr:uid="{00000000-0005-0000-0000-00007B090000}"/>
    <cellStyle name="Обычный 2 2 2 12 2" xfId="2305" xr:uid="{00000000-0005-0000-0000-00007C090000}"/>
    <cellStyle name="Обычный 2 2 2 13" xfId="2306" xr:uid="{00000000-0005-0000-0000-00007D090000}"/>
    <cellStyle name="Обычный 2 2 2 13 2" xfId="2307" xr:uid="{00000000-0005-0000-0000-00007E090000}"/>
    <cellStyle name="Обычный 2 2 2 14" xfId="2308" xr:uid="{00000000-0005-0000-0000-00007F090000}"/>
    <cellStyle name="Обычный 2 2 2 14 2" xfId="2309" xr:uid="{00000000-0005-0000-0000-000080090000}"/>
    <cellStyle name="Обычный 2 2 2 15" xfId="2310" xr:uid="{00000000-0005-0000-0000-000081090000}"/>
    <cellStyle name="Обычный 2 2 2 15 2" xfId="2311" xr:uid="{00000000-0005-0000-0000-000082090000}"/>
    <cellStyle name="Обычный 2 2 2 16" xfId="2312" xr:uid="{00000000-0005-0000-0000-000083090000}"/>
    <cellStyle name="Обычный 2 2 2 16 2" xfId="2313" xr:uid="{00000000-0005-0000-0000-000084090000}"/>
    <cellStyle name="Обычный 2 2 2 17" xfId="2314" xr:uid="{00000000-0005-0000-0000-000085090000}"/>
    <cellStyle name="Обычный 2 2 2 17 2" xfId="2315" xr:uid="{00000000-0005-0000-0000-000086090000}"/>
    <cellStyle name="Обычный 2 2 2 18" xfId="2316" xr:uid="{00000000-0005-0000-0000-000087090000}"/>
    <cellStyle name="Обычный 2 2 2 18 2" xfId="2317" xr:uid="{00000000-0005-0000-0000-000088090000}"/>
    <cellStyle name="Обычный 2 2 2 19" xfId="2318" xr:uid="{00000000-0005-0000-0000-000089090000}"/>
    <cellStyle name="Обычный 2 2 2 19 2" xfId="2319" xr:uid="{00000000-0005-0000-0000-00008A090000}"/>
    <cellStyle name="Обычный 2 2 2 2" xfId="2320" xr:uid="{00000000-0005-0000-0000-00008B090000}"/>
    <cellStyle name="Обычный 2 2 2 2 10" xfId="2321" xr:uid="{00000000-0005-0000-0000-00008C090000}"/>
    <cellStyle name="Обычный 2 2 2 2 10 2" xfId="2322" xr:uid="{00000000-0005-0000-0000-00008D090000}"/>
    <cellStyle name="Обычный 2 2 2 2 11" xfId="2323" xr:uid="{00000000-0005-0000-0000-00008E090000}"/>
    <cellStyle name="Обычный 2 2 2 2 11 2" xfId="2324" xr:uid="{00000000-0005-0000-0000-00008F090000}"/>
    <cellStyle name="Обычный 2 2 2 2 12" xfId="2325" xr:uid="{00000000-0005-0000-0000-000090090000}"/>
    <cellStyle name="Обычный 2 2 2 2 12 2" xfId="2326" xr:uid="{00000000-0005-0000-0000-000091090000}"/>
    <cellStyle name="Обычный 2 2 2 2 13" xfId="2327" xr:uid="{00000000-0005-0000-0000-000092090000}"/>
    <cellStyle name="Обычный 2 2 2 2 13 2" xfId="2328" xr:uid="{00000000-0005-0000-0000-000093090000}"/>
    <cellStyle name="Обычный 2 2 2 2 14" xfId="2329" xr:uid="{00000000-0005-0000-0000-000094090000}"/>
    <cellStyle name="Обычный 2 2 2 2 14 2" xfId="2330" xr:uid="{00000000-0005-0000-0000-000095090000}"/>
    <cellStyle name="Обычный 2 2 2 2 15" xfId="2331" xr:uid="{00000000-0005-0000-0000-000096090000}"/>
    <cellStyle name="Обычный 2 2 2 2 15 2" xfId="2332" xr:uid="{00000000-0005-0000-0000-000097090000}"/>
    <cellStyle name="Обычный 2 2 2 2 16" xfId="2333" xr:uid="{00000000-0005-0000-0000-000098090000}"/>
    <cellStyle name="Обычный 2 2 2 2 16 2" xfId="2334" xr:uid="{00000000-0005-0000-0000-000099090000}"/>
    <cellStyle name="Обычный 2 2 2 2 17" xfId="2335" xr:uid="{00000000-0005-0000-0000-00009A090000}"/>
    <cellStyle name="Обычный 2 2 2 2 17 2" xfId="2336" xr:uid="{00000000-0005-0000-0000-00009B090000}"/>
    <cellStyle name="Обычный 2 2 2 2 2" xfId="2337" xr:uid="{00000000-0005-0000-0000-00009C090000}"/>
    <cellStyle name="Обычный 2 2 2 2 2 2" xfId="2338" xr:uid="{00000000-0005-0000-0000-00009D090000}"/>
    <cellStyle name="Обычный 2 2 2 2 3" xfId="2339" xr:uid="{00000000-0005-0000-0000-00009E090000}"/>
    <cellStyle name="Обычный 2 2 2 2 3 2" xfId="2340" xr:uid="{00000000-0005-0000-0000-00009F090000}"/>
    <cellStyle name="Обычный 2 2 2 2 4" xfId="2341" xr:uid="{00000000-0005-0000-0000-0000A0090000}"/>
    <cellStyle name="Обычный 2 2 2 2 4 2" xfId="2342" xr:uid="{00000000-0005-0000-0000-0000A1090000}"/>
    <cellStyle name="Обычный 2 2 2 2 5" xfId="2343" xr:uid="{00000000-0005-0000-0000-0000A2090000}"/>
    <cellStyle name="Обычный 2 2 2 2 5 2" xfId="2344" xr:uid="{00000000-0005-0000-0000-0000A3090000}"/>
    <cellStyle name="Обычный 2 2 2 2 6" xfId="2345" xr:uid="{00000000-0005-0000-0000-0000A4090000}"/>
    <cellStyle name="Обычный 2 2 2 2 6 2" xfId="2346" xr:uid="{00000000-0005-0000-0000-0000A5090000}"/>
    <cellStyle name="Обычный 2 2 2 2 7" xfId="2347" xr:uid="{00000000-0005-0000-0000-0000A6090000}"/>
    <cellStyle name="Обычный 2 2 2 2 7 2" xfId="2348" xr:uid="{00000000-0005-0000-0000-0000A7090000}"/>
    <cellStyle name="Обычный 2 2 2 2 8" xfId="2349" xr:uid="{00000000-0005-0000-0000-0000A8090000}"/>
    <cellStyle name="Обычный 2 2 2 2 8 2" xfId="2350" xr:uid="{00000000-0005-0000-0000-0000A9090000}"/>
    <cellStyle name="Обычный 2 2 2 2 9" xfId="2351" xr:uid="{00000000-0005-0000-0000-0000AA090000}"/>
    <cellStyle name="Обычный 2 2 2 2 9 2" xfId="2352" xr:uid="{00000000-0005-0000-0000-0000AB090000}"/>
    <cellStyle name="Обычный 2 2 2 20" xfId="2353" xr:uid="{00000000-0005-0000-0000-0000AC090000}"/>
    <cellStyle name="Обычный 2 2 2 20 2" xfId="2354" xr:uid="{00000000-0005-0000-0000-0000AD090000}"/>
    <cellStyle name="Обычный 2 2 2 21" xfId="2355" xr:uid="{00000000-0005-0000-0000-0000AE090000}"/>
    <cellStyle name="Обычный 2 2 2 21 2" xfId="2356" xr:uid="{00000000-0005-0000-0000-0000AF090000}"/>
    <cellStyle name="Обычный 2 2 2 22" xfId="2357" xr:uid="{00000000-0005-0000-0000-0000B0090000}"/>
    <cellStyle name="Обычный 2 2 2 22 2" xfId="2358" xr:uid="{00000000-0005-0000-0000-0000B1090000}"/>
    <cellStyle name="Обычный 2 2 2 23" xfId="2359" xr:uid="{00000000-0005-0000-0000-0000B2090000}"/>
    <cellStyle name="Обычный 2 2 2 23 2" xfId="2360" xr:uid="{00000000-0005-0000-0000-0000B3090000}"/>
    <cellStyle name="Обычный 2 2 2 24" xfId="2361" xr:uid="{00000000-0005-0000-0000-0000B4090000}"/>
    <cellStyle name="Обычный 2 2 2 24 2" xfId="2362" xr:uid="{00000000-0005-0000-0000-0000B5090000}"/>
    <cellStyle name="Обычный 2 2 2 25" xfId="2363" xr:uid="{00000000-0005-0000-0000-0000B6090000}"/>
    <cellStyle name="Обычный 2 2 2 25 2" xfId="2364" xr:uid="{00000000-0005-0000-0000-0000B7090000}"/>
    <cellStyle name="Обычный 2 2 2 26" xfId="2365" xr:uid="{00000000-0005-0000-0000-0000B8090000}"/>
    <cellStyle name="Обычный 2 2 2 26 2" xfId="2366" xr:uid="{00000000-0005-0000-0000-0000B9090000}"/>
    <cellStyle name="Обычный 2 2 2 27" xfId="2367" xr:uid="{00000000-0005-0000-0000-0000BA090000}"/>
    <cellStyle name="Обычный 2 2 2 27 2" xfId="2368" xr:uid="{00000000-0005-0000-0000-0000BB090000}"/>
    <cellStyle name="Обычный 2 2 2 28" xfId="2369" xr:uid="{00000000-0005-0000-0000-0000BC090000}"/>
    <cellStyle name="Обычный 2 2 2 28 2" xfId="2370" xr:uid="{00000000-0005-0000-0000-0000BD090000}"/>
    <cellStyle name="Обычный 2 2 2 29" xfId="2371" xr:uid="{00000000-0005-0000-0000-0000BE090000}"/>
    <cellStyle name="Обычный 2 2 2 29 2" xfId="2372" xr:uid="{00000000-0005-0000-0000-0000BF090000}"/>
    <cellStyle name="Обычный 2 2 2 3" xfId="2373" xr:uid="{00000000-0005-0000-0000-0000C0090000}"/>
    <cellStyle name="Обычный 2 2 2 3 2" xfId="2374" xr:uid="{00000000-0005-0000-0000-0000C1090000}"/>
    <cellStyle name="Обычный 2 2 2 30" xfId="2375" xr:uid="{00000000-0005-0000-0000-0000C2090000}"/>
    <cellStyle name="Обычный 2 2 2 30 2" xfId="2376" xr:uid="{00000000-0005-0000-0000-0000C3090000}"/>
    <cellStyle name="Обычный 2 2 2 31" xfId="2377" xr:uid="{00000000-0005-0000-0000-0000C4090000}"/>
    <cellStyle name="Обычный 2 2 2 31 2" xfId="2378" xr:uid="{00000000-0005-0000-0000-0000C5090000}"/>
    <cellStyle name="Обычный 2 2 2 32" xfId="2379" xr:uid="{00000000-0005-0000-0000-0000C6090000}"/>
    <cellStyle name="Обычный 2 2 2 32 2" xfId="2380" xr:uid="{00000000-0005-0000-0000-0000C7090000}"/>
    <cellStyle name="Обычный 2 2 2 33" xfId="2381" xr:uid="{00000000-0005-0000-0000-0000C8090000}"/>
    <cellStyle name="Обычный 2 2 2 34" xfId="2382" xr:uid="{00000000-0005-0000-0000-0000C9090000}"/>
    <cellStyle name="Обычный 2 2 2 35" xfId="2383" xr:uid="{00000000-0005-0000-0000-0000CA090000}"/>
    <cellStyle name="Обычный 2 2 2 36" xfId="2384" xr:uid="{00000000-0005-0000-0000-0000CB090000}"/>
    <cellStyle name="Обычный 2 2 2 37" xfId="2385" xr:uid="{00000000-0005-0000-0000-0000CC090000}"/>
    <cellStyle name="Обычный 2 2 2 38" xfId="2386" xr:uid="{00000000-0005-0000-0000-0000CD090000}"/>
    <cellStyle name="Обычный 2 2 2 39" xfId="2387" xr:uid="{00000000-0005-0000-0000-0000CE090000}"/>
    <cellStyle name="Обычный 2 2 2 4" xfId="2388" xr:uid="{00000000-0005-0000-0000-0000CF090000}"/>
    <cellStyle name="Обычный 2 2 2 4 2" xfId="2389" xr:uid="{00000000-0005-0000-0000-0000D0090000}"/>
    <cellStyle name="Обычный 2 2 2 40" xfId="2390" xr:uid="{00000000-0005-0000-0000-0000D1090000}"/>
    <cellStyle name="Обычный 2 2 2 41" xfId="2391" xr:uid="{00000000-0005-0000-0000-0000D2090000}"/>
    <cellStyle name="Обычный 2 2 2 42" xfId="2392" xr:uid="{00000000-0005-0000-0000-0000D3090000}"/>
    <cellStyle name="Обычный 2 2 2 43" xfId="2393" xr:uid="{00000000-0005-0000-0000-0000D4090000}"/>
    <cellStyle name="Обычный 2 2 2 44" xfId="2394" xr:uid="{00000000-0005-0000-0000-0000D5090000}"/>
    <cellStyle name="Обычный 2 2 2 45" xfId="2395" xr:uid="{00000000-0005-0000-0000-0000D6090000}"/>
    <cellStyle name="Обычный 2 2 2 46" xfId="2396" xr:uid="{00000000-0005-0000-0000-0000D7090000}"/>
    <cellStyle name="Обычный 2 2 2 47" xfId="2397" xr:uid="{00000000-0005-0000-0000-0000D8090000}"/>
    <cellStyle name="Обычный 2 2 2 48" xfId="2398" xr:uid="{00000000-0005-0000-0000-0000D9090000}"/>
    <cellStyle name="Обычный 2 2 2 49" xfId="3477" xr:uid="{00000000-0005-0000-0000-0000DA090000}"/>
    <cellStyle name="Обычный 2 2 2 5" xfId="2399" xr:uid="{00000000-0005-0000-0000-0000DB090000}"/>
    <cellStyle name="Обычный 2 2 2 5 2" xfId="2400" xr:uid="{00000000-0005-0000-0000-0000DC090000}"/>
    <cellStyle name="Обычный 2 2 2 6" xfId="2401" xr:uid="{00000000-0005-0000-0000-0000DD090000}"/>
    <cellStyle name="Обычный 2 2 2 6 2" xfId="2402" xr:uid="{00000000-0005-0000-0000-0000DE090000}"/>
    <cellStyle name="Обычный 2 2 2 7" xfId="2403" xr:uid="{00000000-0005-0000-0000-0000DF090000}"/>
    <cellStyle name="Обычный 2 2 2 7 2" xfId="2404" xr:uid="{00000000-0005-0000-0000-0000E0090000}"/>
    <cellStyle name="Обычный 2 2 2 8" xfId="2405" xr:uid="{00000000-0005-0000-0000-0000E1090000}"/>
    <cellStyle name="Обычный 2 2 2 8 2" xfId="2406" xr:uid="{00000000-0005-0000-0000-0000E2090000}"/>
    <cellStyle name="Обычный 2 2 2 9" xfId="2407" xr:uid="{00000000-0005-0000-0000-0000E3090000}"/>
    <cellStyle name="Обычный 2 2 2 9 2" xfId="2408" xr:uid="{00000000-0005-0000-0000-0000E4090000}"/>
    <cellStyle name="Обычный 2 2 20" xfId="2409" xr:uid="{00000000-0005-0000-0000-0000E5090000}"/>
    <cellStyle name="Обычный 2 2 21" xfId="2410" xr:uid="{00000000-0005-0000-0000-0000E6090000}"/>
    <cellStyle name="Обычный 2 2 22" xfId="2411" xr:uid="{00000000-0005-0000-0000-0000E7090000}"/>
    <cellStyle name="Обычный 2 2 23" xfId="2412" xr:uid="{00000000-0005-0000-0000-0000E8090000}"/>
    <cellStyle name="Обычный 2 2 24" xfId="2413" xr:uid="{00000000-0005-0000-0000-0000E9090000}"/>
    <cellStyle name="Обычный 2 2 25" xfId="2414" xr:uid="{00000000-0005-0000-0000-0000EA090000}"/>
    <cellStyle name="Обычный 2 2 26" xfId="2415" xr:uid="{00000000-0005-0000-0000-0000EB090000}"/>
    <cellStyle name="Обычный 2 2 27" xfId="2416" xr:uid="{00000000-0005-0000-0000-0000EC090000}"/>
    <cellStyle name="Обычный 2 2 28" xfId="2417" xr:uid="{00000000-0005-0000-0000-0000ED090000}"/>
    <cellStyle name="Обычный 2 2 29" xfId="2418" xr:uid="{00000000-0005-0000-0000-0000EE090000}"/>
    <cellStyle name="Обычный 2 2 3" xfId="2419" xr:uid="{00000000-0005-0000-0000-0000EF090000}"/>
    <cellStyle name="Обычный 2 2 3 2" xfId="2420" xr:uid="{00000000-0005-0000-0000-0000F0090000}"/>
    <cellStyle name="Обычный 2 2 30" xfId="2421" xr:uid="{00000000-0005-0000-0000-0000F1090000}"/>
    <cellStyle name="Обычный 2 2 31" xfId="2422" xr:uid="{00000000-0005-0000-0000-0000F2090000}"/>
    <cellStyle name="Обычный 2 2 32" xfId="2423" xr:uid="{00000000-0005-0000-0000-0000F3090000}"/>
    <cellStyle name="Обычный 2 2 33" xfId="2424" xr:uid="{00000000-0005-0000-0000-0000F4090000}"/>
    <cellStyle name="Обычный 2 2 34" xfId="2425" xr:uid="{00000000-0005-0000-0000-0000F5090000}"/>
    <cellStyle name="Обычный 2 2 34 2" xfId="2426" xr:uid="{00000000-0005-0000-0000-0000F6090000}"/>
    <cellStyle name="Обычный 2 2 35" xfId="2427" xr:uid="{00000000-0005-0000-0000-0000F7090000}"/>
    <cellStyle name="Обычный 2 2 35 2" xfId="2428" xr:uid="{00000000-0005-0000-0000-0000F8090000}"/>
    <cellStyle name="Обычный 2 2 36" xfId="2429" xr:uid="{00000000-0005-0000-0000-0000F9090000}"/>
    <cellStyle name="Обычный 2 2 36 2" xfId="2430" xr:uid="{00000000-0005-0000-0000-0000FA090000}"/>
    <cellStyle name="Обычный 2 2 37" xfId="2431" xr:uid="{00000000-0005-0000-0000-0000FB090000}"/>
    <cellStyle name="Обычный 2 2 37 2" xfId="2432" xr:uid="{00000000-0005-0000-0000-0000FC090000}"/>
    <cellStyle name="Обычный 2 2 38" xfId="2433" xr:uid="{00000000-0005-0000-0000-0000FD090000}"/>
    <cellStyle name="Обычный 2 2 38 2" xfId="2434" xr:uid="{00000000-0005-0000-0000-0000FE090000}"/>
    <cellStyle name="Обычный 2 2 39" xfId="2435" xr:uid="{00000000-0005-0000-0000-0000FF090000}"/>
    <cellStyle name="Обычный 2 2 39 2" xfId="2436" xr:uid="{00000000-0005-0000-0000-0000000A0000}"/>
    <cellStyle name="Обычный 2 2 4" xfId="2437" xr:uid="{00000000-0005-0000-0000-0000010A0000}"/>
    <cellStyle name="Обычный 2 2 40" xfId="2438" xr:uid="{00000000-0005-0000-0000-0000020A0000}"/>
    <cellStyle name="Обычный 2 2 40 2" xfId="2439" xr:uid="{00000000-0005-0000-0000-0000030A0000}"/>
    <cellStyle name="Обычный 2 2 41" xfId="2440" xr:uid="{00000000-0005-0000-0000-0000040A0000}"/>
    <cellStyle name="Обычный 2 2 41 2" xfId="2441" xr:uid="{00000000-0005-0000-0000-0000050A0000}"/>
    <cellStyle name="Обычный 2 2 42" xfId="2442" xr:uid="{00000000-0005-0000-0000-0000060A0000}"/>
    <cellStyle name="Обычный 2 2 42 2" xfId="2443" xr:uid="{00000000-0005-0000-0000-0000070A0000}"/>
    <cellStyle name="Обычный 2 2 43" xfId="2444" xr:uid="{00000000-0005-0000-0000-0000080A0000}"/>
    <cellStyle name="Обычный 2 2 43 2" xfId="2445" xr:uid="{00000000-0005-0000-0000-0000090A0000}"/>
    <cellStyle name="Обычный 2 2 44" xfId="2446" xr:uid="{00000000-0005-0000-0000-00000A0A0000}"/>
    <cellStyle name="Обычный 2 2 44 2" xfId="2447" xr:uid="{00000000-0005-0000-0000-00000B0A0000}"/>
    <cellStyle name="Обычный 2 2 45" xfId="2448" xr:uid="{00000000-0005-0000-0000-00000C0A0000}"/>
    <cellStyle name="Обычный 2 2 45 2" xfId="2449" xr:uid="{00000000-0005-0000-0000-00000D0A0000}"/>
    <cellStyle name="Обычный 2 2 46" xfId="2450" xr:uid="{00000000-0005-0000-0000-00000E0A0000}"/>
    <cellStyle name="Обычный 2 2 46 2" xfId="2451" xr:uid="{00000000-0005-0000-0000-00000F0A0000}"/>
    <cellStyle name="Обычный 2 2 47" xfId="2452" xr:uid="{00000000-0005-0000-0000-0000100A0000}"/>
    <cellStyle name="Обычный 2 2 47 2" xfId="2453" xr:uid="{00000000-0005-0000-0000-0000110A0000}"/>
    <cellStyle name="Обычный 2 2 48" xfId="2454" xr:uid="{00000000-0005-0000-0000-0000120A0000}"/>
    <cellStyle name="Обычный 2 2 48 2" xfId="2455" xr:uid="{00000000-0005-0000-0000-0000130A0000}"/>
    <cellStyle name="Обычный 2 2 49" xfId="3474" xr:uid="{00000000-0005-0000-0000-0000140A0000}"/>
    <cellStyle name="Обычный 2 2 5" xfId="2456" xr:uid="{00000000-0005-0000-0000-0000150A0000}"/>
    <cellStyle name="Обычный 2 2 50" xfId="3622" xr:uid="{00000000-0005-0000-0000-0000160A0000}"/>
    <cellStyle name="Обычный 2 2 6" xfId="2457" xr:uid="{00000000-0005-0000-0000-0000170A0000}"/>
    <cellStyle name="Обычный 2 2 7" xfId="2458" xr:uid="{00000000-0005-0000-0000-0000180A0000}"/>
    <cellStyle name="Обычный 2 2 8" xfId="2459" xr:uid="{00000000-0005-0000-0000-0000190A0000}"/>
    <cellStyle name="Обычный 2 2 9" xfId="2460" xr:uid="{00000000-0005-0000-0000-00001A0A0000}"/>
    <cellStyle name="Обычный 2 20" xfId="2461" xr:uid="{00000000-0005-0000-0000-00001B0A0000}"/>
    <cellStyle name="Обычный 2 20 2" xfId="2462" xr:uid="{00000000-0005-0000-0000-00001C0A0000}"/>
    <cellStyle name="Обычный 2 21" xfId="2463" xr:uid="{00000000-0005-0000-0000-00001D0A0000}"/>
    <cellStyle name="Обычный 2 21 2" xfId="2464" xr:uid="{00000000-0005-0000-0000-00001E0A0000}"/>
    <cellStyle name="Обычный 2 22" xfId="2465" xr:uid="{00000000-0005-0000-0000-00001F0A0000}"/>
    <cellStyle name="Обычный 2 22 2" xfId="2466" xr:uid="{00000000-0005-0000-0000-0000200A0000}"/>
    <cellStyle name="Обычный 2 23" xfId="2467" xr:uid="{00000000-0005-0000-0000-0000210A0000}"/>
    <cellStyle name="Обычный 2 23 2" xfId="2468" xr:uid="{00000000-0005-0000-0000-0000220A0000}"/>
    <cellStyle name="Обычный 2 24" xfId="2469" xr:uid="{00000000-0005-0000-0000-0000230A0000}"/>
    <cellStyle name="Обычный 2 24 2" xfId="2470" xr:uid="{00000000-0005-0000-0000-0000240A0000}"/>
    <cellStyle name="Обычный 2 25" xfId="2471" xr:uid="{00000000-0005-0000-0000-0000250A0000}"/>
    <cellStyle name="Обычный 2 25 2" xfId="2472" xr:uid="{00000000-0005-0000-0000-0000260A0000}"/>
    <cellStyle name="Обычный 2 26" xfId="2473" xr:uid="{00000000-0005-0000-0000-0000270A0000}"/>
    <cellStyle name="Обычный 2 26 2" xfId="2474" xr:uid="{00000000-0005-0000-0000-0000280A0000}"/>
    <cellStyle name="Обычный 2 27" xfId="2475" xr:uid="{00000000-0005-0000-0000-0000290A0000}"/>
    <cellStyle name="Обычный 2 27 2" xfId="2476" xr:uid="{00000000-0005-0000-0000-00002A0A0000}"/>
    <cellStyle name="Обычный 2 28" xfId="2477" xr:uid="{00000000-0005-0000-0000-00002B0A0000}"/>
    <cellStyle name="Обычный 2 28 2" xfId="2478" xr:uid="{00000000-0005-0000-0000-00002C0A0000}"/>
    <cellStyle name="Обычный 2 29" xfId="2479" xr:uid="{00000000-0005-0000-0000-00002D0A0000}"/>
    <cellStyle name="Обычный 2 29 2" xfId="2480" xr:uid="{00000000-0005-0000-0000-00002E0A0000}"/>
    <cellStyle name="Обычный 2 3" xfId="2481" xr:uid="{00000000-0005-0000-0000-00002F0A0000}"/>
    <cellStyle name="Обычный 2 3 2" xfId="2482" xr:uid="{00000000-0005-0000-0000-0000300A0000}"/>
    <cellStyle name="Обычный 2 3 2 2" xfId="3580" xr:uid="{00000000-0005-0000-0000-0000310A0000}"/>
    <cellStyle name="Обычный 2 3 3" xfId="3581" xr:uid="{00000000-0005-0000-0000-0000320A0000}"/>
    <cellStyle name="Обычный 2 30" xfId="2483" xr:uid="{00000000-0005-0000-0000-0000330A0000}"/>
    <cellStyle name="Обычный 2 30 2" xfId="2484" xr:uid="{00000000-0005-0000-0000-0000340A0000}"/>
    <cellStyle name="Обычный 2 31" xfId="2485" xr:uid="{00000000-0005-0000-0000-0000350A0000}"/>
    <cellStyle name="Обычный 2 31 2" xfId="2486" xr:uid="{00000000-0005-0000-0000-0000360A0000}"/>
    <cellStyle name="Обычный 2 32" xfId="2487" xr:uid="{00000000-0005-0000-0000-0000370A0000}"/>
    <cellStyle name="Обычный 2 32 2" xfId="2488" xr:uid="{00000000-0005-0000-0000-0000380A0000}"/>
    <cellStyle name="Обычный 2 33" xfId="2489" xr:uid="{00000000-0005-0000-0000-0000390A0000}"/>
    <cellStyle name="Обычный 2 33 2" xfId="2490" xr:uid="{00000000-0005-0000-0000-00003A0A0000}"/>
    <cellStyle name="Обычный 2 34" xfId="2491" xr:uid="{00000000-0005-0000-0000-00003B0A0000}"/>
    <cellStyle name="Обычный 2 34 2" xfId="2492" xr:uid="{00000000-0005-0000-0000-00003C0A0000}"/>
    <cellStyle name="Обычный 2 35" xfId="2493" xr:uid="{00000000-0005-0000-0000-00003D0A0000}"/>
    <cellStyle name="Обычный 2 35 2" xfId="2494" xr:uid="{00000000-0005-0000-0000-00003E0A0000}"/>
    <cellStyle name="Обычный 2 36" xfId="2495" xr:uid="{00000000-0005-0000-0000-00003F0A0000}"/>
    <cellStyle name="Обычный 2 36 2" xfId="2496" xr:uid="{00000000-0005-0000-0000-0000400A0000}"/>
    <cellStyle name="Обычный 2 37" xfId="2497" xr:uid="{00000000-0005-0000-0000-0000410A0000}"/>
    <cellStyle name="Обычный 2 37 2" xfId="2498" xr:uid="{00000000-0005-0000-0000-0000420A0000}"/>
    <cellStyle name="Обычный 2 38" xfId="2499" xr:uid="{00000000-0005-0000-0000-0000430A0000}"/>
    <cellStyle name="Обычный 2 38 2" xfId="2500" xr:uid="{00000000-0005-0000-0000-0000440A0000}"/>
    <cellStyle name="Обычный 2 39" xfId="2501" xr:uid="{00000000-0005-0000-0000-0000450A0000}"/>
    <cellStyle name="Обычный 2 39 2" xfId="2502" xr:uid="{00000000-0005-0000-0000-0000460A0000}"/>
    <cellStyle name="Обычный 2 4" xfId="2503" xr:uid="{00000000-0005-0000-0000-0000470A0000}"/>
    <cellStyle name="Обычный 2 4 2" xfId="2504" xr:uid="{00000000-0005-0000-0000-0000480A0000}"/>
    <cellStyle name="Обычный 2 40" xfId="2505" xr:uid="{00000000-0005-0000-0000-0000490A0000}"/>
    <cellStyle name="Обычный 2 40 2" xfId="2506" xr:uid="{00000000-0005-0000-0000-00004A0A0000}"/>
    <cellStyle name="Обычный 2 41" xfId="2507" xr:uid="{00000000-0005-0000-0000-00004B0A0000}"/>
    <cellStyle name="Обычный 2 41 2" xfId="2508" xr:uid="{00000000-0005-0000-0000-00004C0A0000}"/>
    <cellStyle name="Обычный 2 42" xfId="2509" xr:uid="{00000000-0005-0000-0000-00004D0A0000}"/>
    <cellStyle name="Обычный 2 42 2" xfId="2510" xr:uid="{00000000-0005-0000-0000-00004E0A0000}"/>
    <cellStyle name="Обычный 2 43" xfId="2511" xr:uid="{00000000-0005-0000-0000-00004F0A0000}"/>
    <cellStyle name="Обычный 2 43 2" xfId="2512" xr:uid="{00000000-0005-0000-0000-0000500A0000}"/>
    <cellStyle name="Обычный 2 44" xfId="2513" xr:uid="{00000000-0005-0000-0000-0000510A0000}"/>
    <cellStyle name="Обычный 2 44 2" xfId="2514" xr:uid="{00000000-0005-0000-0000-0000520A0000}"/>
    <cellStyle name="Обычный 2 45" xfId="2515" xr:uid="{00000000-0005-0000-0000-0000530A0000}"/>
    <cellStyle name="Обычный 2 45 2" xfId="2516" xr:uid="{00000000-0005-0000-0000-0000540A0000}"/>
    <cellStyle name="Обычный 2 46" xfId="2517" xr:uid="{00000000-0005-0000-0000-0000550A0000}"/>
    <cellStyle name="Обычный 2 46 2" xfId="2518" xr:uid="{00000000-0005-0000-0000-0000560A0000}"/>
    <cellStyle name="Обычный 2 47" xfId="2519" xr:uid="{00000000-0005-0000-0000-0000570A0000}"/>
    <cellStyle name="Обычный 2 47 2" xfId="2520" xr:uid="{00000000-0005-0000-0000-0000580A0000}"/>
    <cellStyle name="Обычный 2 48" xfId="2521" xr:uid="{00000000-0005-0000-0000-0000590A0000}"/>
    <cellStyle name="Обычный 2 48 2" xfId="2522" xr:uid="{00000000-0005-0000-0000-00005A0A0000}"/>
    <cellStyle name="Обычный 2 49" xfId="2523" xr:uid="{00000000-0005-0000-0000-00005B0A0000}"/>
    <cellStyle name="Обычный 2 49 2" xfId="2524" xr:uid="{00000000-0005-0000-0000-00005C0A0000}"/>
    <cellStyle name="Обычный 2 5" xfId="2525" xr:uid="{00000000-0005-0000-0000-00005D0A0000}"/>
    <cellStyle name="Обычный 2 5 2" xfId="2526" xr:uid="{00000000-0005-0000-0000-00005E0A0000}"/>
    <cellStyle name="Обычный 2 50" xfId="2527" xr:uid="{00000000-0005-0000-0000-00005F0A0000}"/>
    <cellStyle name="Обычный 2 50 2" xfId="2528" xr:uid="{00000000-0005-0000-0000-0000600A0000}"/>
    <cellStyle name="Обычный 2 51" xfId="2529" xr:uid="{00000000-0005-0000-0000-0000610A0000}"/>
    <cellStyle name="Обычный 2 51 2" xfId="2530" xr:uid="{00000000-0005-0000-0000-0000620A0000}"/>
    <cellStyle name="Обычный 2 52" xfId="2531" xr:uid="{00000000-0005-0000-0000-0000630A0000}"/>
    <cellStyle name="Обычный 2 52 2" xfId="2532" xr:uid="{00000000-0005-0000-0000-0000640A0000}"/>
    <cellStyle name="Обычный 2 53" xfId="2533" xr:uid="{00000000-0005-0000-0000-0000650A0000}"/>
    <cellStyle name="Обычный 2 53 2" xfId="2534" xr:uid="{00000000-0005-0000-0000-0000660A0000}"/>
    <cellStyle name="Обычный 2 54" xfId="2535" xr:uid="{00000000-0005-0000-0000-0000670A0000}"/>
    <cellStyle name="Обычный 2 54 2" xfId="2536" xr:uid="{00000000-0005-0000-0000-0000680A0000}"/>
    <cellStyle name="Обычный 2 55" xfId="2537" xr:uid="{00000000-0005-0000-0000-0000690A0000}"/>
    <cellStyle name="Обычный 2 55 2" xfId="2538" xr:uid="{00000000-0005-0000-0000-00006A0A0000}"/>
    <cellStyle name="Обычный 2 56" xfId="2539" xr:uid="{00000000-0005-0000-0000-00006B0A0000}"/>
    <cellStyle name="Обычный 2 56 2" xfId="2540" xr:uid="{00000000-0005-0000-0000-00006C0A0000}"/>
    <cellStyle name="Обычный 2 57" xfId="2541" xr:uid="{00000000-0005-0000-0000-00006D0A0000}"/>
    <cellStyle name="Обычный 2 57 2" xfId="2542" xr:uid="{00000000-0005-0000-0000-00006E0A0000}"/>
    <cellStyle name="Обычный 2 58" xfId="2543" xr:uid="{00000000-0005-0000-0000-00006F0A0000}"/>
    <cellStyle name="Обычный 2 58 2" xfId="2544" xr:uid="{00000000-0005-0000-0000-0000700A0000}"/>
    <cellStyle name="Обычный 2 59" xfId="2545" xr:uid="{00000000-0005-0000-0000-0000710A0000}"/>
    <cellStyle name="Обычный 2 59 2" xfId="2546" xr:uid="{00000000-0005-0000-0000-0000720A0000}"/>
    <cellStyle name="Обычный 2 6" xfId="2547" xr:uid="{00000000-0005-0000-0000-0000730A0000}"/>
    <cellStyle name="Обычный 2 6 2" xfId="2548" xr:uid="{00000000-0005-0000-0000-0000740A0000}"/>
    <cellStyle name="Обычный 2 60" xfId="2549" xr:uid="{00000000-0005-0000-0000-0000750A0000}"/>
    <cellStyle name="Обычный 2 60 2" xfId="2550" xr:uid="{00000000-0005-0000-0000-0000760A0000}"/>
    <cellStyle name="Обычный 2 61" xfId="2551" xr:uid="{00000000-0005-0000-0000-0000770A0000}"/>
    <cellStyle name="Обычный 2 61 2" xfId="2552" xr:uid="{00000000-0005-0000-0000-0000780A0000}"/>
    <cellStyle name="Обычный 2 62" xfId="2553" xr:uid="{00000000-0005-0000-0000-0000790A0000}"/>
    <cellStyle name="Обычный 2 62 2" xfId="2554" xr:uid="{00000000-0005-0000-0000-00007A0A0000}"/>
    <cellStyle name="Обычный 2 63" xfId="2555" xr:uid="{00000000-0005-0000-0000-00007B0A0000}"/>
    <cellStyle name="Обычный 2 63 2" xfId="2556" xr:uid="{00000000-0005-0000-0000-00007C0A0000}"/>
    <cellStyle name="Обычный 2 64" xfId="2557" xr:uid="{00000000-0005-0000-0000-00007D0A0000}"/>
    <cellStyle name="Обычный 2 64 2" xfId="2558" xr:uid="{00000000-0005-0000-0000-00007E0A0000}"/>
    <cellStyle name="Обычный 2 65" xfId="2559" xr:uid="{00000000-0005-0000-0000-00007F0A0000}"/>
    <cellStyle name="Обычный 2 65 2" xfId="2560" xr:uid="{00000000-0005-0000-0000-0000800A0000}"/>
    <cellStyle name="Обычный 2 66" xfId="2561" xr:uid="{00000000-0005-0000-0000-0000810A0000}"/>
    <cellStyle name="Обычный 2 66 2" xfId="2562" xr:uid="{00000000-0005-0000-0000-0000820A0000}"/>
    <cellStyle name="Обычный 2 67" xfId="2563" xr:uid="{00000000-0005-0000-0000-0000830A0000}"/>
    <cellStyle name="Обычный 2 67 2" xfId="2564" xr:uid="{00000000-0005-0000-0000-0000840A0000}"/>
    <cellStyle name="Обычный 2 68" xfId="2565" xr:uid="{00000000-0005-0000-0000-0000850A0000}"/>
    <cellStyle name="Обычный 2 68 2" xfId="2566" xr:uid="{00000000-0005-0000-0000-0000860A0000}"/>
    <cellStyle name="Обычный 2 69" xfId="2567" xr:uid="{00000000-0005-0000-0000-0000870A0000}"/>
    <cellStyle name="Обычный 2 69 2" xfId="2568" xr:uid="{00000000-0005-0000-0000-0000880A0000}"/>
    <cellStyle name="Обычный 2 7" xfId="2569" xr:uid="{00000000-0005-0000-0000-0000890A0000}"/>
    <cellStyle name="Обычный 2 7 2" xfId="2570" xr:uid="{00000000-0005-0000-0000-00008A0A0000}"/>
    <cellStyle name="Обычный 2 7 3" xfId="3469" xr:uid="{00000000-0005-0000-0000-00008B0A0000}"/>
    <cellStyle name="Обычный 2 70" xfId="2571" xr:uid="{00000000-0005-0000-0000-00008C0A0000}"/>
    <cellStyle name="Обычный 2 70 2" xfId="2572" xr:uid="{00000000-0005-0000-0000-00008D0A0000}"/>
    <cellStyle name="Обычный 2 71" xfId="2573" xr:uid="{00000000-0005-0000-0000-00008E0A0000}"/>
    <cellStyle name="Обычный 2 71 2" xfId="2574" xr:uid="{00000000-0005-0000-0000-00008F0A0000}"/>
    <cellStyle name="Обычный 2 72" xfId="2575" xr:uid="{00000000-0005-0000-0000-0000900A0000}"/>
    <cellStyle name="Обычный 2 72 2" xfId="2576" xr:uid="{00000000-0005-0000-0000-0000910A0000}"/>
    <cellStyle name="Обычный 2 73" xfId="2577" xr:uid="{00000000-0005-0000-0000-0000920A0000}"/>
    <cellStyle name="Обычный 2 73 2" xfId="2578" xr:uid="{00000000-0005-0000-0000-0000930A0000}"/>
    <cellStyle name="Обычный 2 74" xfId="2579" xr:uid="{00000000-0005-0000-0000-0000940A0000}"/>
    <cellStyle name="Обычный 2 74 2" xfId="2580" xr:uid="{00000000-0005-0000-0000-0000950A0000}"/>
    <cellStyle name="Обычный 2 75" xfId="2581" xr:uid="{00000000-0005-0000-0000-0000960A0000}"/>
    <cellStyle name="Обычный 2 75 2" xfId="2582" xr:uid="{00000000-0005-0000-0000-0000970A0000}"/>
    <cellStyle name="Обычный 2 76" xfId="2583" xr:uid="{00000000-0005-0000-0000-0000980A0000}"/>
    <cellStyle name="Обычный 2 76 2" xfId="2584" xr:uid="{00000000-0005-0000-0000-0000990A0000}"/>
    <cellStyle name="Обычный 2 77" xfId="2585" xr:uid="{00000000-0005-0000-0000-00009A0A0000}"/>
    <cellStyle name="Обычный 2 77 2" xfId="2586" xr:uid="{00000000-0005-0000-0000-00009B0A0000}"/>
    <cellStyle name="Обычный 2 78" xfId="2587" xr:uid="{00000000-0005-0000-0000-00009C0A0000}"/>
    <cellStyle name="Обычный 2 78 2" xfId="2588" xr:uid="{00000000-0005-0000-0000-00009D0A0000}"/>
    <cellStyle name="Обычный 2 79" xfId="2589" xr:uid="{00000000-0005-0000-0000-00009E0A0000}"/>
    <cellStyle name="Обычный 2 79 2" xfId="2590" xr:uid="{00000000-0005-0000-0000-00009F0A0000}"/>
    <cellStyle name="Обычный 2 8" xfId="2591" xr:uid="{00000000-0005-0000-0000-0000A00A0000}"/>
    <cellStyle name="Обычный 2 8 2" xfId="2592" xr:uid="{00000000-0005-0000-0000-0000A10A0000}"/>
    <cellStyle name="Обычный 2 80" xfId="2593" xr:uid="{00000000-0005-0000-0000-0000A20A0000}"/>
    <cellStyle name="Обычный 2 80 2" xfId="2594" xr:uid="{00000000-0005-0000-0000-0000A30A0000}"/>
    <cellStyle name="Обычный 2 81" xfId="2595" xr:uid="{00000000-0005-0000-0000-0000A40A0000}"/>
    <cellStyle name="Обычный 2 81 2" xfId="2596" xr:uid="{00000000-0005-0000-0000-0000A50A0000}"/>
    <cellStyle name="Обычный 2 82" xfId="2597" xr:uid="{00000000-0005-0000-0000-0000A60A0000}"/>
    <cellStyle name="Обычный 2 82 2" xfId="2598" xr:uid="{00000000-0005-0000-0000-0000A70A0000}"/>
    <cellStyle name="Обычный 2 83" xfId="2599" xr:uid="{00000000-0005-0000-0000-0000A80A0000}"/>
    <cellStyle name="Обычный 2 83 2" xfId="2600" xr:uid="{00000000-0005-0000-0000-0000A90A0000}"/>
    <cellStyle name="Обычный 2 84" xfId="2601" xr:uid="{00000000-0005-0000-0000-0000AA0A0000}"/>
    <cellStyle name="Обычный 2 84 2" xfId="2602" xr:uid="{00000000-0005-0000-0000-0000AB0A0000}"/>
    <cellStyle name="Обычный 2 85" xfId="2603" xr:uid="{00000000-0005-0000-0000-0000AC0A0000}"/>
    <cellStyle name="Обычный 2 85 2" xfId="2604" xr:uid="{00000000-0005-0000-0000-0000AD0A0000}"/>
    <cellStyle name="Обычный 2 86" xfId="2605" xr:uid="{00000000-0005-0000-0000-0000AE0A0000}"/>
    <cellStyle name="Обычный 2 86 2" xfId="2606" xr:uid="{00000000-0005-0000-0000-0000AF0A0000}"/>
    <cellStyle name="Обычный 2 87" xfId="2607" xr:uid="{00000000-0005-0000-0000-0000B00A0000}"/>
    <cellStyle name="Обычный 2 87 2" xfId="2608" xr:uid="{00000000-0005-0000-0000-0000B10A0000}"/>
    <cellStyle name="Обычный 2 88" xfId="2609" xr:uid="{00000000-0005-0000-0000-0000B20A0000}"/>
    <cellStyle name="Обычный 2 88 2" xfId="2610" xr:uid="{00000000-0005-0000-0000-0000B30A0000}"/>
    <cellStyle name="Обычный 2 89" xfId="2611" xr:uid="{00000000-0005-0000-0000-0000B40A0000}"/>
    <cellStyle name="Обычный 2 89 2" xfId="2612" xr:uid="{00000000-0005-0000-0000-0000B50A0000}"/>
    <cellStyle name="Обычный 2 9" xfId="2613" xr:uid="{00000000-0005-0000-0000-0000B60A0000}"/>
    <cellStyle name="Обычный 2 9 2" xfId="2614" xr:uid="{00000000-0005-0000-0000-0000B70A0000}"/>
    <cellStyle name="Обычный 2 90" xfId="2615" xr:uid="{00000000-0005-0000-0000-0000B80A0000}"/>
    <cellStyle name="Обычный 2 90 2" xfId="2616" xr:uid="{00000000-0005-0000-0000-0000B90A0000}"/>
    <cellStyle name="Обычный 2 91" xfId="2617" xr:uid="{00000000-0005-0000-0000-0000BA0A0000}"/>
    <cellStyle name="Обычный 2 91 2" xfId="2618" xr:uid="{00000000-0005-0000-0000-0000BB0A0000}"/>
    <cellStyle name="Обычный 2 92" xfId="2619" xr:uid="{00000000-0005-0000-0000-0000BC0A0000}"/>
    <cellStyle name="Обычный 2 92 2" xfId="2620" xr:uid="{00000000-0005-0000-0000-0000BD0A0000}"/>
    <cellStyle name="Обычный 2 93" xfId="2621" xr:uid="{00000000-0005-0000-0000-0000BE0A0000}"/>
    <cellStyle name="Обычный 2 93 2" xfId="2622" xr:uid="{00000000-0005-0000-0000-0000BF0A0000}"/>
    <cellStyle name="Обычный 2 94" xfId="2623" xr:uid="{00000000-0005-0000-0000-0000C00A0000}"/>
    <cellStyle name="Обычный 2 94 2" xfId="2624" xr:uid="{00000000-0005-0000-0000-0000C10A0000}"/>
    <cellStyle name="Обычный 2 95" xfId="2625" xr:uid="{00000000-0005-0000-0000-0000C20A0000}"/>
    <cellStyle name="Обычный 2 95 2" xfId="2626" xr:uid="{00000000-0005-0000-0000-0000C30A0000}"/>
    <cellStyle name="Обычный 2 96" xfId="2627" xr:uid="{00000000-0005-0000-0000-0000C40A0000}"/>
    <cellStyle name="Обычный 2 96 2" xfId="2628" xr:uid="{00000000-0005-0000-0000-0000C50A0000}"/>
    <cellStyle name="Обычный 2 97" xfId="2629" xr:uid="{00000000-0005-0000-0000-0000C60A0000}"/>
    <cellStyle name="Обычный 2 97 2" xfId="2630" xr:uid="{00000000-0005-0000-0000-0000C70A0000}"/>
    <cellStyle name="Обычный 2 98" xfId="2631" xr:uid="{00000000-0005-0000-0000-0000C80A0000}"/>
    <cellStyle name="Обычный 2 98 2" xfId="2632" xr:uid="{00000000-0005-0000-0000-0000C90A0000}"/>
    <cellStyle name="Обычный 2 99" xfId="2633" xr:uid="{00000000-0005-0000-0000-0000CA0A0000}"/>
    <cellStyle name="Обычный 2 99 2" xfId="2634" xr:uid="{00000000-0005-0000-0000-0000CB0A0000}"/>
    <cellStyle name="Обычный 20" xfId="2635" xr:uid="{00000000-0005-0000-0000-0000CC0A0000}"/>
    <cellStyle name="Обычный 20 10" xfId="2636" xr:uid="{00000000-0005-0000-0000-0000CD0A0000}"/>
    <cellStyle name="Обычный 20 11" xfId="2637" xr:uid="{00000000-0005-0000-0000-0000CE0A0000}"/>
    <cellStyle name="Обычный 20 12" xfId="2638" xr:uid="{00000000-0005-0000-0000-0000CF0A0000}"/>
    <cellStyle name="Обычный 20 13" xfId="2639" xr:uid="{00000000-0005-0000-0000-0000D00A0000}"/>
    <cellStyle name="Обычный 20 14" xfId="2640" xr:uid="{00000000-0005-0000-0000-0000D10A0000}"/>
    <cellStyle name="Обычный 20 15" xfId="2641" xr:uid="{00000000-0005-0000-0000-0000D20A0000}"/>
    <cellStyle name="Обычный 20 16" xfId="2642" xr:uid="{00000000-0005-0000-0000-0000D30A0000}"/>
    <cellStyle name="Обычный 20 17" xfId="2643" xr:uid="{00000000-0005-0000-0000-0000D40A0000}"/>
    <cellStyle name="Обычный 20 18" xfId="2644" xr:uid="{00000000-0005-0000-0000-0000D50A0000}"/>
    <cellStyle name="Обычный 20 19" xfId="2645" xr:uid="{00000000-0005-0000-0000-0000D60A0000}"/>
    <cellStyle name="Обычный 20 2" xfId="2646" xr:uid="{00000000-0005-0000-0000-0000D70A0000}"/>
    <cellStyle name="Обычный 20 20" xfId="2647" xr:uid="{00000000-0005-0000-0000-0000D80A0000}"/>
    <cellStyle name="Обычный 20 21" xfId="2648" xr:uid="{00000000-0005-0000-0000-0000D90A0000}"/>
    <cellStyle name="Обычный 20 22" xfId="2649" xr:uid="{00000000-0005-0000-0000-0000DA0A0000}"/>
    <cellStyle name="Обычный 20 23" xfId="2650" xr:uid="{00000000-0005-0000-0000-0000DB0A0000}"/>
    <cellStyle name="Обычный 20 24" xfId="2651" xr:uid="{00000000-0005-0000-0000-0000DC0A0000}"/>
    <cellStyle name="Обычный 20 25" xfId="2652" xr:uid="{00000000-0005-0000-0000-0000DD0A0000}"/>
    <cellStyle name="Обычный 20 26" xfId="2653" xr:uid="{00000000-0005-0000-0000-0000DE0A0000}"/>
    <cellStyle name="Обычный 20 27" xfId="2654" xr:uid="{00000000-0005-0000-0000-0000DF0A0000}"/>
    <cellStyle name="Обычный 20 28" xfId="2655" xr:uid="{00000000-0005-0000-0000-0000E00A0000}"/>
    <cellStyle name="Обычный 20 29" xfId="2656" xr:uid="{00000000-0005-0000-0000-0000E10A0000}"/>
    <cellStyle name="Обычный 20 3" xfId="2657" xr:uid="{00000000-0005-0000-0000-0000E20A0000}"/>
    <cellStyle name="Обычный 20 30" xfId="2658" xr:uid="{00000000-0005-0000-0000-0000E30A0000}"/>
    <cellStyle name="Обычный 20 31" xfId="2659" xr:uid="{00000000-0005-0000-0000-0000E40A0000}"/>
    <cellStyle name="Обычный 20 32" xfId="2660" xr:uid="{00000000-0005-0000-0000-0000E50A0000}"/>
    <cellStyle name="Обычный 20 4" xfId="2661" xr:uid="{00000000-0005-0000-0000-0000E60A0000}"/>
    <cellStyle name="Обычный 20 5" xfId="2662" xr:uid="{00000000-0005-0000-0000-0000E70A0000}"/>
    <cellStyle name="Обычный 20 6" xfId="2663" xr:uid="{00000000-0005-0000-0000-0000E80A0000}"/>
    <cellStyle name="Обычный 20 7" xfId="2664" xr:uid="{00000000-0005-0000-0000-0000E90A0000}"/>
    <cellStyle name="Обычный 20 8" xfId="2665" xr:uid="{00000000-0005-0000-0000-0000EA0A0000}"/>
    <cellStyle name="Обычный 20 9" xfId="2666" xr:uid="{00000000-0005-0000-0000-0000EB0A0000}"/>
    <cellStyle name="Обычный 200" xfId="2667" xr:uid="{00000000-0005-0000-0000-0000EC0A0000}"/>
    <cellStyle name="Обычный 204" xfId="2668" xr:uid="{00000000-0005-0000-0000-0000ED0A0000}"/>
    <cellStyle name="Обычный 21" xfId="2669" xr:uid="{00000000-0005-0000-0000-0000EE0A0000}"/>
    <cellStyle name="Обычный 22" xfId="2670" xr:uid="{00000000-0005-0000-0000-0000EF0A0000}"/>
    <cellStyle name="Обычный 23" xfId="2671" xr:uid="{00000000-0005-0000-0000-0000F00A0000}"/>
    <cellStyle name="Обычный 23 10" xfId="2672" xr:uid="{00000000-0005-0000-0000-0000F10A0000}"/>
    <cellStyle name="Обычный 23 11" xfId="2673" xr:uid="{00000000-0005-0000-0000-0000F20A0000}"/>
    <cellStyle name="Обычный 23 12" xfId="2674" xr:uid="{00000000-0005-0000-0000-0000F30A0000}"/>
    <cellStyle name="Обычный 23 13" xfId="2675" xr:uid="{00000000-0005-0000-0000-0000F40A0000}"/>
    <cellStyle name="Обычный 23 14" xfId="2676" xr:uid="{00000000-0005-0000-0000-0000F50A0000}"/>
    <cellStyle name="Обычный 23 15" xfId="2677" xr:uid="{00000000-0005-0000-0000-0000F60A0000}"/>
    <cellStyle name="Обычный 23 16" xfId="2678" xr:uid="{00000000-0005-0000-0000-0000F70A0000}"/>
    <cellStyle name="Обычный 23 17" xfId="2679" xr:uid="{00000000-0005-0000-0000-0000F80A0000}"/>
    <cellStyle name="Обычный 23 18" xfId="2680" xr:uid="{00000000-0005-0000-0000-0000F90A0000}"/>
    <cellStyle name="Обычный 23 19" xfId="2681" xr:uid="{00000000-0005-0000-0000-0000FA0A0000}"/>
    <cellStyle name="Обычный 23 2" xfId="2682" xr:uid="{00000000-0005-0000-0000-0000FB0A0000}"/>
    <cellStyle name="Обычный 23 20" xfId="2683" xr:uid="{00000000-0005-0000-0000-0000FC0A0000}"/>
    <cellStyle name="Обычный 23 21" xfId="2684" xr:uid="{00000000-0005-0000-0000-0000FD0A0000}"/>
    <cellStyle name="Обычный 23 22" xfId="2685" xr:uid="{00000000-0005-0000-0000-0000FE0A0000}"/>
    <cellStyle name="Обычный 23 23" xfId="2686" xr:uid="{00000000-0005-0000-0000-0000FF0A0000}"/>
    <cellStyle name="Обычный 23 24" xfId="2687" xr:uid="{00000000-0005-0000-0000-0000000B0000}"/>
    <cellStyle name="Обычный 23 25" xfId="2688" xr:uid="{00000000-0005-0000-0000-0000010B0000}"/>
    <cellStyle name="Обычный 23 26" xfId="2689" xr:uid="{00000000-0005-0000-0000-0000020B0000}"/>
    <cellStyle name="Обычный 23 27" xfId="2690" xr:uid="{00000000-0005-0000-0000-0000030B0000}"/>
    <cellStyle name="Обычный 23 28" xfId="2691" xr:uid="{00000000-0005-0000-0000-0000040B0000}"/>
    <cellStyle name="Обычный 23 29" xfId="2692" xr:uid="{00000000-0005-0000-0000-0000050B0000}"/>
    <cellStyle name="Обычный 23 3" xfId="2693" xr:uid="{00000000-0005-0000-0000-0000060B0000}"/>
    <cellStyle name="Обычный 23 30" xfId="2694" xr:uid="{00000000-0005-0000-0000-0000070B0000}"/>
    <cellStyle name="Обычный 23 31" xfId="2695" xr:uid="{00000000-0005-0000-0000-0000080B0000}"/>
    <cellStyle name="Обычный 23 32" xfId="2696" xr:uid="{00000000-0005-0000-0000-0000090B0000}"/>
    <cellStyle name="Обычный 23 4" xfId="2697" xr:uid="{00000000-0005-0000-0000-00000A0B0000}"/>
    <cellStyle name="Обычный 23 5" xfId="2698" xr:uid="{00000000-0005-0000-0000-00000B0B0000}"/>
    <cellStyle name="Обычный 23 6" xfId="2699" xr:uid="{00000000-0005-0000-0000-00000C0B0000}"/>
    <cellStyle name="Обычный 23 7" xfId="2700" xr:uid="{00000000-0005-0000-0000-00000D0B0000}"/>
    <cellStyle name="Обычный 23 8" xfId="2701" xr:uid="{00000000-0005-0000-0000-00000E0B0000}"/>
    <cellStyle name="Обычный 23 9" xfId="2702" xr:uid="{00000000-0005-0000-0000-00000F0B0000}"/>
    <cellStyle name="Обычный 24" xfId="2703" xr:uid="{00000000-0005-0000-0000-0000100B0000}"/>
    <cellStyle name="Обычный 25" xfId="2704" xr:uid="{00000000-0005-0000-0000-0000110B0000}"/>
    <cellStyle name="Обычный 26" xfId="2705" xr:uid="{00000000-0005-0000-0000-0000120B0000}"/>
    <cellStyle name="Обычный 27" xfId="3465" xr:uid="{00000000-0005-0000-0000-0000130B0000}"/>
    <cellStyle name="Обычный 28" xfId="2706" xr:uid="{00000000-0005-0000-0000-0000140B0000}"/>
    <cellStyle name="Обычный 29" xfId="2707" xr:uid="{00000000-0005-0000-0000-0000150B0000}"/>
    <cellStyle name="Обычный 3" xfId="2708" xr:uid="{00000000-0005-0000-0000-0000160B0000}"/>
    <cellStyle name="Обычный 3 2" xfId="3472" xr:uid="{00000000-0005-0000-0000-0000170B0000}"/>
    <cellStyle name="Обычный 3 2 2" xfId="3486" xr:uid="{00000000-0005-0000-0000-0000180B0000}"/>
    <cellStyle name="Обычный 3 2 3" xfId="3582" xr:uid="{00000000-0005-0000-0000-0000190B0000}"/>
    <cellStyle name="Обычный 3 3" xfId="3487" xr:uid="{00000000-0005-0000-0000-00001A0B0000}"/>
    <cellStyle name="Обычный 3 3 2" xfId="3583" xr:uid="{00000000-0005-0000-0000-00001B0B0000}"/>
    <cellStyle name="Обычный 3 4" xfId="3584" xr:uid="{00000000-0005-0000-0000-00001C0B0000}"/>
    <cellStyle name="Обычный 3 5" xfId="3585" xr:uid="{00000000-0005-0000-0000-00001D0B0000}"/>
    <cellStyle name="Обычный 3 6" xfId="3586" xr:uid="{00000000-0005-0000-0000-00001E0B0000}"/>
    <cellStyle name="Обычный 3 7" xfId="3587" xr:uid="{00000000-0005-0000-0000-00001F0B0000}"/>
    <cellStyle name="Обычный 30" xfId="2709" xr:uid="{00000000-0005-0000-0000-0000200B0000}"/>
    <cellStyle name="Обычный 31" xfId="2710" xr:uid="{00000000-0005-0000-0000-0000210B0000}"/>
    <cellStyle name="Обычный 32" xfId="3473" xr:uid="{00000000-0005-0000-0000-0000220B0000}"/>
    <cellStyle name="Обычный 33" xfId="2711" xr:uid="{00000000-0005-0000-0000-0000230B0000}"/>
    <cellStyle name="Обычный 34" xfId="3481" xr:uid="{00000000-0005-0000-0000-0000240B0000}"/>
    <cellStyle name="Обычный 34 2" xfId="3588" xr:uid="{00000000-0005-0000-0000-0000250B0000}"/>
    <cellStyle name="Обычный 35" xfId="2712" xr:uid="{00000000-0005-0000-0000-0000260B0000}"/>
    <cellStyle name="Обычный 36" xfId="2713" xr:uid="{00000000-0005-0000-0000-0000270B0000}"/>
    <cellStyle name="Обычный 37" xfId="2714" xr:uid="{00000000-0005-0000-0000-0000280B0000}"/>
    <cellStyle name="Обычный 38" xfId="2715" xr:uid="{00000000-0005-0000-0000-0000290B0000}"/>
    <cellStyle name="Обычный 39" xfId="2716" xr:uid="{00000000-0005-0000-0000-00002A0B0000}"/>
    <cellStyle name="Обычный 4" xfId="2717" xr:uid="{00000000-0005-0000-0000-00002B0B0000}"/>
    <cellStyle name="Обычный 4 2" xfId="3488" xr:uid="{00000000-0005-0000-0000-00002C0B0000}"/>
    <cellStyle name="Обычный 4 2 2" xfId="3589" xr:uid="{00000000-0005-0000-0000-00002D0B0000}"/>
    <cellStyle name="Обычный 4 3" xfId="3489" xr:uid="{00000000-0005-0000-0000-00002E0B0000}"/>
    <cellStyle name="Обычный 4 3 2" xfId="3590" xr:uid="{00000000-0005-0000-0000-00002F0B0000}"/>
    <cellStyle name="Обычный 4 4" xfId="3591" xr:uid="{00000000-0005-0000-0000-0000300B0000}"/>
    <cellStyle name="Обычный 4 5" xfId="3592" xr:uid="{00000000-0005-0000-0000-0000310B0000}"/>
    <cellStyle name="Обычный 40" xfId="2718" xr:uid="{00000000-0005-0000-0000-0000320B0000}"/>
    <cellStyle name="Обычный 41" xfId="2719" xr:uid="{00000000-0005-0000-0000-0000330B0000}"/>
    <cellStyle name="Обычный 42" xfId="2720" xr:uid="{00000000-0005-0000-0000-0000340B0000}"/>
    <cellStyle name="Обычный 43" xfId="3499" xr:uid="{00000000-0005-0000-0000-0000350B0000}"/>
    <cellStyle name="Обычный 44" xfId="2721" xr:uid="{00000000-0005-0000-0000-0000360B0000}"/>
    <cellStyle name="Обычный 45" xfId="3502" xr:uid="{00000000-0005-0000-0000-0000370B0000}"/>
    <cellStyle name="Обычный 46" xfId="2722" xr:uid="{00000000-0005-0000-0000-0000380B0000}"/>
    <cellStyle name="Обычный 47" xfId="3615" xr:uid="{00000000-0005-0000-0000-0000390B0000}"/>
    <cellStyle name="Обычный 47 2" xfId="3616" xr:uid="{00000000-0005-0000-0000-00003A0B0000}"/>
    <cellStyle name="Обычный 47 3" xfId="3618" xr:uid="{00000000-0005-0000-0000-00003B0B0000}"/>
    <cellStyle name="Обычный 48" xfId="2723" xr:uid="{00000000-0005-0000-0000-00003C0B0000}"/>
    <cellStyle name="Обычный 49" xfId="3624" xr:uid="{00000000-0005-0000-0000-00003D0B0000}"/>
    <cellStyle name="Обычный 5" xfId="2724" xr:uid="{00000000-0005-0000-0000-00003E0B0000}"/>
    <cellStyle name="Обычный 5 10" xfId="2725" xr:uid="{00000000-0005-0000-0000-00003F0B0000}"/>
    <cellStyle name="Обычный 5 10 2" xfId="2726" xr:uid="{00000000-0005-0000-0000-0000400B0000}"/>
    <cellStyle name="Обычный 5 11" xfId="2727" xr:uid="{00000000-0005-0000-0000-0000410B0000}"/>
    <cellStyle name="Обычный 5 11 2" xfId="2728" xr:uid="{00000000-0005-0000-0000-0000420B0000}"/>
    <cellStyle name="Обычный 5 12" xfId="2729" xr:uid="{00000000-0005-0000-0000-0000430B0000}"/>
    <cellStyle name="Обычный 5 12 2" xfId="2730" xr:uid="{00000000-0005-0000-0000-0000440B0000}"/>
    <cellStyle name="Обычный 5 13" xfId="2731" xr:uid="{00000000-0005-0000-0000-0000450B0000}"/>
    <cellStyle name="Обычный 5 13 2" xfId="2732" xr:uid="{00000000-0005-0000-0000-0000460B0000}"/>
    <cellStyle name="Обычный 5 14" xfId="2733" xr:uid="{00000000-0005-0000-0000-0000470B0000}"/>
    <cellStyle name="Обычный 5 14 2" xfId="2734" xr:uid="{00000000-0005-0000-0000-0000480B0000}"/>
    <cellStyle name="Обычный 5 15" xfId="2735" xr:uid="{00000000-0005-0000-0000-0000490B0000}"/>
    <cellStyle name="Обычный 5 15 2" xfId="2736" xr:uid="{00000000-0005-0000-0000-00004A0B0000}"/>
    <cellStyle name="Обычный 5 16" xfId="2737" xr:uid="{00000000-0005-0000-0000-00004B0B0000}"/>
    <cellStyle name="Обычный 5 16 2" xfId="2738" xr:uid="{00000000-0005-0000-0000-00004C0B0000}"/>
    <cellStyle name="Обычный 5 17" xfId="2739" xr:uid="{00000000-0005-0000-0000-00004D0B0000}"/>
    <cellStyle name="Обычный 5 17 2" xfId="2740" xr:uid="{00000000-0005-0000-0000-00004E0B0000}"/>
    <cellStyle name="Обычный 5 18" xfId="2741" xr:uid="{00000000-0005-0000-0000-00004F0B0000}"/>
    <cellStyle name="Обычный 5 18 2" xfId="2742" xr:uid="{00000000-0005-0000-0000-0000500B0000}"/>
    <cellStyle name="Обычный 5 19" xfId="2743" xr:uid="{00000000-0005-0000-0000-0000510B0000}"/>
    <cellStyle name="Обычный 5 19 2" xfId="2744" xr:uid="{00000000-0005-0000-0000-0000520B0000}"/>
    <cellStyle name="Обычный 5 2" xfId="2745" xr:uid="{00000000-0005-0000-0000-0000530B0000}"/>
    <cellStyle name="Обычный 5 2 2" xfId="2746" xr:uid="{00000000-0005-0000-0000-0000540B0000}"/>
    <cellStyle name="Обычный 5 2 3" xfId="3593" xr:uid="{00000000-0005-0000-0000-0000550B0000}"/>
    <cellStyle name="Обычный 5 20" xfId="2747" xr:uid="{00000000-0005-0000-0000-0000560B0000}"/>
    <cellStyle name="Обычный 5 20 2" xfId="2748" xr:uid="{00000000-0005-0000-0000-0000570B0000}"/>
    <cellStyle name="Обычный 5 21" xfId="2749" xr:uid="{00000000-0005-0000-0000-0000580B0000}"/>
    <cellStyle name="Обычный 5 21 2" xfId="2750" xr:uid="{00000000-0005-0000-0000-0000590B0000}"/>
    <cellStyle name="Обычный 5 22" xfId="2751" xr:uid="{00000000-0005-0000-0000-00005A0B0000}"/>
    <cellStyle name="Обычный 5 22 2" xfId="2752" xr:uid="{00000000-0005-0000-0000-00005B0B0000}"/>
    <cellStyle name="Обычный 5 23" xfId="2753" xr:uid="{00000000-0005-0000-0000-00005C0B0000}"/>
    <cellStyle name="Обычный 5 23 2" xfId="2754" xr:uid="{00000000-0005-0000-0000-00005D0B0000}"/>
    <cellStyle name="Обычный 5 24" xfId="2755" xr:uid="{00000000-0005-0000-0000-00005E0B0000}"/>
    <cellStyle name="Обычный 5 24 2" xfId="2756" xr:uid="{00000000-0005-0000-0000-00005F0B0000}"/>
    <cellStyle name="Обычный 5 25" xfId="2757" xr:uid="{00000000-0005-0000-0000-0000600B0000}"/>
    <cellStyle name="Обычный 5 25 2" xfId="2758" xr:uid="{00000000-0005-0000-0000-0000610B0000}"/>
    <cellStyle name="Обычный 5 26" xfId="2759" xr:uid="{00000000-0005-0000-0000-0000620B0000}"/>
    <cellStyle name="Обычный 5 26 2" xfId="2760" xr:uid="{00000000-0005-0000-0000-0000630B0000}"/>
    <cellStyle name="Обычный 5 27" xfId="2761" xr:uid="{00000000-0005-0000-0000-0000640B0000}"/>
    <cellStyle name="Обычный 5 27 2" xfId="2762" xr:uid="{00000000-0005-0000-0000-0000650B0000}"/>
    <cellStyle name="Обычный 5 28" xfId="2763" xr:uid="{00000000-0005-0000-0000-0000660B0000}"/>
    <cellStyle name="Обычный 5 28 2" xfId="2764" xr:uid="{00000000-0005-0000-0000-0000670B0000}"/>
    <cellStyle name="Обычный 5 29" xfId="2765" xr:uid="{00000000-0005-0000-0000-0000680B0000}"/>
    <cellStyle name="Обычный 5 29 2" xfId="2766" xr:uid="{00000000-0005-0000-0000-0000690B0000}"/>
    <cellStyle name="Обычный 5 3" xfId="2767" xr:uid="{00000000-0005-0000-0000-00006A0B0000}"/>
    <cellStyle name="Обычный 5 3 2" xfId="2768" xr:uid="{00000000-0005-0000-0000-00006B0B0000}"/>
    <cellStyle name="Обычный 5 30" xfId="2769" xr:uid="{00000000-0005-0000-0000-00006C0B0000}"/>
    <cellStyle name="Обычный 5 30 2" xfId="2770" xr:uid="{00000000-0005-0000-0000-00006D0B0000}"/>
    <cellStyle name="Обычный 5 31" xfId="2771" xr:uid="{00000000-0005-0000-0000-00006E0B0000}"/>
    <cellStyle name="Обычный 5 31 2" xfId="2772" xr:uid="{00000000-0005-0000-0000-00006F0B0000}"/>
    <cellStyle name="Обычный 5 32" xfId="2773" xr:uid="{00000000-0005-0000-0000-0000700B0000}"/>
    <cellStyle name="Обычный 5 32 2" xfId="2774" xr:uid="{00000000-0005-0000-0000-0000710B0000}"/>
    <cellStyle name="Обычный 5 33" xfId="2775" xr:uid="{00000000-0005-0000-0000-0000720B0000}"/>
    <cellStyle name="Обычный 5 4" xfId="2776" xr:uid="{00000000-0005-0000-0000-0000730B0000}"/>
    <cellStyle name="Обычный 5 4 2" xfId="2777" xr:uid="{00000000-0005-0000-0000-0000740B0000}"/>
    <cellStyle name="Обычный 5 5" xfId="2778" xr:uid="{00000000-0005-0000-0000-0000750B0000}"/>
    <cellStyle name="Обычный 5 5 2" xfId="2779" xr:uid="{00000000-0005-0000-0000-0000760B0000}"/>
    <cellStyle name="Обычный 5 6" xfId="2780" xr:uid="{00000000-0005-0000-0000-0000770B0000}"/>
    <cellStyle name="Обычный 5 6 2" xfId="2781" xr:uid="{00000000-0005-0000-0000-0000780B0000}"/>
    <cellStyle name="Обычный 5 7" xfId="2782" xr:uid="{00000000-0005-0000-0000-0000790B0000}"/>
    <cellStyle name="Обычный 5 7 2" xfId="2783" xr:uid="{00000000-0005-0000-0000-00007A0B0000}"/>
    <cellStyle name="Обычный 5 8" xfId="2784" xr:uid="{00000000-0005-0000-0000-00007B0B0000}"/>
    <cellStyle name="Обычный 5 8 2" xfId="2785" xr:uid="{00000000-0005-0000-0000-00007C0B0000}"/>
    <cellStyle name="Обычный 5 9" xfId="2786" xr:uid="{00000000-0005-0000-0000-00007D0B0000}"/>
    <cellStyle name="Обычный 5 9 2" xfId="2787" xr:uid="{00000000-0005-0000-0000-00007E0B0000}"/>
    <cellStyle name="Обычный 55" xfId="2788" xr:uid="{00000000-0005-0000-0000-00007F0B0000}"/>
    <cellStyle name="Обычный 55 10" xfId="2789" xr:uid="{00000000-0005-0000-0000-0000800B0000}"/>
    <cellStyle name="Обычный 55 11" xfId="2790" xr:uid="{00000000-0005-0000-0000-0000810B0000}"/>
    <cellStyle name="Обычный 55 12" xfId="2791" xr:uid="{00000000-0005-0000-0000-0000820B0000}"/>
    <cellStyle name="Обычный 55 13" xfId="2792" xr:uid="{00000000-0005-0000-0000-0000830B0000}"/>
    <cellStyle name="Обычный 55 14" xfId="2793" xr:uid="{00000000-0005-0000-0000-0000840B0000}"/>
    <cellStyle name="Обычный 55 15" xfId="2794" xr:uid="{00000000-0005-0000-0000-0000850B0000}"/>
    <cellStyle name="Обычный 55 16" xfId="2795" xr:uid="{00000000-0005-0000-0000-0000860B0000}"/>
    <cellStyle name="Обычный 55 17" xfId="2796" xr:uid="{00000000-0005-0000-0000-0000870B0000}"/>
    <cellStyle name="Обычный 55 18" xfId="2797" xr:uid="{00000000-0005-0000-0000-0000880B0000}"/>
    <cellStyle name="Обычный 55 19" xfId="2798" xr:uid="{00000000-0005-0000-0000-0000890B0000}"/>
    <cellStyle name="Обычный 55 2" xfId="2799" xr:uid="{00000000-0005-0000-0000-00008A0B0000}"/>
    <cellStyle name="Обычный 55 20" xfId="2800" xr:uid="{00000000-0005-0000-0000-00008B0B0000}"/>
    <cellStyle name="Обычный 55 21" xfId="2801" xr:uid="{00000000-0005-0000-0000-00008C0B0000}"/>
    <cellStyle name="Обычный 55 22" xfId="2802" xr:uid="{00000000-0005-0000-0000-00008D0B0000}"/>
    <cellStyle name="Обычный 55 23" xfId="2803" xr:uid="{00000000-0005-0000-0000-00008E0B0000}"/>
    <cellStyle name="Обычный 55 24" xfId="2804" xr:uid="{00000000-0005-0000-0000-00008F0B0000}"/>
    <cellStyle name="Обычный 55 25" xfId="2805" xr:uid="{00000000-0005-0000-0000-0000900B0000}"/>
    <cellStyle name="Обычный 55 26" xfId="2806" xr:uid="{00000000-0005-0000-0000-0000910B0000}"/>
    <cellStyle name="Обычный 55 27" xfId="2807" xr:uid="{00000000-0005-0000-0000-0000920B0000}"/>
    <cellStyle name="Обычный 55 28" xfId="2808" xr:uid="{00000000-0005-0000-0000-0000930B0000}"/>
    <cellStyle name="Обычный 55 29" xfId="2809" xr:uid="{00000000-0005-0000-0000-0000940B0000}"/>
    <cellStyle name="Обычный 55 3" xfId="2810" xr:uid="{00000000-0005-0000-0000-0000950B0000}"/>
    <cellStyle name="Обычный 55 30" xfId="2811" xr:uid="{00000000-0005-0000-0000-0000960B0000}"/>
    <cellStyle name="Обычный 55 31" xfId="2812" xr:uid="{00000000-0005-0000-0000-0000970B0000}"/>
    <cellStyle name="Обычный 55 32" xfId="2813" xr:uid="{00000000-0005-0000-0000-0000980B0000}"/>
    <cellStyle name="Обычный 55 4" xfId="2814" xr:uid="{00000000-0005-0000-0000-0000990B0000}"/>
    <cellStyle name="Обычный 55 5" xfId="2815" xr:uid="{00000000-0005-0000-0000-00009A0B0000}"/>
    <cellStyle name="Обычный 55 6" xfId="2816" xr:uid="{00000000-0005-0000-0000-00009B0B0000}"/>
    <cellStyle name="Обычный 55 7" xfId="2817" xr:uid="{00000000-0005-0000-0000-00009C0B0000}"/>
    <cellStyle name="Обычный 55 8" xfId="2818" xr:uid="{00000000-0005-0000-0000-00009D0B0000}"/>
    <cellStyle name="Обычный 55 9" xfId="2819" xr:uid="{00000000-0005-0000-0000-00009E0B0000}"/>
    <cellStyle name="Обычный 56" xfId="2820" xr:uid="{00000000-0005-0000-0000-00009F0B0000}"/>
    <cellStyle name="Обычный 56 10" xfId="2821" xr:uid="{00000000-0005-0000-0000-0000A00B0000}"/>
    <cellStyle name="Обычный 56 11" xfId="2822" xr:uid="{00000000-0005-0000-0000-0000A10B0000}"/>
    <cellStyle name="Обычный 56 12" xfId="2823" xr:uid="{00000000-0005-0000-0000-0000A20B0000}"/>
    <cellStyle name="Обычный 56 13" xfId="2824" xr:uid="{00000000-0005-0000-0000-0000A30B0000}"/>
    <cellStyle name="Обычный 56 14" xfId="2825" xr:uid="{00000000-0005-0000-0000-0000A40B0000}"/>
    <cellStyle name="Обычный 56 15" xfId="2826" xr:uid="{00000000-0005-0000-0000-0000A50B0000}"/>
    <cellStyle name="Обычный 56 16" xfId="2827" xr:uid="{00000000-0005-0000-0000-0000A60B0000}"/>
    <cellStyle name="Обычный 56 17" xfId="2828" xr:uid="{00000000-0005-0000-0000-0000A70B0000}"/>
    <cellStyle name="Обычный 56 18" xfId="2829" xr:uid="{00000000-0005-0000-0000-0000A80B0000}"/>
    <cellStyle name="Обычный 56 19" xfId="2830" xr:uid="{00000000-0005-0000-0000-0000A90B0000}"/>
    <cellStyle name="Обычный 56 2" xfId="2831" xr:uid="{00000000-0005-0000-0000-0000AA0B0000}"/>
    <cellStyle name="Обычный 56 20" xfId="2832" xr:uid="{00000000-0005-0000-0000-0000AB0B0000}"/>
    <cellStyle name="Обычный 56 21" xfId="2833" xr:uid="{00000000-0005-0000-0000-0000AC0B0000}"/>
    <cellStyle name="Обычный 56 22" xfId="2834" xr:uid="{00000000-0005-0000-0000-0000AD0B0000}"/>
    <cellStyle name="Обычный 56 23" xfId="2835" xr:uid="{00000000-0005-0000-0000-0000AE0B0000}"/>
    <cellStyle name="Обычный 56 24" xfId="2836" xr:uid="{00000000-0005-0000-0000-0000AF0B0000}"/>
    <cellStyle name="Обычный 56 25" xfId="2837" xr:uid="{00000000-0005-0000-0000-0000B00B0000}"/>
    <cellStyle name="Обычный 56 26" xfId="2838" xr:uid="{00000000-0005-0000-0000-0000B10B0000}"/>
    <cellStyle name="Обычный 56 27" xfId="2839" xr:uid="{00000000-0005-0000-0000-0000B20B0000}"/>
    <cellStyle name="Обычный 56 28" xfId="2840" xr:uid="{00000000-0005-0000-0000-0000B30B0000}"/>
    <cellStyle name="Обычный 56 29" xfId="2841" xr:uid="{00000000-0005-0000-0000-0000B40B0000}"/>
    <cellStyle name="Обычный 56 3" xfId="2842" xr:uid="{00000000-0005-0000-0000-0000B50B0000}"/>
    <cellStyle name="Обычный 56 30" xfId="2843" xr:uid="{00000000-0005-0000-0000-0000B60B0000}"/>
    <cellStyle name="Обычный 56 31" xfId="2844" xr:uid="{00000000-0005-0000-0000-0000B70B0000}"/>
    <cellStyle name="Обычный 56 32" xfId="2845" xr:uid="{00000000-0005-0000-0000-0000B80B0000}"/>
    <cellStyle name="Обычный 56 4" xfId="2846" xr:uid="{00000000-0005-0000-0000-0000B90B0000}"/>
    <cellStyle name="Обычный 56 5" xfId="2847" xr:uid="{00000000-0005-0000-0000-0000BA0B0000}"/>
    <cellStyle name="Обычный 56 6" xfId="2848" xr:uid="{00000000-0005-0000-0000-0000BB0B0000}"/>
    <cellStyle name="Обычный 56 7" xfId="2849" xr:uid="{00000000-0005-0000-0000-0000BC0B0000}"/>
    <cellStyle name="Обычный 56 8" xfId="2850" xr:uid="{00000000-0005-0000-0000-0000BD0B0000}"/>
    <cellStyle name="Обычный 56 9" xfId="2851" xr:uid="{00000000-0005-0000-0000-0000BE0B0000}"/>
    <cellStyle name="Обычный 57" xfId="2852" xr:uid="{00000000-0005-0000-0000-0000BF0B0000}"/>
    <cellStyle name="Обычный 57 10" xfId="2853" xr:uid="{00000000-0005-0000-0000-0000C00B0000}"/>
    <cellStyle name="Обычный 57 11" xfId="2854" xr:uid="{00000000-0005-0000-0000-0000C10B0000}"/>
    <cellStyle name="Обычный 57 12" xfId="2855" xr:uid="{00000000-0005-0000-0000-0000C20B0000}"/>
    <cellStyle name="Обычный 57 13" xfId="2856" xr:uid="{00000000-0005-0000-0000-0000C30B0000}"/>
    <cellStyle name="Обычный 57 14" xfId="2857" xr:uid="{00000000-0005-0000-0000-0000C40B0000}"/>
    <cellStyle name="Обычный 57 15" xfId="2858" xr:uid="{00000000-0005-0000-0000-0000C50B0000}"/>
    <cellStyle name="Обычный 57 16" xfId="2859" xr:uid="{00000000-0005-0000-0000-0000C60B0000}"/>
    <cellStyle name="Обычный 57 17" xfId="2860" xr:uid="{00000000-0005-0000-0000-0000C70B0000}"/>
    <cellStyle name="Обычный 57 18" xfId="2861" xr:uid="{00000000-0005-0000-0000-0000C80B0000}"/>
    <cellStyle name="Обычный 57 19" xfId="2862" xr:uid="{00000000-0005-0000-0000-0000C90B0000}"/>
    <cellStyle name="Обычный 57 2" xfId="2863" xr:uid="{00000000-0005-0000-0000-0000CA0B0000}"/>
    <cellStyle name="Обычный 57 20" xfId="2864" xr:uid="{00000000-0005-0000-0000-0000CB0B0000}"/>
    <cellStyle name="Обычный 57 21" xfId="2865" xr:uid="{00000000-0005-0000-0000-0000CC0B0000}"/>
    <cellStyle name="Обычный 57 22" xfId="2866" xr:uid="{00000000-0005-0000-0000-0000CD0B0000}"/>
    <cellStyle name="Обычный 57 23" xfId="2867" xr:uid="{00000000-0005-0000-0000-0000CE0B0000}"/>
    <cellStyle name="Обычный 57 24" xfId="2868" xr:uid="{00000000-0005-0000-0000-0000CF0B0000}"/>
    <cellStyle name="Обычный 57 25" xfId="2869" xr:uid="{00000000-0005-0000-0000-0000D00B0000}"/>
    <cellStyle name="Обычный 57 26" xfId="2870" xr:uid="{00000000-0005-0000-0000-0000D10B0000}"/>
    <cellStyle name="Обычный 57 27" xfId="2871" xr:uid="{00000000-0005-0000-0000-0000D20B0000}"/>
    <cellStyle name="Обычный 57 28" xfId="2872" xr:uid="{00000000-0005-0000-0000-0000D30B0000}"/>
    <cellStyle name="Обычный 57 29" xfId="2873" xr:uid="{00000000-0005-0000-0000-0000D40B0000}"/>
    <cellStyle name="Обычный 57 3" xfId="2874" xr:uid="{00000000-0005-0000-0000-0000D50B0000}"/>
    <cellStyle name="Обычный 57 30" xfId="2875" xr:uid="{00000000-0005-0000-0000-0000D60B0000}"/>
    <cellStyle name="Обычный 57 31" xfId="2876" xr:uid="{00000000-0005-0000-0000-0000D70B0000}"/>
    <cellStyle name="Обычный 57 32" xfId="2877" xr:uid="{00000000-0005-0000-0000-0000D80B0000}"/>
    <cellStyle name="Обычный 57 4" xfId="2878" xr:uid="{00000000-0005-0000-0000-0000D90B0000}"/>
    <cellStyle name="Обычный 57 5" xfId="2879" xr:uid="{00000000-0005-0000-0000-0000DA0B0000}"/>
    <cellStyle name="Обычный 57 6" xfId="2880" xr:uid="{00000000-0005-0000-0000-0000DB0B0000}"/>
    <cellStyle name="Обычный 57 7" xfId="2881" xr:uid="{00000000-0005-0000-0000-0000DC0B0000}"/>
    <cellStyle name="Обычный 57 8" xfId="2882" xr:uid="{00000000-0005-0000-0000-0000DD0B0000}"/>
    <cellStyle name="Обычный 57 9" xfId="2883" xr:uid="{00000000-0005-0000-0000-0000DE0B0000}"/>
    <cellStyle name="Обычный 58" xfId="2884" xr:uid="{00000000-0005-0000-0000-0000DF0B0000}"/>
    <cellStyle name="Обычный 58 10" xfId="2885" xr:uid="{00000000-0005-0000-0000-0000E00B0000}"/>
    <cellStyle name="Обычный 58 11" xfId="2886" xr:uid="{00000000-0005-0000-0000-0000E10B0000}"/>
    <cellStyle name="Обычный 58 12" xfId="2887" xr:uid="{00000000-0005-0000-0000-0000E20B0000}"/>
    <cellStyle name="Обычный 58 13" xfId="2888" xr:uid="{00000000-0005-0000-0000-0000E30B0000}"/>
    <cellStyle name="Обычный 58 14" xfId="2889" xr:uid="{00000000-0005-0000-0000-0000E40B0000}"/>
    <cellStyle name="Обычный 58 15" xfId="2890" xr:uid="{00000000-0005-0000-0000-0000E50B0000}"/>
    <cellStyle name="Обычный 58 16" xfId="2891" xr:uid="{00000000-0005-0000-0000-0000E60B0000}"/>
    <cellStyle name="Обычный 58 17" xfId="2892" xr:uid="{00000000-0005-0000-0000-0000E70B0000}"/>
    <cellStyle name="Обычный 58 18" xfId="2893" xr:uid="{00000000-0005-0000-0000-0000E80B0000}"/>
    <cellStyle name="Обычный 58 19" xfId="2894" xr:uid="{00000000-0005-0000-0000-0000E90B0000}"/>
    <cellStyle name="Обычный 58 2" xfId="2895" xr:uid="{00000000-0005-0000-0000-0000EA0B0000}"/>
    <cellStyle name="Обычный 58 20" xfId="2896" xr:uid="{00000000-0005-0000-0000-0000EB0B0000}"/>
    <cellStyle name="Обычный 58 21" xfId="2897" xr:uid="{00000000-0005-0000-0000-0000EC0B0000}"/>
    <cellStyle name="Обычный 58 22" xfId="2898" xr:uid="{00000000-0005-0000-0000-0000ED0B0000}"/>
    <cellStyle name="Обычный 58 23" xfId="2899" xr:uid="{00000000-0005-0000-0000-0000EE0B0000}"/>
    <cellStyle name="Обычный 58 24" xfId="2900" xr:uid="{00000000-0005-0000-0000-0000EF0B0000}"/>
    <cellStyle name="Обычный 58 25" xfId="2901" xr:uid="{00000000-0005-0000-0000-0000F00B0000}"/>
    <cellStyle name="Обычный 58 26" xfId="2902" xr:uid="{00000000-0005-0000-0000-0000F10B0000}"/>
    <cellStyle name="Обычный 58 27" xfId="2903" xr:uid="{00000000-0005-0000-0000-0000F20B0000}"/>
    <cellStyle name="Обычный 58 28" xfId="2904" xr:uid="{00000000-0005-0000-0000-0000F30B0000}"/>
    <cellStyle name="Обычный 58 29" xfId="2905" xr:uid="{00000000-0005-0000-0000-0000F40B0000}"/>
    <cellStyle name="Обычный 58 3" xfId="2906" xr:uid="{00000000-0005-0000-0000-0000F50B0000}"/>
    <cellStyle name="Обычный 58 30" xfId="2907" xr:uid="{00000000-0005-0000-0000-0000F60B0000}"/>
    <cellStyle name="Обычный 58 31" xfId="2908" xr:uid="{00000000-0005-0000-0000-0000F70B0000}"/>
    <cellStyle name="Обычный 58 32" xfId="2909" xr:uid="{00000000-0005-0000-0000-0000F80B0000}"/>
    <cellStyle name="Обычный 58 4" xfId="2910" xr:uid="{00000000-0005-0000-0000-0000F90B0000}"/>
    <cellStyle name="Обычный 58 5" xfId="2911" xr:uid="{00000000-0005-0000-0000-0000FA0B0000}"/>
    <cellStyle name="Обычный 58 6" xfId="2912" xr:uid="{00000000-0005-0000-0000-0000FB0B0000}"/>
    <cellStyle name="Обычный 58 7" xfId="2913" xr:uid="{00000000-0005-0000-0000-0000FC0B0000}"/>
    <cellStyle name="Обычный 58 8" xfId="2914" xr:uid="{00000000-0005-0000-0000-0000FD0B0000}"/>
    <cellStyle name="Обычный 58 9" xfId="2915" xr:uid="{00000000-0005-0000-0000-0000FE0B0000}"/>
    <cellStyle name="Обычный 59" xfId="2916" xr:uid="{00000000-0005-0000-0000-0000FF0B0000}"/>
    <cellStyle name="Обычный 59 10" xfId="2917" xr:uid="{00000000-0005-0000-0000-0000000C0000}"/>
    <cellStyle name="Обычный 59 11" xfId="2918" xr:uid="{00000000-0005-0000-0000-0000010C0000}"/>
    <cellStyle name="Обычный 59 12" xfId="2919" xr:uid="{00000000-0005-0000-0000-0000020C0000}"/>
    <cellStyle name="Обычный 59 13" xfId="2920" xr:uid="{00000000-0005-0000-0000-0000030C0000}"/>
    <cellStyle name="Обычный 59 14" xfId="2921" xr:uid="{00000000-0005-0000-0000-0000040C0000}"/>
    <cellStyle name="Обычный 59 15" xfId="2922" xr:uid="{00000000-0005-0000-0000-0000050C0000}"/>
    <cellStyle name="Обычный 59 16" xfId="2923" xr:uid="{00000000-0005-0000-0000-0000060C0000}"/>
    <cellStyle name="Обычный 59 17" xfId="2924" xr:uid="{00000000-0005-0000-0000-0000070C0000}"/>
    <cellStyle name="Обычный 59 18" xfId="2925" xr:uid="{00000000-0005-0000-0000-0000080C0000}"/>
    <cellStyle name="Обычный 59 19" xfId="2926" xr:uid="{00000000-0005-0000-0000-0000090C0000}"/>
    <cellStyle name="Обычный 59 2" xfId="2927" xr:uid="{00000000-0005-0000-0000-00000A0C0000}"/>
    <cellStyle name="Обычный 59 20" xfId="2928" xr:uid="{00000000-0005-0000-0000-00000B0C0000}"/>
    <cellStyle name="Обычный 59 21" xfId="2929" xr:uid="{00000000-0005-0000-0000-00000C0C0000}"/>
    <cellStyle name="Обычный 59 22" xfId="2930" xr:uid="{00000000-0005-0000-0000-00000D0C0000}"/>
    <cellStyle name="Обычный 59 23" xfId="2931" xr:uid="{00000000-0005-0000-0000-00000E0C0000}"/>
    <cellStyle name="Обычный 59 24" xfId="2932" xr:uid="{00000000-0005-0000-0000-00000F0C0000}"/>
    <cellStyle name="Обычный 59 25" xfId="2933" xr:uid="{00000000-0005-0000-0000-0000100C0000}"/>
    <cellStyle name="Обычный 59 26" xfId="2934" xr:uid="{00000000-0005-0000-0000-0000110C0000}"/>
    <cellStyle name="Обычный 59 27" xfId="2935" xr:uid="{00000000-0005-0000-0000-0000120C0000}"/>
    <cellStyle name="Обычный 59 28" xfId="2936" xr:uid="{00000000-0005-0000-0000-0000130C0000}"/>
    <cellStyle name="Обычный 59 29" xfId="2937" xr:uid="{00000000-0005-0000-0000-0000140C0000}"/>
    <cellStyle name="Обычный 59 3" xfId="2938" xr:uid="{00000000-0005-0000-0000-0000150C0000}"/>
    <cellStyle name="Обычный 59 30" xfId="2939" xr:uid="{00000000-0005-0000-0000-0000160C0000}"/>
    <cellStyle name="Обычный 59 31" xfId="2940" xr:uid="{00000000-0005-0000-0000-0000170C0000}"/>
    <cellStyle name="Обычный 59 32" xfId="2941" xr:uid="{00000000-0005-0000-0000-0000180C0000}"/>
    <cellStyle name="Обычный 59 4" xfId="2942" xr:uid="{00000000-0005-0000-0000-0000190C0000}"/>
    <cellStyle name="Обычный 59 5" xfId="2943" xr:uid="{00000000-0005-0000-0000-00001A0C0000}"/>
    <cellStyle name="Обычный 59 6" xfId="2944" xr:uid="{00000000-0005-0000-0000-00001B0C0000}"/>
    <cellStyle name="Обычный 59 7" xfId="2945" xr:uid="{00000000-0005-0000-0000-00001C0C0000}"/>
    <cellStyle name="Обычный 59 8" xfId="2946" xr:uid="{00000000-0005-0000-0000-00001D0C0000}"/>
    <cellStyle name="Обычный 59 9" xfId="2947" xr:uid="{00000000-0005-0000-0000-00001E0C0000}"/>
    <cellStyle name="Обычный 6" xfId="2948" xr:uid="{00000000-0005-0000-0000-00001F0C0000}"/>
    <cellStyle name="Обычный 6 2" xfId="3594" xr:uid="{00000000-0005-0000-0000-0000200C0000}"/>
    <cellStyle name="Обычный 6 3" xfId="3595" xr:uid="{00000000-0005-0000-0000-0000210C0000}"/>
    <cellStyle name="Обычный 60" xfId="2949" xr:uid="{00000000-0005-0000-0000-0000220C0000}"/>
    <cellStyle name="Обычный 60 10" xfId="2950" xr:uid="{00000000-0005-0000-0000-0000230C0000}"/>
    <cellStyle name="Обычный 60 11" xfId="2951" xr:uid="{00000000-0005-0000-0000-0000240C0000}"/>
    <cellStyle name="Обычный 60 12" xfId="2952" xr:uid="{00000000-0005-0000-0000-0000250C0000}"/>
    <cellStyle name="Обычный 60 13" xfId="2953" xr:uid="{00000000-0005-0000-0000-0000260C0000}"/>
    <cellStyle name="Обычный 60 14" xfId="2954" xr:uid="{00000000-0005-0000-0000-0000270C0000}"/>
    <cellStyle name="Обычный 60 15" xfId="2955" xr:uid="{00000000-0005-0000-0000-0000280C0000}"/>
    <cellStyle name="Обычный 60 16" xfId="2956" xr:uid="{00000000-0005-0000-0000-0000290C0000}"/>
    <cellStyle name="Обычный 60 17" xfId="2957" xr:uid="{00000000-0005-0000-0000-00002A0C0000}"/>
    <cellStyle name="Обычный 60 18" xfId="2958" xr:uid="{00000000-0005-0000-0000-00002B0C0000}"/>
    <cellStyle name="Обычный 60 19" xfId="2959" xr:uid="{00000000-0005-0000-0000-00002C0C0000}"/>
    <cellStyle name="Обычный 60 2" xfId="2960" xr:uid="{00000000-0005-0000-0000-00002D0C0000}"/>
    <cellStyle name="Обычный 60 20" xfId="2961" xr:uid="{00000000-0005-0000-0000-00002E0C0000}"/>
    <cellStyle name="Обычный 60 21" xfId="2962" xr:uid="{00000000-0005-0000-0000-00002F0C0000}"/>
    <cellStyle name="Обычный 60 22" xfId="2963" xr:uid="{00000000-0005-0000-0000-0000300C0000}"/>
    <cellStyle name="Обычный 60 23" xfId="2964" xr:uid="{00000000-0005-0000-0000-0000310C0000}"/>
    <cellStyle name="Обычный 60 24" xfId="2965" xr:uid="{00000000-0005-0000-0000-0000320C0000}"/>
    <cellStyle name="Обычный 60 25" xfId="2966" xr:uid="{00000000-0005-0000-0000-0000330C0000}"/>
    <cellStyle name="Обычный 60 26" xfId="2967" xr:uid="{00000000-0005-0000-0000-0000340C0000}"/>
    <cellStyle name="Обычный 60 27" xfId="2968" xr:uid="{00000000-0005-0000-0000-0000350C0000}"/>
    <cellStyle name="Обычный 60 28" xfId="2969" xr:uid="{00000000-0005-0000-0000-0000360C0000}"/>
    <cellStyle name="Обычный 60 29" xfId="2970" xr:uid="{00000000-0005-0000-0000-0000370C0000}"/>
    <cellStyle name="Обычный 60 3" xfId="2971" xr:uid="{00000000-0005-0000-0000-0000380C0000}"/>
    <cellStyle name="Обычный 60 30" xfId="2972" xr:uid="{00000000-0005-0000-0000-0000390C0000}"/>
    <cellStyle name="Обычный 60 31" xfId="2973" xr:uid="{00000000-0005-0000-0000-00003A0C0000}"/>
    <cellStyle name="Обычный 60 32" xfId="2974" xr:uid="{00000000-0005-0000-0000-00003B0C0000}"/>
    <cellStyle name="Обычный 60 4" xfId="2975" xr:uid="{00000000-0005-0000-0000-00003C0C0000}"/>
    <cellStyle name="Обычный 60 5" xfId="2976" xr:uid="{00000000-0005-0000-0000-00003D0C0000}"/>
    <cellStyle name="Обычный 60 6" xfId="2977" xr:uid="{00000000-0005-0000-0000-00003E0C0000}"/>
    <cellStyle name="Обычный 60 7" xfId="2978" xr:uid="{00000000-0005-0000-0000-00003F0C0000}"/>
    <cellStyle name="Обычный 60 8" xfId="2979" xr:uid="{00000000-0005-0000-0000-0000400C0000}"/>
    <cellStyle name="Обычный 60 9" xfId="2980" xr:uid="{00000000-0005-0000-0000-0000410C0000}"/>
    <cellStyle name="Обычный 61" xfId="2981" xr:uid="{00000000-0005-0000-0000-0000420C0000}"/>
    <cellStyle name="Обычный 61 10" xfId="2982" xr:uid="{00000000-0005-0000-0000-0000430C0000}"/>
    <cellStyle name="Обычный 61 11" xfId="2983" xr:uid="{00000000-0005-0000-0000-0000440C0000}"/>
    <cellStyle name="Обычный 61 12" xfId="2984" xr:uid="{00000000-0005-0000-0000-0000450C0000}"/>
    <cellStyle name="Обычный 61 13" xfId="2985" xr:uid="{00000000-0005-0000-0000-0000460C0000}"/>
    <cellStyle name="Обычный 61 14" xfId="2986" xr:uid="{00000000-0005-0000-0000-0000470C0000}"/>
    <cellStyle name="Обычный 61 15" xfId="2987" xr:uid="{00000000-0005-0000-0000-0000480C0000}"/>
    <cellStyle name="Обычный 61 16" xfId="2988" xr:uid="{00000000-0005-0000-0000-0000490C0000}"/>
    <cellStyle name="Обычный 61 17" xfId="2989" xr:uid="{00000000-0005-0000-0000-00004A0C0000}"/>
    <cellStyle name="Обычный 61 18" xfId="2990" xr:uid="{00000000-0005-0000-0000-00004B0C0000}"/>
    <cellStyle name="Обычный 61 19" xfId="2991" xr:uid="{00000000-0005-0000-0000-00004C0C0000}"/>
    <cellStyle name="Обычный 61 2" xfId="2992" xr:uid="{00000000-0005-0000-0000-00004D0C0000}"/>
    <cellStyle name="Обычный 61 20" xfId="2993" xr:uid="{00000000-0005-0000-0000-00004E0C0000}"/>
    <cellStyle name="Обычный 61 21" xfId="2994" xr:uid="{00000000-0005-0000-0000-00004F0C0000}"/>
    <cellStyle name="Обычный 61 22" xfId="2995" xr:uid="{00000000-0005-0000-0000-0000500C0000}"/>
    <cellStyle name="Обычный 61 23" xfId="2996" xr:uid="{00000000-0005-0000-0000-0000510C0000}"/>
    <cellStyle name="Обычный 61 24" xfId="2997" xr:uid="{00000000-0005-0000-0000-0000520C0000}"/>
    <cellStyle name="Обычный 61 25" xfId="2998" xr:uid="{00000000-0005-0000-0000-0000530C0000}"/>
    <cellStyle name="Обычный 61 26" xfId="2999" xr:uid="{00000000-0005-0000-0000-0000540C0000}"/>
    <cellStyle name="Обычный 61 27" xfId="3000" xr:uid="{00000000-0005-0000-0000-0000550C0000}"/>
    <cellStyle name="Обычный 61 28" xfId="3001" xr:uid="{00000000-0005-0000-0000-0000560C0000}"/>
    <cellStyle name="Обычный 61 29" xfId="3002" xr:uid="{00000000-0005-0000-0000-0000570C0000}"/>
    <cellStyle name="Обычный 61 3" xfId="3003" xr:uid="{00000000-0005-0000-0000-0000580C0000}"/>
    <cellStyle name="Обычный 61 30" xfId="3004" xr:uid="{00000000-0005-0000-0000-0000590C0000}"/>
    <cellStyle name="Обычный 61 31" xfId="3005" xr:uid="{00000000-0005-0000-0000-00005A0C0000}"/>
    <cellStyle name="Обычный 61 32" xfId="3006" xr:uid="{00000000-0005-0000-0000-00005B0C0000}"/>
    <cellStyle name="Обычный 61 4" xfId="3007" xr:uid="{00000000-0005-0000-0000-00005C0C0000}"/>
    <cellStyle name="Обычный 61 5" xfId="3008" xr:uid="{00000000-0005-0000-0000-00005D0C0000}"/>
    <cellStyle name="Обычный 61 6" xfId="3009" xr:uid="{00000000-0005-0000-0000-00005E0C0000}"/>
    <cellStyle name="Обычный 61 7" xfId="3010" xr:uid="{00000000-0005-0000-0000-00005F0C0000}"/>
    <cellStyle name="Обычный 61 8" xfId="3011" xr:uid="{00000000-0005-0000-0000-0000600C0000}"/>
    <cellStyle name="Обычный 61 9" xfId="3012" xr:uid="{00000000-0005-0000-0000-0000610C0000}"/>
    <cellStyle name="Обычный 62" xfId="3013" xr:uid="{00000000-0005-0000-0000-0000620C0000}"/>
    <cellStyle name="Обычный 62 10" xfId="3014" xr:uid="{00000000-0005-0000-0000-0000630C0000}"/>
    <cellStyle name="Обычный 62 11" xfId="3015" xr:uid="{00000000-0005-0000-0000-0000640C0000}"/>
    <cellStyle name="Обычный 62 12" xfId="3016" xr:uid="{00000000-0005-0000-0000-0000650C0000}"/>
    <cellStyle name="Обычный 62 13" xfId="3017" xr:uid="{00000000-0005-0000-0000-0000660C0000}"/>
    <cellStyle name="Обычный 62 14" xfId="3018" xr:uid="{00000000-0005-0000-0000-0000670C0000}"/>
    <cellStyle name="Обычный 62 15" xfId="3019" xr:uid="{00000000-0005-0000-0000-0000680C0000}"/>
    <cellStyle name="Обычный 62 16" xfId="3020" xr:uid="{00000000-0005-0000-0000-0000690C0000}"/>
    <cellStyle name="Обычный 62 17" xfId="3021" xr:uid="{00000000-0005-0000-0000-00006A0C0000}"/>
    <cellStyle name="Обычный 62 18" xfId="3022" xr:uid="{00000000-0005-0000-0000-00006B0C0000}"/>
    <cellStyle name="Обычный 62 19" xfId="3023" xr:uid="{00000000-0005-0000-0000-00006C0C0000}"/>
    <cellStyle name="Обычный 62 2" xfId="3024" xr:uid="{00000000-0005-0000-0000-00006D0C0000}"/>
    <cellStyle name="Обычный 62 20" xfId="3025" xr:uid="{00000000-0005-0000-0000-00006E0C0000}"/>
    <cellStyle name="Обычный 62 21" xfId="3026" xr:uid="{00000000-0005-0000-0000-00006F0C0000}"/>
    <cellStyle name="Обычный 62 22" xfId="3027" xr:uid="{00000000-0005-0000-0000-0000700C0000}"/>
    <cellStyle name="Обычный 62 23" xfId="3028" xr:uid="{00000000-0005-0000-0000-0000710C0000}"/>
    <cellStyle name="Обычный 62 24" xfId="3029" xr:uid="{00000000-0005-0000-0000-0000720C0000}"/>
    <cellStyle name="Обычный 62 25" xfId="3030" xr:uid="{00000000-0005-0000-0000-0000730C0000}"/>
    <cellStyle name="Обычный 62 26" xfId="3031" xr:uid="{00000000-0005-0000-0000-0000740C0000}"/>
    <cellStyle name="Обычный 62 27" xfId="3032" xr:uid="{00000000-0005-0000-0000-0000750C0000}"/>
    <cellStyle name="Обычный 62 28" xfId="3033" xr:uid="{00000000-0005-0000-0000-0000760C0000}"/>
    <cellStyle name="Обычный 62 29" xfId="3034" xr:uid="{00000000-0005-0000-0000-0000770C0000}"/>
    <cellStyle name="Обычный 62 3" xfId="3035" xr:uid="{00000000-0005-0000-0000-0000780C0000}"/>
    <cellStyle name="Обычный 62 30" xfId="3036" xr:uid="{00000000-0005-0000-0000-0000790C0000}"/>
    <cellStyle name="Обычный 62 31" xfId="3037" xr:uid="{00000000-0005-0000-0000-00007A0C0000}"/>
    <cellStyle name="Обычный 62 32" xfId="3038" xr:uid="{00000000-0005-0000-0000-00007B0C0000}"/>
    <cellStyle name="Обычный 62 4" xfId="3039" xr:uid="{00000000-0005-0000-0000-00007C0C0000}"/>
    <cellStyle name="Обычный 62 5" xfId="3040" xr:uid="{00000000-0005-0000-0000-00007D0C0000}"/>
    <cellStyle name="Обычный 62 6" xfId="3041" xr:uid="{00000000-0005-0000-0000-00007E0C0000}"/>
    <cellStyle name="Обычный 62 7" xfId="3042" xr:uid="{00000000-0005-0000-0000-00007F0C0000}"/>
    <cellStyle name="Обычный 62 8" xfId="3043" xr:uid="{00000000-0005-0000-0000-0000800C0000}"/>
    <cellStyle name="Обычный 62 9" xfId="3044" xr:uid="{00000000-0005-0000-0000-0000810C0000}"/>
    <cellStyle name="Обычный 63" xfId="3045" xr:uid="{00000000-0005-0000-0000-0000820C0000}"/>
    <cellStyle name="Обычный 63 10" xfId="3046" xr:uid="{00000000-0005-0000-0000-0000830C0000}"/>
    <cellStyle name="Обычный 63 11" xfId="3047" xr:uid="{00000000-0005-0000-0000-0000840C0000}"/>
    <cellStyle name="Обычный 63 12" xfId="3048" xr:uid="{00000000-0005-0000-0000-0000850C0000}"/>
    <cellStyle name="Обычный 63 13" xfId="3049" xr:uid="{00000000-0005-0000-0000-0000860C0000}"/>
    <cellStyle name="Обычный 63 14" xfId="3050" xr:uid="{00000000-0005-0000-0000-0000870C0000}"/>
    <cellStyle name="Обычный 63 15" xfId="3051" xr:uid="{00000000-0005-0000-0000-0000880C0000}"/>
    <cellStyle name="Обычный 63 16" xfId="3052" xr:uid="{00000000-0005-0000-0000-0000890C0000}"/>
    <cellStyle name="Обычный 63 17" xfId="3053" xr:uid="{00000000-0005-0000-0000-00008A0C0000}"/>
    <cellStyle name="Обычный 63 18" xfId="3054" xr:uid="{00000000-0005-0000-0000-00008B0C0000}"/>
    <cellStyle name="Обычный 63 19" xfId="3055" xr:uid="{00000000-0005-0000-0000-00008C0C0000}"/>
    <cellStyle name="Обычный 63 2" xfId="3056" xr:uid="{00000000-0005-0000-0000-00008D0C0000}"/>
    <cellStyle name="Обычный 63 20" xfId="3057" xr:uid="{00000000-0005-0000-0000-00008E0C0000}"/>
    <cellStyle name="Обычный 63 21" xfId="3058" xr:uid="{00000000-0005-0000-0000-00008F0C0000}"/>
    <cellStyle name="Обычный 63 22" xfId="3059" xr:uid="{00000000-0005-0000-0000-0000900C0000}"/>
    <cellStyle name="Обычный 63 23" xfId="3060" xr:uid="{00000000-0005-0000-0000-0000910C0000}"/>
    <cellStyle name="Обычный 63 24" xfId="3061" xr:uid="{00000000-0005-0000-0000-0000920C0000}"/>
    <cellStyle name="Обычный 63 25" xfId="3062" xr:uid="{00000000-0005-0000-0000-0000930C0000}"/>
    <cellStyle name="Обычный 63 26" xfId="3063" xr:uid="{00000000-0005-0000-0000-0000940C0000}"/>
    <cellStyle name="Обычный 63 27" xfId="3064" xr:uid="{00000000-0005-0000-0000-0000950C0000}"/>
    <cellStyle name="Обычный 63 28" xfId="3065" xr:uid="{00000000-0005-0000-0000-0000960C0000}"/>
    <cellStyle name="Обычный 63 29" xfId="3066" xr:uid="{00000000-0005-0000-0000-0000970C0000}"/>
    <cellStyle name="Обычный 63 3" xfId="3067" xr:uid="{00000000-0005-0000-0000-0000980C0000}"/>
    <cellStyle name="Обычный 63 30" xfId="3068" xr:uid="{00000000-0005-0000-0000-0000990C0000}"/>
    <cellStyle name="Обычный 63 31" xfId="3069" xr:uid="{00000000-0005-0000-0000-00009A0C0000}"/>
    <cellStyle name="Обычный 63 32" xfId="3070" xr:uid="{00000000-0005-0000-0000-00009B0C0000}"/>
    <cellStyle name="Обычный 63 4" xfId="3071" xr:uid="{00000000-0005-0000-0000-00009C0C0000}"/>
    <cellStyle name="Обычный 63 5" xfId="3072" xr:uid="{00000000-0005-0000-0000-00009D0C0000}"/>
    <cellStyle name="Обычный 63 6" xfId="3073" xr:uid="{00000000-0005-0000-0000-00009E0C0000}"/>
    <cellStyle name="Обычный 63 7" xfId="3074" xr:uid="{00000000-0005-0000-0000-00009F0C0000}"/>
    <cellStyle name="Обычный 63 8" xfId="3075" xr:uid="{00000000-0005-0000-0000-0000A00C0000}"/>
    <cellStyle name="Обычный 63 9" xfId="3076" xr:uid="{00000000-0005-0000-0000-0000A10C0000}"/>
    <cellStyle name="Обычный 64" xfId="3077" xr:uid="{00000000-0005-0000-0000-0000A20C0000}"/>
    <cellStyle name="Обычный 64 10" xfId="3078" xr:uid="{00000000-0005-0000-0000-0000A30C0000}"/>
    <cellStyle name="Обычный 64 11" xfId="3079" xr:uid="{00000000-0005-0000-0000-0000A40C0000}"/>
    <cellStyle name="Обычный 64 12" xfId="3080" xr:uid="{00000000-0005-0000-0000-0000A50C0000}"/>
    <cellStyle name="Обычный 64 13" xfId="3081" xr:uid="{00000000-0005-0000-0000-0000A60C0000}"/>
    <cellStyle name="Обычный 64 14" xfId="3082" xr:uid="{00000000-0005-0000-0000-0000A70C0000}"/>
    <cellStyle name="Обычный 64 15" xfId="3083" xr:uid="{00000000-0005-0000-0000-0000A80C0000}"/>
    <cellStyle name="Обычный 64 16" xfId="3084" xr:uid="{00000000-0005-0000-0000-0000A90C0000}"/>
    <cellStyle name="Обычный 64 17" xfId="3085" xr:uid="{00000000-0005-0000-0000-0000AA0C0000}"/>
    <cellStyle name="Обычный 64 18" xfId="3086" xr:uid="{00000000-0005-0000-0000-0000AB0C0000}"/>
    <cellStyle name="Обычный 64 19" xfId="3087" xr:uid="{00000000-0005-0000-0000-0000AC0C0000}"/>
    <cellStyle name="Обычный 64 2" xfId="3088" xr:uid="{00000000-0005-0000-0000-0000AD0C0000}"/>
    <cellStyle name="Обычный 64 20" xfId="3089" xr:uid="{00000000-0005-0000-0000-0000AE0C0000}"/>
    <cellStyle name="Обычный 64 21" xfId="3090" xr:uid="{00000000-0005-0000-0000-0000AF0C0000}"/>
    <cellStyle name="Обычный 64 22" xfId="3091" xr:uid="{00000000-0005-0000-0000-0000B00C0000}"/>
    <cellStyle name="Обычный 64 23" xfId="3092" xr:uid="{00000000-0005-0000-0000-0000B10C0000}"/>
    <cellStyle name="Обычный 64 24" xfId="3093" xr:uid="{00000000-0005-0000-0000-0000B20C0000}"/>
    <cellStyle name="Обычный 64 25" xfId="3094" xr:uid="{00000000-0005-0000-0000-0000B30C0000}"/>
    <cellStyle name="Обычный 64 26" xfId="3095" xr:uid="{00000000-0005-0000-0000-0000B40C0000}"/>
    <cellStyle name="Обычный 64 27" xfId="3096" xr:uid="{00000000-0005-0000-0000-0000B50C0000}"/>
    <cellStyle name="Обычный 64 28" xfId="3097" xr:uid="{00000000-0005-0000-0000-0000B60C0000}"/>
    <cellStyle name="Обычный 64 29" xfId="3098" xr:uid="{00000000-0005-0000-0000-0000B70C0000}"/>
    <cellStyle name="Обычный 64 3" xfId="3099" xr:uid="{00000000-0005-0000-0000-0000B80C0000}"/>
    <cellStyle name="Обычный 64 30" xfId="3100" xr:uid="{00000000-0005-0000-0000-0000B90C0000}"/>
    <cellStyle name="Обычный 64 31" xfId="3101" xr:uid="{00000000-0005-0000-0000-0000BA0C0000}"/>
    <cellStyle name="Обычный 64 32" xfId="3102" xr:uid="{00000000-0005-0000-0000-0000BB0C0000}"/>
    <cellStyle name="Обычный 64 4" xfId="3103" xr:uid="{00000000-0005-0000-0000-0000BC0C0000}"/>
    <cellStyle name="Обычный 64 5" xfId="3104" xr:uid="{00000000-0005-0000-0000-0000BD0C0000}"/>
    <cellStyle name="Обычный 64 6" xfId="3105" xr:uid="{00000000-0005-0000-0000-0000BE0C0000}"/>
    <cellStyle name="Обычный 64 7" xfId="3106" xr:uid="{00000000-0005-0000-0000-0000BF0C0000}"/>
    <cellStyle name="Обычный 64 8" xfId="3107" xr:uid="{00000000-0005-0000-0000-0000C00C0000}"/>
    <cellStyle name="Обычный 64 9" xfId="3108" xr:uid="{00000000-0005-0000-0000-0000C10C0000}"/>
    <cellStyle name="Обычный 65" xfId="3109" xr:uid="{00000000-0005-0000-0000-0000C20C0000}"/>
    <cellStyle name="Обычный 65 10" xfId="3110" xr:uid="{00000000-0005-0000-0000-0000C30C0000}"/>
    <cellStyle name="Обычный 65 11" xfId="3111" xr:uid="{00000000-0005-0000-0000-0000C40C0000}"/>
    <cellStyle name="Обычный 65 12" xfId="3112" xr:uid="{00000000-0005-0000-0000-0000C50C0000}"/>
    <cellStyle name="Обычный 65 13" xfId="3113" xr:uid="{00000000-0005-0000-0000-0000C60C0000}"/>
    <cellStyle name="Обычный 65 14" xfId="3114" xr:uid="{00000000-0005-0000-0000-0000C70C0000}"/>
    <cellStyle name="Обычный 65 15" xfId="3115" xr:uid="{00000000-0005-0000-0000-0000C80C0000}"/>
    <cellStyle name="Обычный 65 16" xfId="3116" xr:uid="{00000000-0005-0000-0000-0000C90C0000}"/>
    <cellStyle name="Обычный 65 17" xfId="3117" xr:uid="{00000000-0005-0000-0000-0000CA0C0000}"/>
    <cellStyle name="Обычный 65 18" xfId="3118" xr:uid="{00000000-0005-0000-0000-0000CB0C0000}"/>
    <cellStyle name="Обычный 65 19" xfId="3119" xr:uid="{00000000-0005-0000-0000-0000CC0C0000}"/>
    <cellStyle name="Обычный 65 2" xfId="3120" xr:uid="{00000000-0005-0000-0000-0000CD0C0000}"/>
    <cellStyle name="Обычный 65 20" xfId="3121" xr:uid="{00000000-0005-0000-0000-0000CE0C0000}"/>
    <cellStyle name="Обычный 65 21" xfId="3122" xr:uid="{00000000-0005-0000-0000-0000CF0C0000}"/>
    <cellStyle name="Обычный 65 22" xfId="3123" xr:uid="{00000000-0005-0000-0000-0000D00C0000}"/>
    <cellStyle name="Обычный 65 23" xfId="3124" xr:uid="{00000000-0005-0000-0000-0000D10C0000}"/>
    <cellStyle name="Обычный 65 24" xfId="3125" xr:uid="{00000000-0005-0000-0000-0000D20C0000}"/>
    <cellStyle name="Обычный 65 25" xfId="3126" xr:uid="{00000000-0005-0000-0000-0000D30C0000}"/>
    <cellStyle name="Обычный 65 26" xfId="3127" xr:uid="{00000000-0005-0000-0000-0000D40C0000}"/>
    <cellStyle name="Обычный 65 27" xfId="3128" xr:uid="{00000000-0005-0000-0000-0000D50C0000}"/>
    <cellStyle name="Обычный 65 28" xfId="3129" xr:uid="{00000000-0005-0000-0000-0000D60C0000}"/>
    <cellStyle name="Обычный 65 29" xfId="3130" xr:uid="{00000000-0005-0000-0000-0000D70C0000}"/>
    <cellStyle name="Обычный 65 3" xfId="3131" xr:uid="{00000000-0005-0000-0000-0000D80C0000}"/>
    <cellStyle name="Обычный 65 30" xfId="3132" xr:uid="{00000000-0005-0000-0000-0000D90C0000}"/>
    <cellStyle name="Обычный 65 31" xfId="3133" xr:uid="{00000000-0005-0000-0000-0000DA0C0000}"/>
    <cellStyle name="Обычный 65 32" xfId="3134" xr:uid="{00000000-0005-0000-0000-0000DB0C0000}"/>
    <cellStyle name="Обычный 65 4" xfId="3135" xr:uid="{00000000-0005-0000-0000-0000DC0C0000}"/>
    <cellStyle name="Обычный 65 5" xfId="3136" xr:uid="{00000000-0005-0000-0000-0000DD0C0000}"/>
    <cellStyle name="Обычный 65 6" xfId="3137" xr:uid="{00000000-0005-0000-0000-0000DE0C0000}"/>
    <cellStyle name="Обычный 65 7" xfId="3138" xr:uid="{00000000-0005-0000-0000-0000DF0C0000}"/>
    <cellStyle name="Обычный 65 8" xfId="3139" xr:uid="{00000000-0005-0000-0000-0000E00C0000}"/>
    <cellStyle name="Обычный 65 9" xfId="3140" xr:uid="{00000000-0005-0000-0000-0000E10C0000}"/>
    <cellStyle name="Обычный 66" xfId="3141" xr:uid="{00000000-0005-0000-0000-0000E20C0000}"/>
    <cellStyle name="Обычный 66 10" xfId="3142" xr:uid="{00000000-0005-0000-0000-0000E30C0000}"/>
    <cellStyle name="Обычный 66 11" xfId="3143" xr:uid="{00000000-0005-0000-0000-0000E40C0000}"/>
    <cellStyle name="Обычный 66 12" xfId="3144" xr:uid="{00000000-0005-0000-0000-0000E50C0000}"/>
    <cellStyle name="Обычный 66 13" xfId="3145" xr:uid="{00000000-0005-0000-0000-0000E60C0000}"/>
    <cellStyle name="Обычный 66 14" xfId="3146" xr:uid="{00000000-0005-0000-0000-0000E70C0000}"/>
    <cellStyle name="Обычный 66 15" xfId="3147" xr:uid="{00000000-0005-0000-0000-0000E80C0000}"/>
    <cellStyle name="Обычный 66 16" xfId="3148" xr:uid="{00000000-0005-0000-0000-0000E90C0000}"/>
    <cellStyle name="Обычный 66 17" xfId="3149" xr:uid="{00000000-0005-0000-0000-0000EA0C0000}"/>
    <cellStyle name="Обычный 66 18" xfId="3150" xr:uid="{00000000-0005-0000-0000-0000EB0C0000}"/>
    <cellStyle name="Обычный 66 19" xfId="3151" xr:uid="{00000000-0005-0000-0000-0000EC0C0000}"/>
    <cellStyle name="Обычный 66 2" xfId="3152" xr:uid="{00000000-0005-0000-0000-0000ED0C0000}"/>
    <cellStyle name="Обычный 66 20" xfId="3153" xr:uid="{00000000-0005-0000-0000-0000EE0C0000}"/>
    <cellStyle name="Обычный 66 21" xfId="3154" xr:uid="{00000000-0005-0000-0000-0000EF0C0000}"/>
    <cellStyle name="Обычный 66 22" xfId="3155" xr:uid="{00000000-0005-0000-0000-0000F00C0000}"/>
    <cellStyle name="Обычный 66 23" xfId="3156" xr:uid="{00000000-0005-0000-0000-0000F10C0000}"/>
    <cellStyle name="Обычный 66 24" xfId="3157" xr:uid="{00000000-0005-0000-0000-0000F20C0000}"/>
    <cellStyle name="Обычный 66 25" xfId="3158" xr:uid="{00000000-0005-0000-0000-0000F30C0000}"/>
    <cellStyle name="Обычный 66 26" xfId="3159" xr:uid="{00000000-0005-0000-0000-0000F40C0000}"/>
    <cellStyle name="Обычный 66 27" xfId="3160" xr:uid="{00000000-0005-0000-0000-0000F50C0000}"/>
    <cellStyle name="Обычный 66 28" xfId="3161" xr:uid="{00000000-0005-0000-0000-0000F60C0000}"/>
    <cellStyle name="Обычный 66 29" xfId="3162" xr:uid="{00000000-0005-0000-0000-0000F70C0000}"/>
    <cellStyle name="Обычный 66 3" xfId="3163" xr:uid="{00000000-0005-0000-0000-0000F80C0000}"/>
    <cellStyle name="Обычный 66 30" xfId="3164" xr:uid="{00000000-0005-0000-0000-0000F90C0000}"/>
    <cellStyle name="Обычный 66 31" xfId="3165" xr:uid="{00000000-0005-0000-0000-0000FA0C0000}"/>
    <cellStyle name="Обычный 66 32" xfId="3166" xr:uid="{00000000-0005-0000-0000-0000FB0C0000}"/>
    <cellStyle name="Обычный 66 4" xfId="3167" xr:uid="{00000000-0005-0000-0000-0000FC0C0000}"/>
    <cellStyle name="Обычный 66 5" xfId="3168" xr:uid="{00000000-0005-0000-0000-0000FD0C0000}"/>
    <cellStyle name="Обычный 66 6" xfId="3169" xr:uid="{00000000-0005-0000-0000-0000FE0C0000}"/>
    <cellStyle name="Обычный 66 7" xfId="3170" xr:uid="{00000000-0005-0000-0000-0000FF0C0000}"/>
    <cellStyle name="Обычный 66 8" xfId="3171" xr:uid="{00000000-0005-0000-0000-0000000D0000}"/>
    <cellStyle name="Обычный 66 9" xfId="3172" xr:uid="{00000000-0005-0000-0000-0000010D0000}"/>
    <cellStyle name="Обычный 67" xfId="3173" xr:uid="{00000000-0005-0000-0000-0000020D0000}"/>
    <cellStyle name="Обычный 67 10" xfId="3174" xr:uid="{00000000-0005-0000-0000-0000030D0000}"/>
    <cellStyle name="Обычный 67 11" xfId="3175" xr:uid="{00000000-0005-0000-0000-0000040D0000}"/>
    <cellStyle name="Обычный 67 12" xfId="3176" xr:uid="{00000000-0005-0000-0000-0000050D0000}"/>
    <cellStyle name="Обычный 67 13" xfId="3177" xr:uid="{00000000-0005-0000-0000-0000060D0000}"/>
    <cellStyle name="Обычный 67 14" xfId="3178" xr:uid="{00000000-0005-0000-0000-0000070D0000}"/>
    <cellStyle name="Обычный 67 15" xfId="3179" xr:uid="{00000000-0005-0000-0000-0000080D0000}"/>
    <cellStyle name="Обычный 67 16" xfId="3180" xr:uid="{00000000-0005-0000-0000-0000090D0000}"/>
    <cellStyle name="Обычный 67 17" xfId="3181" xr:uid="{00000000-0005-0000-0000-00000A0D0000}"/>
    <cellStyle name="Обычный 67 18" xfId="3182" xr:uid="{00000000-0005-0000-0000-00000B0D0000}"/>
    <cellStyle name="Обычный 67 19" xfId="3183" xr:uid="{00000000-0005-0000-0000-00000C0D0000}"/>
    <cellStyle name="Обычный 67 2" xfId="3184" xr:uid="{00000000-0005-0000-0000-00000D0D0000}"/>
    <cellStyle name="Обычный 67 20" xfId="3185" xr:uid="{00000000-0005-0000-0000-00000E0D0000}"/>
    <cellStyle name="Обычный 67 21" xfId="3186" xr:uid="{00000000-0005-0000-0000-00000F0D0000}"/>
    <cellStyle name="Обычный 67 22" xfId="3187" xr:uid="{00000000-0005-0000-0000-0000100D0000}"/>
    <cellStyle name="Обычный 67 23" xfId="3188" xr:uid="{00000000-0005-0000-0000-0000110D0000}"/>
    <cellStyle name="Обычный 67 24" xfId="3189" xr:uid="{00000000-0005-0000-0000-0000120D0000}"/>
    <cellStyle name="Обычный 67 25" xfId="3190" xr:uid="{00000000-0005-0000-0000-0000130D0000}"/>
    <cellStyle name="Обычный 67 26" xfId="3191" xr:uid="{00000000-0005-0000-0000-0000140D0000}"/>
    <cellStyle name="Обычный 67 27" xfId="3192" xr:uid="{00000000-0005-0000-0000-0000150D0000}"/>
    <cellStyle name="Обычный 67 28" xfId="3193" xr:uid="{00000000-0005-0000-0000-0000160D0000}"/>
    <cellStyle name="Обычный 67 29" xfId="3194" xr:uid="{00000000-0005-0000-0000-0000170D0000}"/>
    <cellStyle name="Обычный 67 3" xfId="3195" xr:uid="{00000000-0005-0000-0000-0000180D0000}"/>
    <cellStyle name="Обычный 67 30" xfId="3196" xr:uid="{00000000-0005-0000-0000-0000190D0000}"/>
    <cellStyle name="Обычный 67 31" xfId="3197" xr:uid="{00000000-0005-0000-0000-00001A0D0000}"/>
    <cellStyle name="Обычный 67 32" xfId="3198" xr:uid="{00000000-0005-0000-0000-00001B0D0000}"/>
    <cellStyle name="Обычный 67 4" xfId="3199" xr:uid="{00000000-0005-0000-0000-00001C0D0000}"/>
    <cellStyle name="Обычный 67 5" xfId="3200" xr:uid="{00000000-0005-0000-0000-00001D0D0000}"/>
    <cellStyle name="Обычный 67 6" xfId="3201" xr:uid="{00000000-0005-0000-0000-00001E0D0000}"/>
    <cellStyle name="Обычный 67 7" xfId="3202" xr:uid="{00000000-0005-0000-0000-00001F0D0000}"/>
    <cellStyle name="Обычный 67 8" xfId="3203" xr:uid="{00000000-0005-0000-0000-0000200D0000}"/>
    <cellStyle name="Обычный 67 9" xfId="3204" xr:uid="{00000000-0005-0000-0000-0000210D0000}"/>
    <cellStyle name="Обычный 68" xfId="3205" xr:uid="{00000000-0005-0000-0000-0000220D0000}"/>
    <cellStyle name="Обычный 68 10" xfId="3206" xr:uid="{00000000-0005-0000-0000-0000230D0000}"/>
    <cellStyle name="Обычный 68 11" xfId="3207" xr:uid="{00000000-0005-0000-0000-0000240D0000}"/>
    <cellStyle name="Обычный 68 12" xfId="3208" xr:uid="{00000000-0005-0000-0000-0000250D0000}"/>
    <cellStyle name="Обычный 68 13" xfId="3209" xr:uid="{00000000-0005-0000-0000-0000260D0000}"/>
    <cellStyle name="Обычный 68 14" xfId="3210" xr:uid="{00000000-0005-0000-0000-0000270D0000}"/>
    <cellStyle name="Обычный 68 15" xfId="3211" xr:uid="{00000000-0005-0000-0000-0000280D0000}"/>
    <cellStyle name="Обычный 68 16" xfId="3212" xr:uid="{00000000-0005-0000-0000-0000290D0000}"/>
    <cellStyle name="Обычный 68 17" xfId="3213" xr:uid="{00000000-0005-0000-0000-00002A0D0000}"/>
    <cellStyle name="Обычный 68 18" xfId="3214" xr:uid="{00000000-0005-0000-0000-00002B0D0000}"/>
    <cellStyle name="Обычный 68 19" xfId="3215" xr:uid="{00000000-0005-0000-0000-00002C0D0000}"/>
    <cellStyle name="Обычный 68 2" xfId="3216" xr:uid="{00000000-0005-0000-0000-00002D0D0000}"/>
    <cellStyle name="Обычный 68 20" xfId="3217" xr:uid="{00000000-0005-0000-0000-00002E0D0000}"/>
    <cellStyle name="Обычный 68 21" xfId="3218" xr:uid="{00000000-0005-0000-0000-00002F0D0000}"/>
    <cellStyle name="Обычный 68 22" xfId="3219" xr:uid="{00000000-0005-0000-0000-0000300D0000}"/>
    <cellStyle name="Обычный 68 23" xfId="3220" xr:uid="{00000000-0005-0000-0000-0000310D0000}"/>
    <cellStyle name="Обычный 68 24" xfId="3221" xr:uid="{00000000-0005-0000-0000-0000320D0000}"/>
    <cellStyle name="Обычный 68 25" xfId="3222" xr:uid="{00000000-0005-0000-0000-0000330D0000}"/>
    <cellStyle name="Обычный 68 26" xfId="3223" xr:uid="{00000000-0005-0000-0000-0000340D0000}"/>
    <cellStyle name="Обычный 68 27" xfId="3224" xr:uid="{00000000-0005-0000-0000-0000350D0000}"/>
    <cellStyle name="Обычный 68 28" xfId="3225" xr:uid="{00000000-0005-0000-0000-0000360D0000}"/>
    <cellStyle name="Обычный 68 29" xfId="3226" xr:uid="{00000000-0005-0000-0000-0000370D0000}"/>
    <cellStyle name="Обычный 68 3" xfId="3227" xr:uid="{00000000-0005-0000-0000-0000380D0000}"/>
    <cellStyle name="Обычный 68 30" xfId="3228" xr:uid="{00000000-0005-0000-0000-0000390D0000}"/>
    <cellStyle name="Обычный 68 31" xfId="3229" xr:uid="{00000000-0005-0000-0000-00003A0D0000}"/>
    <cellStyle name="Обычный 68 32" xfId="3230" xr:uid="{00000000-0005-0000-0000-00003B0D0000}"/>
    <cellStyle name="Обычный 68 4" xfId="3231" xr:uid="{00000000-0005-0000-0000-00003C0D0000}"/>
    <cellStyle name="Обычный 68 5" xfId="3232" xr:uid="{00000000-0005-0000-0000-00003D0D0000}"/>
    <cellStyle name="Обычный 68 6" xfId="3233" xr:uid="{00000000-0005-0000-0000-00003E0D0000}"/>
    <cellStyle name="Обычный 68 7" xfId="3234" xr:uid="{00000000-0005-0000-0000-00003F0D0000}"/>
    <cellStyle name="Обычный 68 8" xfId="3235" xr:uid="{00000000-0005-0000-0000-0000400D0000}"/>
    <cellStyle name="Обычный 68 9" xfId="3236" xr:uid="{00000000-0005-0000-0000-0000410D0000}"/>
    <cellStyle name="Обычный 69" xfId="3237" xr:uid="{00000000-0005-0000-0000-0000420D0000}"/>
    <cellStyle name="Обычный 69 10" xfId="3238" xr:uid="{00000000-0005-0000-0000-0000430D0000}"/>
    <cellStyle name="Обычный 69 11" xfId="3239" xr:uid="{00000000-0005-0000-0000-0000440D0000}"/>
    <cellStyle name="Обычный 69 12" xfId="3240" xr:uid="{00000000-0005-0000-0000-0000450D0000}"/>
    <cellStyle name="Обычный 69 13" xfId="3241" xr:uid="{00000000-0005-0000-0000-0000460D0000}"/>
    <cellStyle name="Обычный 69 14" xfId="3242" xr:uid="{00000000-0005-0000-0000-0000470D0000}"/>
    <cellStyle name="Обычный 69 15" xfId="3243" xr:uid="{00000000-0005-0000-0000-0000480D0000}"/>
    <cellStyle name="Обычный 69 16" xfId="3244" xr:uid="{00000000-0005-0000-0000-0000490D0000}"/>
    <cellStyle name="Обычный 69 17" xfId="3245" xr:uid="{00000000-0005-0000-0000-00004A0D0000}"/>
    <cellStyle name="Обычный 69 18" xfId="3246" xr:uid="{00000000-0005-0000-0000-00004B0D0000}"/>
    <cellStyle name="Обычный 69 19" xfId="3247" xr:uid="{00000000-0005-0000-0000-00004C0D0000}"/>
    <cellStyle name="Обычный 69 2" xfId="3248" xr:uid="{00000000-0005-0000-0000-00004D0D0000}"/>
    <cellStyle name="Обычный 69 20" xfId="3249" xr:uid="{00000000-0005-0000-0000-00004E0D0000}"/>
    <cellStyle name="Обычный 69 21" xfId="3250" xr:uid="{00000000-0005-0000-0000-00004F0D0000}"/>
    <cellStyle name="Обычный 69 22" xfId="3251" xr:uid="{00000000-0005-0000-0000-0000500D0000}"/>
    <cellStyle name="Обычный 69 23" xfId="3252" xr:uid="{00000000-0005-0000-0000-0000510D0000}"/>
    <cellStyle name="Обычный 69 24" xfId="3253" xr:uid="{00000000-0005-0000-0000-0000520D0000}"/>
    <cellStyle name="Обычный 69 25" xfId="3254" xr:uid="{00000000-0005-0000-0000-0000530D0000}"/>
    <cellStyle name="Обычный 69 26" xfId="3255" xr:uid="{00000000-0005-0000-0000-0000540D0000}"/>
    <cellStyle name="Обычный 69 27" xfId="3256" xr:uid="{00000000-0005-0000-0000-0000550D0000}"/>
    <cellStyle name="Обычный 69 28" xfId="3257" xr:uid="{00000000-0005-0000-0000-0000560D0000}"/>
    <cellStyle name="Обычный 69 29" xfId="3258" xr:uid="{00000000-0005-0000-0000-0000570D0000}"/>
    <cellStyle name="Обычный 69 3" xfId="3259" xr:uid="{00000000-0005-0000-0000-0000580D0000}"/>
    <cellStyle name="Обычный 69 30" xfId="3260" xr:uid="{00000000-0005-0000-0000-0000590D0000}"/>
    <cellStyle name="Обычный 69 31" xfId="3261" xr:uid="{00000000-0005-0000-0000-00005A0D0000}"/>
    <cellStyle name="Обычный 69 32" xfId="3262" xr:uid="{00000000-0005-0000-0000-00005B0D0000}"/>
    <cellStyle name="Обычный 69 4" xfId="3263" xr:uid="{00000000-0005-0000-0000-00005C0D0000}"/>
    <cellStyle name="Обычный 69 5" xfId="3264" xr:uid="{00000000-0005-0000-0000-00005D0D0000}"/>
    <cellStyle name="Обычный 69 6" xfId="3265" xr:uid="{00000000-0005-0000-0000-00005E0D0000}"/>
    <cellStyle name="Обычный 69 7" xfId="3266" xr:uid="{00000000-0005-0000-0000-00005F0D0000}"/>
    <cellStyle name="Обычный 69 8" xfId="3267" xr:uid="{00000000-0005-0000-0000-0000600D0000}"/>
    <cellStyle name="Обычный 69 9" xfId="3268" xr:uid="{00000000-0005-0000-0000-0000610D0000}"/>
    <cellStyle name="Обычный 7" xfId="3269" xr:uid="{00000000-0005-0000-0000-0000620D0000}"/>
    <cellStyle name="Обычный 7 2" xfId="3596" xr:uid="{00000000-0005-0000-0000-0000630D0000}"/>
    <cellStyle name="Обычный 70" xfId="3270" xr:uid="{00000000-0005-0000-0000-0000640D0000}"/>
    <cellStyle name="Обычный 70 10" xfId="3271" xr:uid="{00000000-0005-0000-0000-0000650D0000}"/>
    <cellStyle name="Обычный 70 11" xfId="3272" xr:uid="{00000000-0005-0000-0000-0000660D0000}"/>
    <cellStyle name="Обычный 70 12" xfId="3273" xr:uid="{00000000-0005-0000-0000-0000670D0000}"/>
    <cellStyle name="Обычный 70 13" xfId="3274" xr:uid="{00000000-0005-0000-0000-0000680D0000}"/>
    <cellStyle name="Обычный 70 14" xfId="3275" xr:uid="{00000000-0005-0000-0000-0000690D0000}"/>
    <cellStyle name="Обычный 70 15" xfId="3276" xr:uid="{00000000-0005-0000-0000-00006A0D0000}"/>
    <cellStyle name="Обычный 70 16" xfId="3277" xr:uid="{00000000-0005-0000-0000-00006B0D0000}"/>
    <cellStyle name="Обычный 70 17" xfId="3278" xr:uid="{00000000-0005-0000-0000-00006C0D0000}"/>
    <cellStyle name="Обычный 70 18" xfId="3279" xr:uid="{00000000-0005-0000-0000-00006D0D0000}"/>
    <cellStyle name="Обычный 70 19" xfId="3280" xr:uid="{00000000-0005-0000-0000-00006E0D0000}"/>
    <cellStyle name="Обычный 70 2" xfId="3281" xr:uid="{00000000-0005-0000-0000-00006F0D0000}"/>
    <cellStyle name="Обычный 70 20" xfId="3282" xr:uid="{00000000-0005-0000-0000-0000700D0000}"/>
    <cellStyle name="Обычный 70 21" xfId="3283" xr:uid="{00000000-0005-0000-0000-0000710D0000}"/>
    <cellStyle name="Обычный 70 22" xfId="3284" xr:uid="{00000000-0005-0000-0000-0000720D0000}"/>
    <cellStyle name="Обычный 70 23" xfId="3285" xr:uid="{00000000-0005-0000-0000-0000730D0000}"/>
    <cellStyle name="Обычный 70 24" xfId="3286" xr:uid="{00000000-0005-0000-0000-0000740D0000}"/>
    <cellStyle name="Обычный 70 25" xfId="3287" xr:uid="{00000000-0005-0000-0000-0000750D0000}"/>
    <cellStyle name="Обычный 70 26" xfId="3288" xr:uid="{00000000-0005-0000-0000-0000760D0000}"/>
    <cellStyle name="Обычный 70 27" xfId="3289" xr:uid="{00000000-0005-0000-0000-0000770D0000}"/>
    <cellStyle name="Обычный 70 28" xfId="3290" xr:uid="{00000000-0005-0000-0000-0000780D0000}"/>
    <cellStyle name="Обычный 70 29" xfId="3291" xr:uid="{00000000-0005-0000-0000-0000790D0000}"/>
    <cellStyle name="Обычный 70 3" xfId="3292" xr:uid="{00000000-0005-0000-0000-00007A0D0000}"/>
    <cellStyle name="Обычный 70 30" xfId="3293" xr:uid="{00000000-0005-0000-0000-00007B0D0000}"/>
    <cellStyle name="Обычный 70 31" xfId="3294" xr:uid="{00000000-0005-0000-0000-00007C0D0000}"/>
    <cellStyle name="Обычный 70 32" xfId="3295" xr:uid="{00000000-0005-0000-0000-00007D0D0000}"/>
    <cellStyle name="Обычный 70 4" xfId="3296" xr:uid="{00000000-0005-0000-0000-00007E0D0000}"/>
    <cellStyle name="Обычный 70 5" xfId="3297" xr:uid="{00000000-0005-0000-0000-00007F0D0000}"/>
    <cellStyle name="Обычный 70 6" xfId="3298" xr:uid="{00000000-0005-0000-0000-0000800D0000}"/>
    <cellStyle name="Обычный 70 7" xfId="3299" xr:uid="{00000000-0005-0000-0000-0000810D0000}"/>
    <cellStyle name="Обычный 70 8" xfId="3300" xr:uid="{00000000-0005-0000-0000-0000820D0000}"/>
    <cellStyle name="Обычный 70 9" xfId="3301" xr:uid="{00000000-0005-0000-0000-0000830D0000}"/>
    <cellStyle name="Обычный 71" xfId="3302" xr:uid="{00000000-0005-0000-0000-0000840D0000}"/>
    <cellStyle name="Обычный 71 10" xfId="3303" xr:uid="{00000000-0005-0000-0000-0000850D0000}"/>
    <cellStyle name="Обычный 71 11" xfId="3304" xr:uid="{00000000-0005-0000-0000-0000860D0000}"/>
    <cellStyle name="Обычный 71 12" xfId="3305" xr:uid="{00000000-0005-0000-0000-0000870D0000}"/>
    <cellStyle name="Обычный 71 13" xfId="3306" xr:uid="{00000000-0005-0000-0000-0000880D0000}"/>
    <cellStyle name="Обычный 71 14" xfId="3307" xr:uid="{00000000-0005-0000-0000-0000890D0000}"/>
    <cellStyle name="Обычный 71 15" xfId="3308" xr:uid="{00000000-0005-0000-0000-00008A0D0000}"/>
    <cellStyle name="Обычный 71 16" xfId="3309" xr:uid="{00000000-0005-0000-0000-00008B0D0000}"/>
    <cellStyle name="Обычный 71 17" xfId="3310" xr:uid="{00000000-0005-0000-0000-00008C0D0000}"/>
    <cellStyle name="Обычный 71 18" xfId="3311" xr:uid="{00000000-0005-0000-0000-00008D0D0000}"/>
    <cellStyle name="Обычный 71 19" xfId="3312" xr:uid="{00000000-0005-0000-0000-00008E0D0000}"/>
    <cellStyle name="Обычный 71 2" xfId="3313" xr:uid="{00000000-0005-0000-0000-00008F0D0000}"/>
    <cellStyle name="Обычный 71 20" xfId="3314" xr:uid="{00000000-0005-0000-0000-0000900D0000}"/>
    <cellStyle name="Обычный 71 21" xfId="3315" xr:uid="{00000000-0005-0000-0000-0000910D0000}"/>
    <cellStyle name="Обычный 71 22" xfId="3316" xr:uid="{00000000-0005-0000-0000-0000920D0000}"/>
    <cellStyle name="Обычный 71 23" xfId="3317" xr:uid="{00000000-0005-0000-0000-0000930D0000}"/>
    <cellStyle name="Обычный 71 24" xfId="3318" xr:uid="{00000000-0005-0000-0000-0000940D0000}"/>
    <cellStyle name="Обычный 71 25" xfId="3319" xr:uid="{00000000-0005-0000-0000-0000950D0000}"/>
    <cellStyle name="Обычный 71 26" xfId="3320" xr:uid="{00000000-0005-0000-0000-0000960D0000}"/>
    <cellStyle name="Обычный 71 27" xfId="3321" xr:uid="{00000000-0005-0000-0000-0000970D0000}"/>
    <cellStyle name="Обычный 71 28" xfId="3322" xr:uid="{00000000-0005-0000-0000-0000980D0000}"/>
    <cellStyle name="Обычный 71 29" xfId="3323" xr:uid="{00000000-0005-0000-0000-0000990D0000}"/>
    <cellStyle name="Обычный 71 3" xfId="3324" xr:uid="{00000000-0005-0000-0000-00009A0D0000}"/>
    <cellStyle name="Обычный 71 30" xfId="3325" xr:uid="{00000000-0005-0000-0000-00009B0D0000}"/>
    <cellStyle name="Обычный 71 31" xfId="3326" xr:uid="{00000000-0005-0000-0000-00009C0D0000}"/>
    <cellStyle name="Обычный 71 32" xfId="3327" xr:uid="{00000000-0005-0000-0000-00009D0D0000}"/>
    <cellStyle name="Обычный 71 4" xfId="3328" xr:uid="{00000000-0005-0000-0000-00009E0D0000}"/>
    <cellStyle name="Обычный 71 5" xfId="3329" xr:uid="{00000000-0005-0000-0000-00009F0D0000}"/>
    <cellStyle name="Обычный 71 6" xfId="3330" xr:uid="{00000000-0005-0000-0000-0000A00D0000}"/>
    <cellStyle name="Обычный 71 7" xfId="3331" xr:uid="{00000000-0005-0000-0000-0000A10D0000}"/>
    <cellStyle name="Обычный 71 8" xfId="3332" xr:uid="{00000000-0005-0000-0000-0000A20D0000}"/>
    <cellStyle name="Обычный 71 9" xfId="3333" xr:uid="{00000000-0005-0000-0000-0000A30D0000}"/>
    <cellStyle name="Обычный 72" xfId="3334" xr:uid="{00000000-0005-0000-0000-0000A40D0000}"/>
    <cellStyle name="Обычный 72 10" xfId="3335" xr:uid="{00000000-0005-0000-0000-0000A50D0000}"/>
    <cellStyle name="Обычный 72 11" xfId="3336" xr:uid="{00000000-0005-0000-0000-0000A60D0000}"/>
    <cellStyle name="Обычный 72 12" xfId="3337" xr:uid="{00000000-0005-0000-0000-0000A70D0000}"/>
    <cellStyle name="Обычный 72 13" xfId="3338" xr:uid="{00000000-0005-0000-0000-0000A80D0000}"/>
    <cellStyle name="Обычный 72 14" xfId="3339" xr:uid="{00000000-0005-0000-0000-0000A90D0000}"/>
    <cellStyle name="Обычный 72 15" xfId="3340" xr:uid="{00000000-0005-0000-0000-0000AA0D0000}"/>
    <cellStyle name="Обычный 72 16" xfId="3341" xr:uid="{00000000-0005-0000-0000-0000AB0D0000}"/>
    <cellStyle name="Обычный 72 17" xfId="3342" xr:uid="{00000000-0005-0000-0000-0000AC0D0000}"/>
    <cellStyle name="Обычный 72 18" xfId="3343" xr:uid="{00000000-0005-0000-0000-0000AD0D0000}"/>
    <cellStyle name="Обычный 72 19" xfId="3344" xr:uid="{00000000-0005-0000-0000-0000AE0D0000}"/>
    <cellStyle name="Обычный 72 2" xfId="3345" xr:uid="{00000000-0005-0000-0000-0000AF0D0000}"/>
    <cellStyle name="Обычный 72 20" xfId="3346" xr:uid="{00000000-0005-0000-0000-0000B00D0000}"/>
    <cellStyle name="Обычный 72 21" xfId="3347" xr:uid="{00000000-0005-0000-0000-0000B10D0000}"/>
    <cellStyle name="Обычный 72 22" xfId="3348" xr:uid="{00000000-0005-0000-0000-0000B20D0000}"/>
    <cellStyle name="Обычный 72 23" xfId="3349" xr:uid="{00000000-0005-0000-0000-0000B30D0000}"/>
    <cellStyle name="Обычный 72 24" xfId="3350" xr:uid="{00000000-0005-0000-0000-0000B40D0000}"/>
    <cellStyle name="Обычный 72 25" xfId="3351" xr:uid="{00000000-0005-0000-0000-0000B50D0000}"/>
    <cellStyle name="Обычный 72 26" xfId="3352" xr:uid="{00000000-0005-0000-0000-0000B60D0000}"/>
    <cellStyle name="Обычный 72 27" xfId="3353" xr:uid="{00000000-0005-0000-0000-0000B70D0000}"/>
    <cellStyle name="Обычный 72 28" xfId="3354" xr:uid="{00000000-0005-0000-0000-0000B80D0000}"/>
    <cellStyle name="Обычный 72 29" xfId="3355" xr:uid="{00000000-0005-0000-0000-0000B90D0000}"/>
    <cellStyle name="Обычный 72 3" xfId="3356" xr:uid="{00000000-0005-0000-0000-0000BA0D0000}"/>
    <cellStyle name="Обычный 72 30" xfId="3357" xr:uid="{00000000-0005-0000-0000-0000BB0D0000}"/>
    <cellStyle name="Обычный 72 31" xfId="3358" xr:uid="{00000000-0005-0000-0000-0000BC0D0000}"/>
    <cellStyle name="Обычный 72 32" xfId="3359" xr:uid="{00000000-0005-0000-0000-0000BD0D0000}"/>
    <cellStyle name="Обычный 72 4" xfId="3360" xr:uid="{00000000-0005-0000-0000-0000BE0D0000}"/>
    <cellStyle name="Обычный 72 5" xfId="3361" xr:uid="{00000000-0005-0000-0000-0000BF0D0000}"/>
    <cellStyle name="Обычный 72 6" xfId="3362" xr:uid="{00000000-0005-0000-0000-0000C00D0000}"/>
    <cellStyle name="Обычный 72 7" xfId="3363" xr:uid="{00000000-0005-0000-0000-0000C10D0000}"/>
    <cellStyle name="Обычный 72 8" xfId="3364" xr:uid="{00000000-0005-0000-0000-0000C20D0000}"/>
    <cellStyle name="Обычный 72 9" xfId="3365" xr:uid="{00000000-0005-0000-0000-0000C30D0000}"/>
    <cellStyle name="Обычный 73" xfId="3366" xr:uid="{00000000-0005-0000-0000-0000C40D0000}"/>
    <cellStyle name="Обычный 73 10" xfId="3367" xr:uid="{00000000-0005-0000-0000-0000C50D0000}"/>
    <cellStyle name="Обычный 73 11" xfId="3368" xr:uid="{00000000-0005-0000-0000-0000C60D0000}"/>
    <cellStyle name="Обычный 73 12" xfId="3369" xr:uid="{00000000-0005-0000-0000-0000C70D0000}"/>
    <cellStyle name="Обычный 73 13" xfId="3370" xr:uid="{00000000-0005-0000-0000-0000C80D0000}"/>
    <cellStyle name="Обычный 73 14" xfId="3371" xr:uid="{00000000-0005-0000-0000-0000C90D0000}"/>
    <cellStyle name="Обычный 73 15" xfId="3372" xr:uid="{00000000-0005-0000-0000-0000CA0D0000}"/>
    <cellStyle name="Обычный 73 16" xfId="3373" xr:uid="{00000000-0005-0000-0000-0000CB0D0000}"/>
    <cellStyle name="Обычный 73 17" xfId="3374" xr:uid="{00000000-0005-0000-0000-0000CC0D0000}"/>
    <cellStyle name="Обычный 73 18" xfId="3375" xr:uid="{00000000-0005-0000-0000-0000CD0D0000}"/>
    <cellStyle name="Обычный 73 19" xfId="3376" xr:uid="{00000000-0005-0000-0000-0000CE0D0000}"/>
    <cellStyle name="Обычный 73 2" xfId="3377" xr:uid="{00000000-0005-0000-0000-0000CF0D0000}"/>
    <cellStyle name="Обычный 73 20" xfId="3378" xr:uid="{00000000-0005-0000-0000-0000D00D0000}"/>
    <cellStyle name="Обычный 73 21" xfId="3379" xr:uid="{00000000-0005-0000-0000-0000D10D0000}"/>
    <cellStyle name="Обычный 73 22" xfId="3380" xr:uid="{00000000-0005-0000-0000-0000D20D0000}"/>
    <cellStyle name="Обычный 73 23" xfId="3381" xr:uid="{00000000-0005-0000-0000-0000D30D0000}"/>
    <cellStyle name="Обычный 73 24" xfId="3382" xr:uid="{00000000-0005-0000-0000-0000D40D0000}"/>
    <cellStyle name="Обычный 73 25" xfId="3383" xr:uid="{00000000-0005-0000-0000-0000D50D0000}"/>
    <cellStyle name="Обычный 73 26" xfId="3384" xr:uid="{00000000-0005-0000-0000-0000D60D0000}"/>
    <cellStyle name="Обычный 73 27" xfId="3385" xr:uid="{00000000-0005-0000-0000-0000D70D0000}"/>
    <cellStyle name="Обычный 73 28" xfId="3386" xr:uid="{00000000-0005-0000-0000-0000D80D0000}"/>
    <cellStyle name="Обычный 73 29" xfId="3387" xr:uid="{00000000-0005-0000-0000-0000D90D0000}"/>
    <cellStyle name="Обычный 73 3" xfId="3388" xr:uid="{00000000-0005-0000-0000-0000DA0D0000}"/>
    <cellStyle name="Обычный 73 30" xfId="3389" xr:uid="{00000000-0005-0000-0000-0000DB0D0000}"/>
    <cellStyle name="Обычный 73 31" xfId="3390" xr:uid="{00000000-0005-0000-0000-0000DC0D0000}"/>
    <cellStyle name="Обычный 73 32" xfId="3391" xr:uid="{00000000-0005-0000-0000-0000DD0D0000}"/>
    <cellStyle name="Обычный 73 4" xfId="3392" xr:uid="{00000000-0005-0000-0000-0000DE0D0000}"/>
    <cellStyle name="Обычный 73 5" xfId="3393" xr:uid="{00000000-0005-0000-0000-0000DF0D0000}"/>
    <cellStyle name="Обычный 73 6" xfId="3394" xr:uid="{00000000-0005-0000-0000-0000E00D0000}"/>
    <cellStyle name="Обычный 73 7" xfId="3395" xr:uid="{00000000-0005-0000-0000-0000E10D0000}"/>
    <cellStyle name="Обычный 73 8" xfId="3396" xr:uid="{00000000-0005-0000-0000-0000E20D0000}"/>
    <cellStyle name="Обычный 73 9" xfId="3397" xr:uid="{00000000-0005-0000-0000-0000E30D0000}"/>
    <cellStyle name="Обычный 74" xfId="3398" xr:uid="{00000000-0005-0000-0000-0000E40D0000}"/>
    <cellStyle name="Обычный 74 10" xfId="3399" xr:uid="{00000000-0005-0000-0000-0000E50D0000}"/>
    <cellStyle name="Обычный 74 11" xfId="3400" xr:uid="{00000000-0005-0000-0000-0000E60D0000}"/>
    <cellStyle name="Обычный 74 12" xfId="3401" xr:uid="{00000000-0005-0000-0000-0000E70D0000}"/>
    <cellStyle name="Обычный 74 13" xfId="3402" xr:uid="{00000000-0005-0000-0000-0000E80D0000}"/>
    <cellStyle name="Обычный 74 14" xfId="3403" xr:uid="{00000000-0005-0000-0000-0000E90D0000}"/>
    <cellStyle name="Обычный 74 15" xfId="3404" xr:uid="{00000000-0005-0000-0000-0000EA0D0000}"/>
    <cellStyle name="Обычный 74 16" xfId="3405" xr:uid="{00000000-0005-0000-0000-0000EB0D0000}"/>
    <cellStyle name="Обычный 74 17" xfId="3406" xr:uid="{00000000-0005-0000-0000-0000EC0D0000}"/>
    <cellStyle name="Обычный 74 18" xfId="3407" xr:uid="{00000000-0005-0000-0000-0000ED0D0000}"/>
    <cellStyle name="Обычный 74 19" xfId="3408" xr:uid="{00000000-0005-0000-0000-0000EE0D0000}"/>
    <cellStyle name="Обычный 74 2" xfId="3409" xr:uid="{00000000-0005-0000-0000-0000EF0D0000}"/>
    <cellStyle name="Обычный 74 20" xfId="3410" xr:uid="{00000000-0005-0000-0000-0000F00D0000}"/>
    <cellStyle name="Обычный 74 21" xfId="3411" xr:uid="{00000000-0005-0000-0000-0000F10D0000}"/>
    <cellStyle name="Обычный 74 22" xfId="3412" xr:uid="{00000000-0005-0000-0000-0000F20D0000}"/>
    <cellStyle name="Обычный 74 23" xfId="3413" xr:uid="{00000000-0005-0000-0000-0000F30D0000}"/>
    <cellStyle name="Обычный 74 24" xfId="3414" xr:uid="{00000000-0005-0000-0000-0000F40D0000}"/>
    <cellStyle name="Обычный 74 25" xfId="3415" xr:uid="{00000000-0005-0000-0000-0000F50D0000}"/>
    <cellStyle name="Обычный 74 26" xfId="3416" xr:uid="{00000000-0005-0000-0000-0000F60D0000}"/>
    <cellStyle name="Обычный 74 27" xfId="3417" xr:uid="{00000000-0005-0000-0000-0000F70D0000}"/>
    <cellStyle name="Обычный 74 28" xfId="3418" xr:uid="{00000000-0005-0000-0000-0000F80D0000}"/>
    <cellStyle name="Обычный 74 29" xfId="3419" xr:uid="{00000000-0005-0000-0000-0000F90D0000}"/>
    <cellStyle name="Обычный 74 3" xfId="3420" xr:uid="{00000000-0005-0000-0000-0000FA0D0000}"/>
    <cellStyle name="Обычный 74 30" xfId="3421" xr:uid="{00000000-0005-0000-0000-0000FB0D0000}"/>
    <cellStyle name="Обычный 74 31" xfId="3422" xr:uid="{00000000-0005-0000-0000-0000FC0D0000}"/>
    <cellStyle name="Обычный 74 32" xfId="3423" xr:uid="{00000000-0005-0000-0000-0000FD0D0000}"/>
    <cellStyle name="Обычный 74 4" xfId="3424" xr:uid="{00000000-0005-0000-0000-0000FE0D0000}"/>
    <cellStyle name="Обычный 74 5" xfId="3425" xr:uid="{00000000-0005-0000-0000-0000FF0D0000}"/>
    <cellStyle name="Обычный 74 6" xfId="3426" xr:uid="{00000000-0005-0000-0000-0000000E0000}"/>
    <cellStyle name="Обычный 74 7" xfId="3427" xr:uid="{00000000-0005-0000-0000-0000010E0000}"/>
    <cellStyle name="Обычный 74 8" xfId="3428" xr:uid="{00000000-0005-0000-0000-0000020E0000}"/>
    <cellStyle name="Обычный 74 9" xfId="3429" xr:uid="{00000000-0005-0000-0000-0000030E0000}"/>
    <cellStyle name="Обычный 75" xfId="3430" xr:uid="{00000000-0005-0000-0000-0000040E0000}"/>
    <cellStyle name="Обычный 75 10" xfId="3431" xr:uid="{00000000-0005-0000-0000-0000050E0000}"/>
    <cellStyle name="Обычный 75 11" xfId="3432" xr:uid="{00000000-0005-0000-0000-0000060E0000}"/>
    <cellStyle name="Обычный 75 12" xfId="3433" xr:uid="{00000000-0005-0000-0000-0000070E0000}"/>
    <cellStyle name="Обычный 75 13" xfId="3434" xr:uid="{00000000-0005-0000-0000-0000080E0000}"/>
    <cellStyle name="Обычный 75 14" xfId="3435" xr:uid="{00000000-0005-0000-0000-0000090E0000}"/>
    <cellStyle name="Обычный 75 15" xfId="3436" xr:uid="{00000000-0005-0000-0000-00000A0E0000}"/>
    <cellStyle name="Обычный 75 16" xfId="3437" xr:uid="{00000000-0005-0000-0000-00000B0E0000}"/>
    <cellStyle name="Обычный 75 17" xfId="3438" xr:uid="{00000000-0005-0000-0000-00000C0E0000}"/>
    <cellStyle name="Обычный 75 18" xfId="3439" xr:uid="{00000000-0005-0000-0000-00000D0E0000}"/>
    <cellStyle name="Обычный 75 19" xfId="3440" xr:uid="{00000000-0005-0000-0000-00000E0E0000}"/>
    <cellStyle name="Обычный 75 2" xfId="3441" xr:uid="{00000000-0005-0000-0000-00000F0E0000}"/>
    <cellStyle name="Обычный 75 20" xfId="3442" xr:uid="{00000000-0005-0000-0000-0000100E0000}"/>
    <cellStyle name="Обычный 75 21" xfId="3443" xr:uid="{00000000-0005-0000-0000-0000110E0000}"/>
    <cellStyle name="Обычный 75 22" xfId="3444" xr:uid="{00000000-0005-0000-0000-0000120E0000}"/>
    <cellStyle name="Обычный 75 23" xfId="3445" xr:uid="{00000000-0005-0000-0000-0000130E0000}"/>
    <cellStyle name="Обычный 75 24" xfId="3446" xr:uid="{00000000-0005-0000-0000-0000140E0000}"/>
    <cellStyle name="Обычный 75 25" xfId="3447" xr:uid="{00000000-0005-0000-0000-0000150E0000}"/>
    <cellStyle name="Обычный 75 26" xfId="3448" xr:uid="{00000000-0005-0000-0000-0000160E0000}"/>
    <cellStyle name="Обычный 75 27" xfId="3449" xr:uid="{00000000-0005-0000-0000-0000170E0000}"/>
    <cellStyle name="Обычный 75 28" xfId="3450" xr:uid="{00000000-0005-0000-0000-0000180E0000}"/>
    <cellStyle name="Обычный 75 29" xfId="3451" xr:uid="{00000000-0005-0000-0000-0000190E0000}"/>
    <cellStyle name="Обычный 75 3" xfId="3452" xr:uid="{00000000-0005-0000-0000-00001A0E0000}"/>
    <cellStyle name="Обычный 75 30" xfId="3453" xr:uid="{00000000-0005-0000-0000-00001B0E0000}"/>
    <cellStyle name="Обычный 75 31" xfId="3454" xr:uid="{00000000-0005-0000-0000-00001C0E0000}"/>
    <cellStyle name="Обычный 75 32" xfId="3455" xr:uid="{00000000-0005-0000-0000-00001D0E0000}"/>
    <cellStyle name="Обычный 75 4" xfId="3456" xr:uid="{00000000-0005-0000-0000-00001E0E0000}"/>
    <cellStyle name="Обычный 75 5" xfId="3457" xr:uid="{00000000-0005-0000-0000-00001F0E0000}"/>
    <cellStyle name="Обычный 75 6" xfId="3458" xr:uid="{00000000-0005-0000-0000-0000200E0000}"/>
    <cellStyle name="Обычный 75 7" xfId="3459" xr:uid="{00000000-0005-0000-0000-0000210E0000}"/>
    <cellStyle name="Обычный 75 8" xfId="3460" xr:uid="{00000000-0005-0000-0000-0000220E0000}"/>
    <cellStyle name="Обычный 75 9" xfId="3461" xr:uid="{00000000-0005-0000-0000-0000230E0000}"/>
    <cellStyle name="Обычный 8" xfId="3462" xr:uid="{00000000-0005-0000-0000-0000240E0000}"/>
    <cellStyle name="Обычный 8 2" xfId="3490" xr:uid="{00000000-0005-0000-0000-0000250E0000}"/>
    <cellStyle name="Обычный 8 3" xfId="3597" xr:uid="{00000000-0005-0000-0000-0000260E0000}"/>
    <cellStyle name="Обычный 9" xfId="3463" xr:uid="{00000000-0005-0000-0000-0000270E0000}"/>
    <cellStyle name="Обычный 9 2" xfId="3598" xr:uid="{00000000-0005-0000-0000-0000280E0000}"/>
    <cellStyle name="Обычный 9 3" xfId="3599" xr:uid="{00000000-0005-0000-0000-0000290E0000}"/>
    <cellStyle name="Обычный_Лист1" xfId="3668" xr:uid="{00000000-0005-0000-0000-00002A0E0000}"/>
    <cellStyle name="Обычный_Лист1_1" xfId="3478" xr:uid="{00000000-0005-0000-0000-00002B0E0000}"/>
    <cellStyle name="Плохой 2" xfId="3662" xr:uid="{00000000-0005-0000-0000-00002D0E0000}"/>
    <cellStyle name="Пояснение 2" xfId="3663" xr:uid="{00000000-0005-0000-0000-00002E0E0000}"/>
    <cellStyle name="Примечание 2" xfId="3664" xr:uid="{00000000-0005-0000-0000-00002F0E0000}"/>
    <cellStyle name="Процентный" xfId="1" builtinId="5"/>
    <cellStyle name="Процентный 10" xfId="3623" xr:uid="{00000000-0005-0000-0000-0000310E0000}"/>
    <cellStyle name="Процентный 2" xfId="3464" xr:uid="{00000000-0005-0000-0000-0000320E0000}"/>
    <cellStyle name="Процентный 2 2" xfId="3491" xr:uid="{00000000-0005-0000-0000-0000330E0000}"/>
    <cellStyle name="Процентный 2 2 2" xfId="3600" xr:uid="{00000000-0005-0000-0000-0000340E0000}"/>
    <cellStyle name="Процентный 2 3" xfId="3601" xr:uid="{00000000-0005-0000-0000-0000350E0000}"/>
    <cellStyle name="Процентный 2 4" xfId="3602" xr:uid="{00000000-0005-0000-0000-0000360E0000}"/>
    <cellStyle name="Процентный 3" xfId="3466" xr:uid="{00000000-0005-0000-0000-0000370E0000}"/>
    <cellStyle name="Процентный 3 2" xfId="3492" xr:uid="{00000000-0005-0000-0000-0000380E0000}"/>
    <cellStyle name="Процентный 3 3" xfId="3603" xr:uid="{00000000-0005-0000-0000-0000390E0000}"/>
    <cellStyle name="Процентный 4" xfId="3470" xr:uid="{00000000-0005-0000-0000-00003A0E0000}"/>
    <cellStyle name="Процентный 4 2" xfId="3604" xr:uid="{00000000-0005-0000-0000-00003B0E0000}"/>
    <cellStyle name="Процентный 5" xfId="3475" xr:uid="{00000000-0005-0000-0000-00003C0E0000}"/>
    <cellStyle name="Процентный 6" xfId="3479" xr:uid="{00000000-0005-0000-0000-00003D0E0000}"/>
    <cellStyle name="Процентный 7" xfId="3500" xr:uid="{00000000-0005-0000-0000-00003E0E0000}"/>
    <cellStyle name="Процентный 8" xfId="3504" xr:uid="{00000000-0005-0000-0000-00003F0E0000}"/>
    <cellStyle name="Процентный 9" xfId="3605" xr:uid="{00000000-0005-0000-0000-0000400E0000}"/>
    <cellStyle name="Связанная ячейка 2" xfId="3665" xr:uid="{00000000-0005-0000-0000-0000410E0000}"/>
    <cellStyle name="Стиль 1" xfId="3476" xr:uid="{00000000-0005-0000-0000-0000420E0000}"/>
    <cellStyle name="Стиль 1 2" xfId="3606" xr:uid="{00000000-0005-0000-0000-0000430E0000}"/>
    <cellStyle name="Текст предупреждения 2" xfId="3666" xr:uid="{00000000-0005-0000-0000-0000440E0000}"/>
    <cellStyle name="Финансовый [0] 2" xfId="3607" xr:uid="{00000000-0005-0000-0000-0000450E0000}"/>
    <cellStyle name="Финансовый 10" xfId="3608" xr:uid="{00000000-0005-0000-0000-0000460E0000}"/>
    <cellStyle name="Финансовый 11" xfId="3468" xr:uid="{00000000-0005-0000-0000-0000470E0000}"/>
    <cellStyle name="Финансовый 12" xfId="3609" xr:uid="{00000000-0005-0000-0000-0000480E0000}"/>
    <cellStyle name="Финансовый 13" xfId="3619" xr:uid="{00000000-0005-0000-0000-0000490E0000}"/>
    <cellStyle name="Финансовый 14" xfId="3625" xr:uid="{00000000-0005-0000-0000-00004A0E0000}"/>
    <cellStyle name="Финансовый 2" xfId="3493" xr:uid="{00000000-0005-0000-0000-00004B0E0000}"/>
    <cellStyle name="Финансовый 2 2" xfId="3610" xr:uid="{00000000-0005-0000-0000-00004C0E0000}"/>
    <cellStyle name="Финансовый 3" xfId="3494" xr:uid="{00000000-0005-0000-0000-00004D0E0000}"/>
    <cellStyle name="Финансовый 3 2" xfId="3611" xr:uid="{00000000-0005-0000-0000-00004E0E0000}"/>
    <cellStyle name="Финансовый 4" xfId="3495" xr:uid="{00000000-0005-0000-0000-00004F0E0000}"/>
    <cellStyle name="Финансовый 4 2" xfId="3612" xr:uid="{00000000-0005-0000-0000-0000500E0000}"/>
    <cellStyle name="Финансовый 5" xfId="3496" xr:uid="{00000000-0005-0000-0000-0000510E0000}"/>
    <cellStyle name="Финансовый 6" xfId="3497" xr:uid="{00000000-0005-0000-0000-0000520E0000}"/>
    <cellStyle name="Финансовый 7" xfId="3498" xr:uid="{00000000-0005-0000-0000-0000530E0000}"/>
    <cellStyle name="Финансовый 8" xfId="3501" xr:uid="{00000000-0005-0000-0000-0000540E0000}"/>
    <cellStyle name="Финансовый 9" xfId="3613" xr:uid="{00000000-0005-0000-0000-0000550E0000}"/>
    <cellStyle name="Хороший 2" xfId="3667" xr:uid="{00000000-0005-0000-0000-0000560E0000}"/>
  </cellStyles>
  <dxfs count="7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3" formatCode="#,##0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3" formatCode="#,##0"/>
      <alignment horizontal="general" vertical="center" textRotation="0" wrapText="0" indent="0" justifyLastLine="0" shrinkToFit="0" readingOrder="0"/>
    </dxf>
    <dxf>
      <numFmt numFmtId="3" formatCode="#,##0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3" formatCode="#,##0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relativeIndent="1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bottom" readingOrder="0"/>
    </dxf>
    <dxf>
      <alignment vertical="top" indent="0" readingOrder="0"/>
    </dxf>
    <dxf>
      <alignment wrapText="1" readingOrder="0"/>
    </dxf>
    <dxf>
      <alignment wrapText="1" readingOrder="0"/>
    </dxf>
    <dxf>
      <font>
        <sz val="12"/>
      </font>
    </dxf>
    <dxf>
      <alignment horizontal="center" readingOrder="0"/>
    </dxf>
    <dxf>
      <alignment vertical="center" readingOrder="0"/>
    </dxf>
    <dxf>
      <alignment wrapText="1" readingOrder="0"/>
    </dxf>
    <dxf>
      <font>
        <sz val="10"/>
      </font>
    </dxf>
    <dxf>
      <alignment horizontal="center" readingOrder="0"/>
    </dxf>
    <dxf>
      <alignment wrapText="1" readingOrder="0"/>
    </dxf>
    <dxf>
      <alignment vertical="center" readingOrder="0"/>
    </dxf>
    <dxf>
      <font>
        <sz val="9"/>
      </font>
    </dxf>
    <dxf>
      <alignment wrapText="1" readingOrder="0"/>
    </dxf>
    <dxf>
      <alignment horizontal="center" readingOrder="0"/>
    </dxf>
    <dxf>
      <alignment vertical="center" readingOrder="0"/>
    </dxf>
    <dxf>
      <numFmt numFmtId="3" formatCode="#,##0"/>
    </dxf>
  </dxfs>
  <tableStyles count="0" defaultTableStyle="TableStyleMedium2" defaultPivotStyle="PivotStyleMedium9"/>
  <colors>
    <mruColors>
      <color rgb="FFFFFFCC"/>
      <color rgb="FF00FF00"/>
      <color rgb="FF0000FF"/>
      <color rgb="FFCCFFCC"/>
      <color rgb="FF99FF99"/>
      <color rgb="FFFFFF99"/>
      <color rgb="FF008000"/>
      <color rgb="FFFF00FF"/>
      <color rgb="FFFFCCFF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57150</xdr:rowOff>
    </xdr:from>
    <xdr:to>
      <xdr:col>1</xdr:col>
      <xdr:colOff>1162050</xdr:colOff>
      <xdr:row>1</xdr:row>
      <xdr:rowOff>53340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6BD0530-AE2D-4E63-B380-AAD38266BF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57150"/>
          <a:ext cx="1114425" cy="2857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8;&#1045;&#1053;&#1044;&#1045;&#1056;/2012-01-19_&#1054;&#1073;&#1091;&#1089;&#1090;&#1088;&#1086;&#1081;&#1089;&#1090;&#1074;&#1086;%20&#1053;&#1052;%20&#1062;&#1077;&#1085;&#1090;&#1088;&#1072;&#1083;&#1100;&#1085;&#1099;&#1081;%20&#1044;&#1080;&#1103;&#1088;&#1073;&#1077;&#1082;&#1080;&#1088;%20CDDP-A%20(Petronas)/013_&#1043;&#1088;&#1072;&#1092;&#1080;&#1082;%20A%20(&#1054;&#1041;&#1065;&#1048;&#1049;%20&#1048;&#1058;&#1054;&#1043;)_2012-01-13%20(rev6)-balance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kripchenko/Local%20Settings/Temporary%20Internet%20Files/Content.Outlook/TL134SHL/Direct%20Cost%20All%20Details%20Filanovsky_15-06-2012%20fjas%20Issue%201%201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kripchenko/Local%20Settings/Temporary%20Internet%20Files/Content.Outlook/TL134SHL/Direct%20Cost%20All%20Details%20Filanovsky_15-06-2012%20fjas%20Issue%201%2010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56;&#1054;&#1045;&#1050;&#1058;&#1067;/&#1058;&#1045;&#1053;&#1044;&#1045;&#1056;&#1067;/CFT-629_LAM%20F/&#1056;&#1072;&#1089;&#1095;&#1105;&#1090;/&#1056;&#1072;&#1089;&#1095;&#1105;&#1090;&#1099;%20&#1086;&#1090;&#1076;&#1077;&#1083;&#1100;&#1085;&#1086;/&#1054;&#1090;&#1076;&#1077;&#1083;&#1100;&#1085;&#1086;/CFT590%20&#1062;&#1045;&#1053;&#1040;%20AM-D%20&amp;%20LAM-E/CFT-590_&#1057;&#1090;&#1088;&#1086;&#1080;&#1090;&#1077;&#1083;&#1100;&#1089;&#1090;&#1074;&#1086;%20PF_&#1054;&#1087;&#1094;&#1080;&#1103;-AB_2012-03-3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56;&#1054;&#1045;&#1050;&#1058;&#1067;/&#1058;&#1045;&#1053;&#1044;&#1045;&#1056;&#1067;/CFT-619/&#1056;&#1072;&#1089;&#1095;&#1105;&#1090;%20&#1090;&#1077;&#1085;&#1076;&#1077;&#1088;&#1072;/&#1054;&#1090;&#1087;&#1088;&#1072;&#1074;&#1082;&#1072;/CFT-619_&#1055;&#1088;&#1072;&#1081;&#1089;%20&#1092;&#1086;&#1088;&#1084;&#1072;&#1090;_rev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56;&#1054;&#1045;&#1050;&#1058;&#1067;/&#1058;&#1045;&#1053;&#1044;&#1045;&#1056;&#1067;/&#1058;&#1077;&#1085;&#1076;&#1077;&#1088;-2357_Lukoil/&#1056;&#1072;&#1089;&#1095;&#1105;&#1090;/&#1050;&#1086;&#1087;&#1080;&#1103;%20&#1056;&#1040;&#1057;&#1063;&#1025;&#1058;_&#1058;&#1077;&#1085;&#1076;&#1077;&#1088;-2357_Lukoil_2012-07-0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86;&#1082;&#1091;&#1084;&#1077;&#1085;&#1090;&#1099;/2%20&#1090;&#1088;&#1091;&#1073;&#1086;&#1087;.-8%20&#1080;%2014%20&#1076;&#1102;&#1081;&#1084;&#1086;&#1074;/&#1058;&#1077;&#1085;&#1076;&#1077;&#1088;%202009-04-30_4%20&#1090;&#1088;&#1091;&#1073;&#1086;&#1087;&#1088;&#1086;&#1074;&#1086;&#1076;&#1072;%20(EPIC)/&#1062;&#1077;&#1085;&#1072;/&#1054;&#1090;&#1087;&#1088;&#1072;&#1074;&#1083;&#1077;&#1085;&#1086;%2029.05.09/Cft%20370%204%20&#1090;&#1088;-&#1076;&#1072;%20&#1054;&#1090;&#1087;&#1088;&#1072;&#1074;&#1083;&#1077;&#1085;&#1086;%2028.05.09/&#1054;&#1090;&#1087;&#1088;&#1072;&#1074;&#1083;&#1077;&#1085;&#1086;/II-&#1074;&#1077;&#1088;&#1089;&#1080;&#1103;%20Price%20format%204%20&#1058;&#1088;&#1091;&#1073;&#1086;&#1087;&#1088;&#1086;&#1074;&#1086;&#1076;&#1072;%20&#1086;&#1082;&#1086;&#1085;&#1095;&#1072;&#1090;&#1077;&#1083;&#1100;&#1085;&#108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56;&#1054;&#1045;&#1050;&#1058;&#1067;/&#1058;&#1045;&#1053;&#1044;&#1045;&#1056;&#1067;/CFT-629_LAM%20F/CFT-590/CFT-590_&#1057;&#1090;&#1088;&#1086;&#1080;&#1090;&#1077;&#1083;&#1100;&#1089;&#1090;&#1074;&#1086;%20PL_&#1054;&#1087;&#1094;&#1080;&#1103;-2_2012-03-2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vedyuk/AppData/Local/Microsoft/Windows/Temporary%20Internet%20Files/Content.Outlook/RXKHA8Q1/CFT-673_&#1056;&#1040;&#1057;&#1063;&#1025;&#105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id way"/>
      <sheetName val="skid way (2)"/>
      <sheetName val="График А"/>
      <sheetName val="ВС А-1.2"/>
      <sheetName val="тз1.2"/>
      <sheetName val="ОБ А-2.2"/>
      <sheetName val="тз2.2"/>
      <sheetName val="AW А-3.2"/>
      <sheetName val="поставки"/>
      <sheetName val="ALE"/>
      <sheetName val="Demag"/>
      <sheetName val="TPI"/>
      <sheetName val="QAQC"/>
      <sheetName val="supervisors"/>
      <sheetName val="mhrs"/>
      <sheetName val="ТрЗт"/>
      <sheetName val="ТЗбаза"/>
      <sheetName val="флот"/>
      <sheetName val="ТЗфлот"/>
      <sheetName val="vessel list"/>
      <sheetName val="весМК"/>
      <sheetName val="ЛКМ"/>
      <sheetName val="АКЗ"/>
      <sheetName val="моб"/>
      <sheetName val="оценка"/>
      <sheetName val="График А (k)"/>
      <sheetName val="ВС А-1.2 (k)"/>
      <sheetName val="ОБ А-2.2 (k)"/>
      <sheetName val="AW А-3.2 (k)"/>
      <sheetName val="rev6"/>
    </sheetNames>
    <sheetDataSet>
      <sheetData sheetId="0">
        <row r="1">
          <cell r="M1">
            <v>3</v>
          </cell>
        </row>
      </sheetData>
      <sheetData sheetId="1"/>
      <sheetData sheetId="2">
        <row r="3">
          <cell r="J3">
            <v>1.4</v>
          </cell>
        </row>
      </sheetData>
      <sheetData sheetId="3">
        <row r="2">
          <cell r="L2">
            <v>20</v>
          </cell>
        </row>
        <row r="3">
          <cell r="L3">
            <v>10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12">
          <cell r="C12">
            <v>525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40">
          <cell r="F40">
            <v>260000</v>
          </cell>
        </row>
      </sheetData>
      <sheetData sheetId="24">
        <row r="20">
          <cell r="H20">
            <v>1898400</v>
          </cell>
        </row>
        <row r="50">
          <cell r="F50">
            <v>1.7000000000000001E-2</v>
          </cell>
        </row>
      </sheetData>
      <sheetData sheetId="25"/>
      <sheetData sheetId="26">
        <row r="3">
          <cell r="K3">
            <v>3</v>
          </cell>
        </row>
        <row r="6">
          <cell r="K6">
            <v>1.3</v>
          </cell>
        </row>
      </sheetData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 Price DW+CNGS RUB"/>
      <sheetName val="Cost Sheet CNGS RUB"/>
      <sheetName val="Cost Sheet CNGS USD"/>
      <sheetName val="Cost Sheet DW RUB"/>
      <sheetName val="Sheet1"/>
      <sheetName val="Budget Dashboard"/>
      <sheetName val="Pricing sheet Board"/>
      <sheetName val="Division Total Project"/>
      <sheetName val="Division Detail Split"/>
      <sheetName val="Quotes"/>
      <sheetName val="Escalation table"/>
      <sheetName val="Currency"/>
      <sheetName val="TBD"/>
      <sheetName val="Cost Breakdown"/>
      <sheetName val="Proj Team"/>
      <sheetName val="Duration"/>
      <sheetName val="Eng Substructures"/>
      <sheetName val="Eng Topsides"/>
      <sheetName val="QHSES cost"/>
      <sheetName val="Qualifications "/>
      <sheetName val="Tables"/>
      <sheetName val="Survey"/>
      <sheetName val="Fenders"/>
      <sheetName val="Log"/>
      <sheetName val="Direct Cost All Details Filano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4">
          <cell r="I34">
            <v>220850000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">
          <cell r="D1" t="str">
            <v>Companypackage</v>
          </cell>
          <cell r="Y1">
            <v>2011</v>
          </cell>
          <cell r="AA1">
            <v>2012</v>
          </cell>
          <cell r="AD1">
            <v>2013</v>
          </cell>
          <cell r="AG1">
            <v>2014</v>
          </cell>
        </row>
        <row r="2">
          <cell r="D2" t="str">
            <v>DW_Elaboration of marine operations documentation</v>
          </cell>
          <cell r="Y2">
            <v>19330625.599999998</v>
          </cell>
          <cell r="AA2">
            <v>1992848</v>
          </cell>
          <cell r="AD2">
            <v>9281689.5599999987</v>
          </cell>
          <cell r="AG2">
            <v>10267252.538400002</v>
          </cell>
        </row>
        <row r="3">
          <cell r="D3" t="str">
            <v>DW_Elaboration of marine operations documentation</v>
          </cell>
          <cell r="Y3">
            <v>633652.5</v>
          </cell>
          <cell r="AA3">
            <v>65325</v>
          </cell>
          <cell r="AD3">
            <v>304251.1875</v>
          </cell>
          <cell r="AG3">
            <v>336557.66625000007</v>
          </cell>
        </row>
        <row r="4">
          <cell r="D4" t="str">
            <v>DW_Elaboration of marine operations documentation</v>
          </cell>
          <cell r="Y4">
            <v>633652.5</v>
          </cell>
          <cell r="AA4">
            <v>65325</v>
          </cell>
          <cell r="AD4">
            <v>304251.1875</v>
          </cell>
          <cell r="AG4">
            <v>336557.66625000007</v>
          </cell>
        </row>
        <row r="5">
          <cell r="D5" t="str">
            <v>DW_Elaboration of marine operations documentation</v>
          </cell>
          <cell r="Y5">
            <v>7434856</v>
          </cell>
          <cell r="AA5">
            <v>766480</v>
          </cell>
          <cell r="AD5">
            <v>3569880.5999999996</v>
          </cell>
          <cell r="AG5">
            <v>3948943.2840000005</v>
          </cell>
        </row>
        <row r="6">
          <cell r="D6" t="str">
            <v>DW_Elaboration of marine operations documentation</v>
          </cell>
          <cell r="Y6">
            <v>3785017.6</v>
          </cell>
          <cell r="AA6">
            <v>390208</v>
          </cell>
          <cell r="AD6">
            <v>1817393.7599999998</v>
          </cell>
          <cell r="AG6">
            <v>2010371.1264000004</v>
          </cell>
        </row>
        <row r="7">
          <cell r="D7" t="str">
            <v>DW_Elaboration of marine operations documentation</v>
          </cell>
          <cell r="Y7">
            <v>0</v>
          </cell>
          <cell r="AD7">
            <v>0</v>
          </cell>
          <cell r="AG7">
            <v>0</v>
          </cell>
        </row>
        <row r="8">
          <cell r="D8" t="str">
            <v>DW_Elaboration of marine operations documentation</v>
          </cell>
          <cell r="Y8">
            <v>19499599.599999998</v>
          </cell>
          <cell r="AA8">
            <v>2010268</v>
          </cell>
          <cell r="AD8">
            <v>9362823.209999999</v>
          </cell>
          <cell r="AG8">
            <v>10357001.249400003</v>
          </cell>
        </row>
        <row r="9">
          <cell r="D9" t="str">
            <v>DW_Elaboration of marine operations documentation</v>
          </cell>
          <cell r="Y9">
            <v>633652.5</v>
          </cell>
          <cell r="AA9">
            <v>65325</v>
          </cell>
          <cell r="AD9">
            <v>304251.1875</v>
          </cell>
          <cell r="AG9">
            <v>336557.66625000007</v>
          </cell>
        </row>
        <row r="10">
          <cell r="D10" t="str">
            <v>DW_Elaboration of marine operations documentation</v>
          </cell>
          <cell r="Y10">
            <v>5624884.5</v>
          </cell>
          <cell r="AA10">
            <v>579885</v>
          </cell>
          <cell r="AD10">
            <v>2700814.3874999997</v>
          </cell>
          <cell r="AG10">
            <v>2987596.5142500005</v>
          </cell>
        </row>
        <row r="11">
          <cell r="D11" t="str">
            <v>DW_Elaboration of marine operations documentation</v>
          </cell>
          <cell r="Y11">
            <v>18485755.599999998</v>
          </cell>
          <cell r="AA11">
            <v>1905748</v>
          </cell>
          <cell r="AD11">
            <v>8876021.3099999987</v>
          </cell>
          <cell r="AG11">
            <v>9818508.9834000021</v>
          </cell>
        </row>
        <row r="12">
          <cell r="D12" t="str">
            <v>DW_Elaboration of marine operations documentation</v>
          </cell>
          <cell r="Y12">
            <v>243712.5</v>
          </cell>
          <cell r="AA12">
            <v>25125</v>
          </cell>
          <cell r="AD12">
            <v>117019.68749999999</v>
          </cell>
          <cell r="AG12">
            <v>129445.25625000002</v>
          </cell>
        </row>
        <row r="13">
          <cell r="D13" t="str">
            <v>DW_Elaboration of marine operations documentation</v>
          </cell>
          <cell r="Y13">
            <v>5332429.5</v>
          </cell>
          <cell r="AA13">
            <v>549735</v>
          </cell>
          <cell r="AD13">
            <v>2560390.7624999997</v>
          </cell>
          <cell r="AG13">
            <v>2832262.2067500008</v>
          </cell>
        </row>
        <row r="14">
          <cell r="D14" t="str">
            <v>DW_Elaboration of marine operations documentation</v>
          </cell>
          <cell r="Y14">
            <v>3785017.6</v>
          </cell>
          <cell r="AA14">
            <v>390208</v>
          </cell>
          <cell r="AD14">
            <v>1817393.7599999998</v>
          </cell>
          <cell r="AG14">
            <v>2010371.1264000004</v>
          </cell>
        </row>
        <row r="15">
          <cell r="D15" t="str">
            <v>DW_Elaboration of marine operations documentation</v>
          </cell>
          <cell r="Y15">
            <v>337948</v>
          </cell>
          <cell r="AA15">
            <v>34840</v>
          </cell>
          <cell r="AD15">
            <v>162267.29999999999</v>
          </cell>
          <cell r="AG15">
            <v>179497.42200000005</v>
          </cell>
        </row>
        <row r="16">
          <cell r="D16" t="str">
            <v>DW_Elaboration of marine operations documentation</v>
          </cell>
          <cell r="Y16">
            <v>0</v>
          </cell>
          <cell r="AD16">
            <v>0</v>
          </cell>
          <cell r="AG16">
            <v>0</v>
          </cell>
        </row>
        <row r="17">
          <cell r="D17" t="str">
            <v>DW_Elaboration of marine operations documentation</v>
          </cell>
          <cell r="Y17">
            <v>2112175</v>
          </cell>
          <cell r="AA17">
            <v>0</v>
          </cell>
          <cell r="AD17">
            <v>1126856.25</v>
          </cell>
          <cell r="AG17">
            <v>1246509.875</v>
          </cell>
        </row>
        <row r="18">
          <cell r="D18" t="str">
            <v>DW_Elaboration of marine operations documentation</v>
          </cell>
          <cell r="Y18">
            <v>8245931.2000000002</v>
          </cell>
          <cell r="AA18">
            <v>0</v>
          </cell>
          <cell r="AD18">
            <v>4399246.8</v>
          </cell>
          <cell r="AG18">
            <v>4866374.5520000001</v>
          </cell>
        </row>
        <row r="19">
          <cell r="D19" t="str">
            <v>DW_Elaboration of marine operations documentation</v>
          </cell>
          <cell r="Y19">
            <v>1405863.68</v>
          </cell>
          <cell r="AA19">
            <v>144934.39999999999</v>
          </cell>
          <cell r="AD19">
            <v>675031.96799999999</v>
          </cell>
          <cell r="AG19">
            <v>746709.27552000002</v>
          </cell>
        </row>
        <row r="20">
          <cell r="D20" t="str">
            <v>DW_Elaboration of marine operations documentation</v>
          </cell>
          <cell r="Y20">
            <v>292455</v>
          </cell>
          <cell r="AA20">
            <v>30150</v>
          </cell>
          <cell r="AD20">
            <v>140423.625</v>
          </cell>
          <cell r="AG20">
            <v>155334.30750000002</v>
          </cell>
        </row>
        <row r="21">
          <cell r="D21" t="str">
            <v>DW_Elaboration of marine operations documentation</v>
          </cell>
          <cell r="Y21">
            <v>233964</v>
          </cell>
          <cell r="AA21">
            <v>24120</v>
          </cell>
          <cell r="AD21">
            <v>112338.9</v>
          </cell>
          <cell r="AG21">
            <v>124267.44600000003</v>
          </cell>
        </row>
        <row r="22">
          <cell r="D22" t="str">
            <v>DW_Elaboration of marine operations documentation</v>
          </cell>
          <cell r="Y22">
            <v>14278303</v>
          </cell>
          <cell r="AA22">
            <v>1471990</v>
          </cell>
          <cell r="AD22">
            <v>6855793.4249999998</v>
          </cell>
          <cell r="AG22">
            <v>7583766.0795000009</v>
          </cell>
        </row>
        <row r="23">
          <cell r="D23" t="str">
            <v>DW_Elaboration of marine operations documentation</v>
          </cell>
          <cell r="Y23">
            <v>3217005</v>
          </cell>
          <cell r="AA23">
            <v>331650</v>
          </cell>
          <cell r="AD23">
            <v>1544659.8749999998</v>
          </cell>
          <cell r="AG23">
            <v>1708677.3825000003</v>
          </cell>
        </row>
        <row r="24">
          <cell r="D24" t="str">
            <v>DW_Elaboration of marine operations documentation</v>
          </cell>
          <cell r="Y24">
            <v>536167.5</v>
          </cell>
          <cell r="AA24">
            <v>55275</v>
          </cell>
          <cell r="AD24">
            <v>257443.31249999997</v>
          </cell>
          <cell r="AG24">
            <v>284779.56375000003</v>
          </cell>
        </row>
        <row r="25">
          <cell r="D25" t="str">
            <v>DW_Elaboration of marine operations documentation</v>
          </cell>
          <cell r="Y25">
            <v>658998.6</v>
          </cell>
          <cell r="AA25">
            <v>67938</v>
          </cell>
          <cell r="AD25">
            <v>316421.23499999999</v>
          </cell>
          <cell r="AG25">
            <v>350019.97290000005</v>
          </cell>
        </row>
        <row r="26">
          <cell r="D26" t="str">
            <v>DW_Elaboration of marine operations documentation</v>
          </cell>
          <cell r="Y26">
            <v>97485</v>
          </cell>
          <cell r="AA26">
            <v>10050</v>
          </cell>
          <cell r="AD26">
            <v>46807.875</v>
          </cell>
          <cell r="AG26">
            <v>51778.102500000008</v>
          </cell>
        </row>
        <row r="27">
          <cell r="D27" t="str">
            <v>DW_Elaboration of marine operations documentation</v>
          </cell>
          <cell r="Y27">
            <v>77988</v>
          </cell>
          <cell r="AA27">
            <v>8040</v>
          </cell>
          <cell r="AD27">
            <v>37446.299999999996</v>
          </cell>
          <cell r="AG27">
            <v>41422.482000000011</v>
          </cell>
        </row>
        <row r="28">
          <cell r="D28" t="str">
            <v>DW_Elaboration of marine operations documentation</v>
          </cell>
          <cell r="Y28">
            <v>0</v>
          </cell>
          <cell r="AD28">
            <v>0</v>
          </cell>
          <cell r="AG28">
            <v>0</v>
          </cell>
        </row>
        <row r="29">
          <cell r="D29" t="str">
            <v>DW_Elaboration of marine operations documentation</v>
          </cell>
          <cell r="Y29">
            <v>536167.5</v>
          </cell>
          <cell r="AA29">
            <v>0</v>
          </cell>
          <cell r="AD29">
            <v>0</v>
          </cell>
          <cell r="AG29">
            <v>632843.47499999998</v>
          </cell>
        </row>
        <row r="30">
          <cell r="D30" t="str">
            <v>DW_Elaboration of marine operations documentation</v>
          </cell>
          <cell r="Y30">
            <v>5332429.5</v>
          </cell>
          <cell r="AA30">
            <v>0</v>
          </cell>
          <cell r="AD30">
            <v>0</v>
          </cell>
          <cell r="AG30">
            <v>6293916.0150000006</v>
          </cell>
        </row>
        <row r="31">
          <cell r="D31" t="str">
            <v>DW_Elaboration of marine operations documentation</v>
          </cell>
          <cell r="Y31">
            <v>18485755.599999998</v>
          </cell>
          <cell r="AA31">
            <v>0</v>
          </cell>
          <cell r="AD31">
            <v>0</v>
          </cell>
          <cell r="AG31">
            <v>21818908.852000002</v>
          </cell>
        </row>
        <row r="32">
          <cell r="D32" t="str">
            <v>DW_Elaboration of marine operations documentation</v>
          </cell>
          <cell r="Y32">
            <v>536167.5</v>
          </cell>
          <cell r="AA32">
            <v>0</v>
          </cell>
          <cell r="AD32">
            <v>0</v>
          </cell>
          <cell r="AG32">
            <v>632843.47499999998</v>
          </cell>
        </row>
        <row r="33">
          <cell r="D33" t="str">
            <v>DW_Elaboration of marine operations documentation</v>
          </cell>
          <cell r="Y33">
            <v>5332429.5</v>
          </cell>
          <cell r="AA33">
            <v>0</v>
          </cell>
          <cell r="AD33">
            <v>0</v>
          </cell>
          <cell r="AG33">
            <v>6293916.0150000006</v>
          </cell>
        </row>
        <row r="34">
          <cell r="D34" t="str">
            <v>DW_Elaboration of marine operations documentation</v>
          </cell>
          <cell r="Y34">
            <v>18485755.599999998</v>
          </cell>
          <cell r="AA34">
            <v>0</v>
          </cell>
          <cell r="AD34">
            <v>0</v>
          </cell>
          <cell r="AG34">
            <v>21818908.852000002</v>
          </cell>
        </row>
        <row r="35">
          <cell r="D35" t="str">
            <v>DW_Elaboration of marine operations documentation</v>
          </cell>
          <cell r="Y35">
            <v>0</v>
          </cell>
          <cell r="AD35">
            <v>0</v>
          </cell>
          <cell r="AG35">
            <v>0</v>
          </cell>
        </row>
        <row r="36">
          <cell r="D36" t="str">
            <v>DW_Elaboration of marine operations documentation</v>
          </cell>
          <cell r="Y36">
            <v>0</v>
          </cell>
          <cell r="AD36">
            <v>0</v>
          </cell>
          <cell r="AG36">
            <v>0</v>
          </cell>
        </row>
        <row r="37">
          <cell r="D37" t="str">
            <v>DW_Elaboration of marine operations documentation</v>
          </cell>
          <cell r="Y37">
            <v>0</v>
          </cell>
          <cell r="AD37">
            <v>0</v>
          </cell>
          <cell r="AG37">
            <v>0</v>
          </cell>
        </row>
        <row r="38">
          <cell r="D38" t="str">
            <v>DW_Elaboration of marine operations documentation</v>
          </cell>
          <cell r="Y38">
            <v>48742.5</v>
          </cell>
          <cell r="AA38">
            <v>5025</v>
          </cell>
          <cell r="AD38">
            <v>23403.9375</v>
          </cell>
          <cell r="AG38">
            <v>25889.051250000004</v>
          </cell>
        </row>
        <row r="39">
          <cell r="D39" t="str">
            <v>DW_Elaboration of marine operations documentation</v>
          </cell>
          <cell r="Y39">
            <v>38994</v>
          </cell>
          <cell r="AA39">
            <v>4020</v>
          </cell>
          <cell r="AD39">
            <v>18723.149999999998</v>
          </cell>
          <cell r="AG39">
            <v>20711.241000000005</v>
          </cell>
        </row>
        <row r="40">
          <cell r="D40" t="str">
            <v>DW_Elaboration of marine operations documentation</v>
          </cell>
          <cell r="Y40">
            <v>584910</v>
          </cell>
          <cell r="AA40">
            <v>0</v>
          </cell>
          <cell r="AD40">
            <v>312052.5</v>
          </cell>
          <cell r="AG40">
            <v>345187.35000000003</v>
          </cell>
        </row>
        <row r="41">
          <cell r="D41" t="str">
            <v>DW_Elaboration of marine operations documentation</v>
          </cell>
          <cell r="Y41">
            <v>467928</v>
          </cell>
          <cell r="AA41">
            <v>0</v>
          </cell>
          <cell r="AD41">
            <v>249641.99999999997</v>
          </cell>
          <cell r="AG41">
            <v>276149.88</v>
          </cell>
        </row>
        <row r="42">
          <cell r="D42" t="str">
            <v>DW_Elaboration of marine operations documentation</v>
          </cell>
          <cell r="Y42">
            <v>1537663.4</v>
          </cell>
          <cell r="AA42">
            <v>158522</v>
          </cell>
          <cell r="AD42">
            <v>738316.21499999997</v>
          </cell>
          <cell r="AG42">
            <v>816713.2701000002</v>
          </cell>
        </row>
        <row r="43">
          <cell r="D43" t="str">
            <v>DW_Elaboration of marine operations documentation</v>
          </cell>
          <cell r="Y43">
            <v>439332.39999999997</v>
          </cell>
          <cell r="AA43">
            <v>45292</v>
          </cell>
          <cell r="AD43">
            <v>210947.49</v>
          </cell>
          <cell r="AG43">
            <v>233346.64860000004</v>
          </cell>
        </row>
        <row r="44">
          <cell r="D44" t="str">
            <v>DW_Elaboration of marine operations documentation</v>
          </cell>
          <cell r="Y44">
            <v>0</v>
          </cell>
          <cell r="AD44">
            <v>0</v>
          </cell>
          <cell r="AG44">
            <v>0</v>
          </cell>
        </row>
        <row r="45">
          <cell r="D45" t="str">
            <v>DW_Elaboration of marine operations documentation</v>
          </cell>
          <cell r="Y45">
            <v>0</v>
          </cell>
          <cell r="AD45">
            <v>0</v>
          </cell>
          <cell r="AG45">
            <v>0</v>
          </cell>
        </row>
        <row r="46">
          <cell r="D46" t="str">
            <v>DW_Elaboration of marine operations documentation</v>
          </cell>
          <cell r="Y46">
            <v>0</v>
          </cell>
          <cell r="AD46">
            <v>0</v>
          </cell>
          <cell r="AG46">
            <v>0</v>
          </cell>
        </row>
        <row r="47">
          <cell r="D47" t="str">
            <v>DW_Elaboration of marine operations documentation</v>
          </cell>
          <cell r="Y47">
            <v>0</v>
          </cell>
          <cell r="AD47">
            <v>0</v>
          </cell>
          <cell r="AG47">
            <v>0</v>
          </cell>
        </row>
        <row r="48">
          <cell r="D48" t="str">
            <v>DW_Elaboration of marine operations documentation</v>
          </cell>
          <cell r="Y48">
            <v>0</v>
          </cell>
          <cell r="AD48">
            <v>0</v>
          </cell>
          <cell r="AG48">
            <v>0</v>
          </cell>
        </row>
        <row r="49">
          <cell r="D49" t="str">
            <v>DW_Elaboration of marine operations documentation</v>
          </cell>
          <cell r="Y49">
            <v>0</v>
          </cell>
          <cell r="AD49">
            <v>0</v>
          </cell>
          <cell r="AG49">
            <v>0</v>
          </cell>
        </row>
        <row r="50">
          <cell r="D50" t="str">
            <v>DW_Elaboration of marine operations documentation</v>
          </cell>
          <cell r="Y50">
            <v>0</v>
          </cell>
          <cell r="AD50">
            <v>0</v>
          </cell>
          <cell r="AG50">
            <v>0</v>
          </cell>
        </row>
        <row r="51">
          <cell r="D51" t="str">
            <v>DW_Elaboration of marine operations documentation</v>
          </cell>
          <cell r="Y51">
            <v>0</v>
          </cell>
          <cell r="AD51">
            <v>0</v>
          </cell>
          <cell r="AG51">
            <v>0</v>
          </cell>
        </row>
        <row r="52">
          <cell r="D52" t="str">
            <v>DW_Elaboration of marine operations documentation</v>
          </cell>
          <cell r="Y52">
            <v>0</v>
          </cell>
          <cell r="AD52">
            <v>0</v>
          </cell>
          <cell r="AG52">
            <v>0</v>
          </cell>
        </row>
        <row r="53">
          <cell r="D53" t="str">
            <v>DW_Elaboration of marine operations documentation</v>
          </cell>
          <cell r="Y53">
            <v>1015468.75</v>
          </cell>
          <cell r="AA53">
            <v>104687.5</v>
          </cell>
          <cell r="AD53">
            <v>487582.03124999994</v>
          </cell>
          <cell r="AG53">
            <v>539355.23437500012</v>
          </cell>
        </row>
        <row r="54">
          <cell r="D54" t="str">
            <v>DW_Elaboration of marine operations documentation</v>
          </cell>
          <cell r="Y54">
            <v>4386825</v>
          </cell>
          <cell r="AA54">
            <v>452250</v>
          </cell>
          <cell r="AD54">
            <v>2106354.375</v>
          </cell>
          <cell r="AG54">
            <v>2330014.6125000003</v>
          </cell>
        </row>
        <row r="55">
          <cell r="D55" t="str">
            <v>DW_Elaboration of marine operations documentation</v>
          </cell>
          <cell r="Y55">
            <v>487425</v>
          </cell>
          <cell r="AA55">
            <v>50250</v>
          </cell>
          <cell r="AD55">
            <v>234039.37499999997</v>
          </cell>
          <cell r="AG55">
            <v>258890.51250000004</v>
          </cell>
        </row>
        <row r="56">
          <cell r="D56" t="str">
            <v>DW_Elaboration of marine operations documentation</v>
          </cell>
          <cell r="Y56">
            <v>120231500</v>
          </cell>
          <cell r="AD56">
            <v>0</v>
          </cell>
          <cell r="AG56">
            <v>123950000</v>
          </cell>
        </row>
        <row r="57">
          <cell r="D57" t="str">
            <v>DW_Elaboration of marine operations documentation</v>
          </cell>
          <cell r="Y57">
            <v>0</v>
          </cell>
          <cell r="AD57">
            <v>0</v>
          </cell>
          <cell r="AG57">
            <v>0</v>
          </cell>
        </row>
        <row r="58">
          <cell r="D58" t="str">
            <v>DW_Elaboration of marine operations documentation</v>
          </cell>
          <cell r="Y58">
            <v>1299800</v>
          </cell>
          <cell r="AA58">
            <v>134000</v>
          </cell>
          <cell r="AD58">
            <v>624105</v>
          </cell>
          <cell r="AG58">
            <v>690374.70000000019</v>
          </cell>
        </row>
        <row r="59">
          <cell r="D59" t="str">
            <v>DW_Elaboration of marine operations documentation</v>
          </cell>
          <cell r="Y59">
            <v>4874250</v>
          </cell>
          <cell r="AA59">
            <v>502500</v>
          </cell>
          <cell r="AD59">
            <v>2340393.75</v>
          </cell>
          <cell r="AG59">
            <v>2588905.1250000005</v>
          </cell>
        </row>
        <row r="60">
          <cell r="D60" t="str">
            <v>DW_Elaboration of marine operations documentation</v>
          </cell>
          <cell r="Y60">
            <v>0</v>
          </cell>
          <cell r="AD60">
            <v>0</v>
          </cell>
          <cell r="AG60">
            <v>0</v>
          </cell>
        </row>
        <row r="61">
          <cell r="D61" t="str">
            <v>DW_Elaboration of marine operations documentation</v>
          </cell>
          <cell r="Y61">
            <v>0</v>
          </cell>
          <cell r="AD61">
            <v>0</v>
          </cell>
          <cell r="AG61">
            <v>0</v>
          </cell>
        </row>
        <row r="62">
          <cell r="D62" t="str">
            <v>DW_Elaboration of marine operations documentation</v>
          </cell>
          <cell r="Y62">
            <v>0</v>
          </cell>
          <cell r="AD62">
            <v>0</v>
          </cell>
          <cell r="AG62">
            <v>0</v>
          </cell>
        </row>
        <row r="63">
          <cell r="D63" t="str">
            <v>DW_Elaboration of marine operations documentation</v>
          </cell>
          <cell r="Y63">
            <v>21529562.25</v>
          </cell>
          <cell r="AA63">
            <v>2219542.5</v>
          </cell>
          <cell r="AD63">
            <v>10337519.19375</v>
          </cell>
          <cell r="AG63">
            <v>11435193.937125003</v>
          </cell>
        </row>
        <row r="64">
          <cell r="D64" t="str">
            <v>DW_Elaboration of marine operations documentation</v>
          </cell>
          <cell r="Y64">
            <v>4874250</v>
          </cell>
          <cell r="AD64">
            <v>0</v>
          </cell>
          <cell r="AG64">
            <v>5025000</v>
          </cell>
        </row>
        <row r="65">
          <cell r="D65" t="str">
            <v>DW_Elaboration of marine operations documentation</v>
          </cell>
          <cell r="Y65">
            <v>2060832.9</v>
          </cell>
          <cell r="AA65">
            <v>1699656</v>
          </cell>
          <cell r="AD65">
            <v>439785.99</v>
          </cell>
          <cell r="AG65">
            <v>0</v>
          </cell>
        </row>
        <row r="66">
          <cell r="D66" t="str">
            <v>DW_Elaboration of marine operations documentation</v>
          </cell>
          <cell r="Y66">
            <v>7328922.2999999998</v>
          </cell>
          <cell r="AA66">
            <v>6044472</v>
          </cell>
          <cell r="AD66">
            <v>1564007.13</v>
          </cell>
          <cell r="AG66">
            <v>0</v>
          </cell>
        </row>
        <row r="67">
          <cell r="Y67">
            <v>235782576.17599997</v>
          </cell>
          <cell r="AA67">
            <v>24307482.079999998</v>
          </cell>
          <cell r="AD67">
            <v>113212097.7876</v>
          </cell>
          <cell r="AG67">
            <v>125233363.05026402</v>
          </cell>
        </row>
        <row r="68">
          <cell r="Y68">
            <v>10268420</v>
          </cell>
          <cell r="AA68">
            <v>9527400</v>
          </cell>
          <cell r="AD68">
            <v>1095651</v>
          </cell>
          <cell r="AG68">
            <v>0</v>
          </cell>
        </row>
        <row r="69">
          <cell r="Y69">
            <v>10268420</v>
          </cell>
          <cell r="AA69">
            <v>9527400</v>
          </cell>
          <cell r="AD69">
            <v>1095651</v>
          </cell>
          <cell r="AG69">
            <v>0</v>
          </cell>
        </row>
        <row r="70">
          <cell r="Y70">
            <v>10268420</v>
          </cell>
          <cell r="AA70">
            <v>9527400</v>
          </cell>
          <cell r="AD70">
            <v>1095651</v>
          </cell>
          <cell r="AG70">
            <v>0</v>
          </cell>
        </row>
        <row r="71">
          <cell r="Y71">
            <v>9358560</v>
          </cell>
          <cell r="AA71">
            <v>8683200</v>
          </cell>
          <cell r="AD71">
            <v>998567.99999999988</v>
          </cell>
          <cell r="AG71">
            <v>0</v>
          </cell>
        </row>
        <row r="72">
          <cell r="Y72">
            <v>8448700</v>
          </cell>
          <cell r="AA72">
            <v>7839000</v>
          </cell>
          <cell r="AD72">
            <v>901484.99999999988</v>
          </cell>
          <cell r="AG72">
            <v>0</v>
          </cell>
        </row>
        <row r="73">
          <cell r="Y73">
            <v>9878480</v>
          </cell>
          <cell r="AA73">
            <v>9165600</v>
          </cell>
          <cell r="AD73">
            <v>1054044</v>
          </cell>
          <cell r="AG73">
            <v>0</v>
          </cell>
        </row>
        <row r="74">
          <cell r="Y74">
            <v>14037840</v>
          </cell>
          <cell r="AA74">
            <v>13024800</v>
          </cell>
          <cell r="AD74">
            <v>1497852</v>
          </cell>
          <cell r="AG74">
            <v>0</v>
          </cell>
        </row>
        <row r="75">
          <cell r="Y75">
            <v>6628980</v>
          </cell>
          <cell r="AA75">
            <v>6150600</v>
          </cell>
          <cell r="AD75">
            <v>707319</v>
          </cell>
          <cell r="AG75">
            <v>0</v>
          </cell>
        </row>
        <row r="76">
          <cell r="Y76">
            <v>6109060</v>
          </cell>
          <cell r="AA76">
            <v>5668200</v>
          </cell>
          <cell r="AD76">
            <v>651843</v>
          </cell>
          <cell r="AG76">
            <v>0</v>
          </cell>
        </row>
        <row r="77">
          <cell r="Y77">
            <v>21316720</v>
          </cell>
          <cell r="AA77">
            <v>19778400</v>
          </cell>
          <cell r="AD77">
            <v>2274516</v>
          </cell>
          <cell r="AG77">
            <v>0</v>
          </cell>
        </row>
        <row r="78">
          <cell r="Y78">
            <v>660175383.21428549</v>
          </cell>
          <cell r="AA78">
            <v>680593178.57142842</v>
          </cell>
          <cell r="AD78">
            <v>0</v>
          </cell>
          <cell r="AG78">
            <v>0</v>
          </cell>
        </row>
        <row r="79">
          <cell r="Y79">
            <v>0</v>
          </cell>
          <cell r="AD79">
            <v>0</v>
          </cell>
          <cell r="AG79">
            <v>0</v>
          </cell>
        </row>
        <row r="80">
          <cell r="Y80">
            <v>0</v>
          </cell>
          <cell r="AD80">
            <v>0</v>
          </cell>
          <cell r="AG80">
            <v>0</v>
          </cell>
        </row>
        <row r="81">
          <cell r="Y81">
            <v>0</v>
          </cell>
          <cell r="AD81">
            <v>0</v>
          </cell>
          <cell r="AG81">
            <v>0</v>
          </cell>
        </row>
        <row r="82">
          <cell r="D82" t="str">
            <v>DW_IFP-1- SS</v>
          </cell>
          <cell r="Y82">
            <v>818874</v>
          </cell>
          <cell r="AA82">
            <v>675360</v>
          </cell>
          <cell r="AD82">
            <v>174749.4</v>
          </cell>
          <cell r="AG82">
            <v>0</v>
          </cell>
        </row>
        <row r="83">
          <cell r="D83" t="str">
            <v>DW_IFP-1- SS</v>
          </cell>
          <cell r="Y83">
            <v>1774227</v>
          </cell>
          <cell r="AA83">
            <v>1463280</v>
          </cell>
          <cell r="AD83">
            <v>378623.69999999995</v>
          </cell>
          <cell r="AG83">
            <v>0</v>
          </cell>
        </row>
        <row r="84">
          <cell r="D84" t="str">
            <v>DW_IFP-1- SS</v>
          </cell>
          <cell r="Y84">
            <v>3480214.5</v>
          </cell>
          <cell r="AA84">
            <v>2870280</v>
          </cell>
          <cell r="AD84">
            <v>742684.95</v>
          </cell>
          <cell r="AG84">
            <v>0</v>
          </cell>
        </row>
        <row r="85">
          <cell r="Y85">
            <v>0</v>
          </cell>
          <cell r="AD85">
            <v>0</v>
          </cell>
          <cell r="AG85">
            <v>0</v>
          </cell>
        </row>
        <row r="86">
          <cell r="Y86">
            <v>0</v>
          </cell>
          <cell r="AD86">
            <v>0</v>
          </cell>
          <cell r="AG86">
            <v>0</v>
          </cell>
        </row>
        <row r="87">
          <cell r="Y87">
            <v>0</v>
          </cell>
          <cell r="AD87">
            <v>0</v>
          </cell>
          <cell r="AG87">
            <v>0</v>
          </cell>
        </row>
        <row r="88">
          <cell r="Y88">
            <v>0</v>
          </cell>
          <cell r="AD88">
            <v>0</v>
          </cell>
          <cell r="AG88">
            <v>0</v>
          </cell>
        </row>
        <row r="89">
          <cell r="Y89">
            <v>0</v>
          </cell>
          <cell r="AD89">
            <v>0</v>
          </cell>
          <cell r="AG89">
            <v>0</v>
          </cell>
        </row>
        <row r="90">
          <cell r="Y90">
            <v>0</v>
          </cell>
          <cell r="AD90">
            <v>0</v>
          </cell>
          <cell r="AG90">
            <v>0</v>
          </cell>
        </row>
        <row r="91">
          <cell r="D91" t="str">
            <v>DW_CPP- SS</v>
          </cell>
          <cell r="Y91">
            <v>818874</v>
          </cell>
          <cell r="AA91">
            <v>675360</v>
          </cell>
          <cell r="AD91">
            <v>174749.4</v>
          </cell>
          <cell r="AG91">
            <v>0</v>
          </cell>
        </row>
        <row r="92">
          <cell r="D92" t="str">
            <v>DW_CPP- SS</v>
          </cell>
          <cell r="Y92">
            <v>1228311</v>
          </cell>
          <cell r="AA92">
            <v>1013040</v>
          </cell>
          <cell r="AD92">
            <v>262124.09999999998</v>
          </cell>
          <cell r="AG92">
            <v>0</v>
          </cell>
        </row>
        <row r="93">
          <cell r="D93" t="str">
            <v>DW_CPP- SS</v>
          </cell>
          <cell r="Y93">
            <v>2183664</v>
          </cell>
          <cell r="AA93">
            <v>1800960</v>
          </cell>
          <cell r="AD93">
            <v>465998.39999999997</v>
          </cell>
          <cell r="AG93">
            <v>0</v>
          </cell>
        </row>
        <row r="94">
          <cell r="Y94">
            <v>0</v>
          </cell>
          <cell r="AD94">
            <v>0</v>
          </cell>
          <cell r="AG94">
            <v>0</v>
          </cell>
        </row>
        <row r="95">
          <cell r="Y95">
            <v>0</v>
          </cell>
          <cell r="AD95">
            <v>0</v>
          </cell>
          <cell r="AG95">
            <v>0</v>
          </cell>
        </row>
        <row r="96">
          <cell r="Y96">
            <v>0</v>
          </cell>
          <cell r="AD96">
            <v>0</v>
          </cell>
          <cell r="AG96">
            <v>0</v>
          </cell>
        </row>
        <row r="97">
          <cell r="Y97">
            <v>0</v>
          </cell>
          <cell r="AD97">
            <v>0</v>
          </cell>
          <cell r="AG97">
            <v>0</v>
          </cell>
        </row>
        <row r="98">
          <cell r="Y98">
            <v>0</v>
          </cell>
          <cell r="AD98">
            <v>0</v>
          </cell>
          <cell r="AG98">
            <v>0</v>
          </cell>
        </row>
        <row r="99">
          <cell r="Y99">
            <v>0</v>
          </cell>
          <cell r="AD99">
            <v>0</v>
          </cell>
          <cell r="AG99">
            <v>0</v>
          </cell>
        </row>
        <row r="100">
          <cell r="D100" t="str">
            <v>DW_LQ-1- SS</v>
          </cell>
          <cell r="Y100">
            <v>818874</v>
          </cell>
          <cell r="AA100">
            <v>675360</v>
          </cell>
          <cell r="AD100">
            <v>174749.4</v>
          </cell>
          <cell r="AG100">
            <v>0</v>
          </cell>
        </row>
        <row r="101">
          <cell r="D101" t="str">
            <v>DW_LQ-1- SS</v>
          </cell>
          <cell r="Y101">
            <v>1228311</v>
          </cell>
          <cell r="AA101">
            <v>1013040</v>
          </cell>
          <cell r="AD101">
            <v>262124.09999999998</v>
          </cell>
          <cell r="AG101">
            <v>0</v>
          </cell>
        </row>
        <row r="102">
          <cell r="D102" t="str">
            <v>DW_LQ-1- SS</v>
          </cell>
          <cell r="Y102">
            <v>2183664</v>
          </cell>
          <cell r="AA102">
            <v>1800960</v>
          </cell>
          <cell r="AD102">
            <v>465998.39999999997</v>
          </cell>
          <cell r="AG102">
            <v>0</v>
          </cell>
        </row>
        <row r="103">
          <cell r="Y103">
            <v>0</v>
          </cell>
          <cell r="AD103">
            <v>0</v>
          </cell>
          <cell r="AG103">
            <v>0</v>
          </cell>
        </row>
        <row r="104">
          <cell r="Y104">
            <v>0</v>
          </cell>
          <cell r="AD104">
            <v>0</v>
          </cell>
          <cell r="AG104">
            <v>0</v>
          </cell>
        </row>
        <row r="105">
          <cell r="Y105">
            <v>0</v>
          </cell>
          <cell r="AD105">
            <v>0</v>
          </cell>
          <cell r="AG105">
            <v>0</v>
          </cell>
        </row>
        <row r="106">
          <cell r="Y106">
            <v>0</v>
          </cell>
          <cell r="AD106">
            <v>0</v>
          </cell>
          <cell r="AG106">
            <v>0</v>
          </cell>
        </row>
        <row r="107">
          <cell r="Y107">
            <v>0</v>
          </cell>
          <cell r="AD107">
            <v>0</v>
          </cell>
          <cell r="AG107">
            <v>0</v>
          </cell>
        </row>
        <row r="108">
          <cell r="Y108">
            <v>0</v>
          </cell>
          <cell r="AD108">
            <v>0</v>
          </cell>
          <cell r="AG108">
            <v>0</v>
          </cell>
        </row>
        <row r="109">
          <cell r="D109" t="str">
            <v>DW_RP- SS</v>
          </cell>
          <cell r="Y109">
            <v>818874</v>
          </cell>
          <cell r="AA109">
            <v>675360</v>
          </cell>
          <cell r="AD109">
            <v>174749.4</v>
          </cell>
          <cell r="AG109">
            <v>0</v>
          </cell>
        </row>
        <row r="110">
          <cell r="D110" t="str">
            <v>DW_RP- SS</v>
          </cell>
          <cell r="Y110">
            <v>1774227</v>
          </cell>
          <cell r="AA110">
            <v>1463280</v>
          </cell>
          <cell r="AD110">
            <v>378623.69999999995</v>
          </cell>
          <cell r="AG110">
            <v>0</v>
          </cell>
        </row>
        <row r="111">
          <cell r="D111" t="str">
            <v>DW_RP- SS</v>
          </cell>
          <cell r="Y111">
            <v>3480214.5</v>
          </cell>
          <cell r="AA111">
            <v>2870280</v>
          </cell>
          <cell r="AD111">
            <v>742684.95</v>
          </cell>
          <cell r="AG111">
            <v>0</v>
          </cell>
        </row>
        <row r="112">
          <cell r="Y112">
            <v>138833354.71698108</v>
          </cell>
          <cell r="AA112">
            <v>0</v>
          </cell>
          <cell r="AD112">
            <v>148136620.75471693</v>
          </cell>
          <cell r="AG112">
            <v>0</v>
          </cell>
        </row>
        <row r="113">
          <cell r="Y113">
            <v>9074075.4716981128</v>
          </cell>
          <cell r="AA113">
            <v>0</v>
          </cell>
          <cell r="AD113">
            <v>9682132.0754716974</v>
          </cell>
          <cell r="AG113">
            <v>0</v>
          </cell>
        </row>
        <row r="114">
          <cell r="Y114">
            <v>138833354.71698108</v>
          </cell>
          <cell r="AA114">
            <v>0</v>
          </cell>
          <cell r="AD114">
            <v>148136620.75471693</v>
          </cell>
          <cell r="AG114">
            <v>0</v>
          </cell>
        </row>
        <row r="115">
          <cell r="Y115">
            <v>4537037.7358490564</v>
          </cell>
          <cell r="AA115">
            <v>0</v>
          </cell>
          <cell r="AD115">
            <v>4841066.0377358487</v>
          </cell>
          <cell r="AG115">
            <v>0</v>
          </cell>
        </row>
        <row r="116">
          <cell r="Y116">
            <v>8330001.2830188666</v>
          </cell>
          <cell r="AA116">
            <v>0</v>
          </cell>
          <cell r="AD116">
            <v>8888197.2452830169</v>
          </cell>
          <cell r="AG116">
            <v>0</v>
          </cell>
        </row>
        <row r="117">
          <cell r="Y117">
            <v>159470745.28301886</v>
          </cell>
          <cell r="AA117">
            <v>0</v>
          </cell>
          <cell r="AD117">
            <v>170156929.24528301</v>
          </cell>
          <cell r="AG117">
            <v>0</v>
          </cell>
        </row>
        <row r="118">
          <cell r="Y118">
            <v>10422924.528301885</v>
          </cell>
          <cell r="AA118">
            <v>0</v>
          </cell>
          <cell r="AD118">
            <v>11121367.924528299</v>
          </cell>
          <cell r="AG118">
            <v>0</v>
          </cell>
        </row>
        <row r="119">
          <cell r="Y119">
            <v>159470745.28301886</v>
          </cell>
          <cell r="AA119">
            <v>0</v>
          </cell>
          <cell r="AD119">
            <v>170156929.24528301</v>
          </cell>
          <cell r="AG119">
            <v>0</v>
          </cell>
        </row>
        <row r="120">
          <cell r="Y120">
            <v>5211462.2641509427</v>
          </cell>
          <cell r="AA120">
            <v>0</v>
          </cell>
          <cell r="AD120">
            <v>5560683.9622641494</v>
          </cell>
          <cell r="AG120">
            <v>0</v>
          </cell>
        </row>
        <row r="121">
          <cell r="Y121">
            <v>9568244.7169811316</v>
          </cell>
          <cell r="AA121">
            <v>0</v>
          </cell>
          <cell r="AD121">
            <v>10209415.754716979</v>
          </cell>
          <cell r="AG121">
            <v>0</v>
          </cell>
        </row>
        <row r="122">
          <cell r="Y122">
            <v>120072090.56603773</v>
          </cell>
          <cell r="AA122">
            <v>0</v>
          </cell>
          <cell r="AD122">
            <v>128118158.49056602</v>
          </cell>
          <cell r="AG122">
            <v>0</v>
          </cell>
        </row>
        <row r="123">
          <cell r="Y123">
            <v>7847849.0566037726</v>
          </cell>
          <cell r="AA123">
            <v>0</v>
          </cell>
          <cell r="AD123">
            <v>8373735.8490566025</v>
          </cell>
          <cell r="AG123">
            <v>0</v>
          </cell>
        </row>
        <row r="124">
          <cell r="Y124">
            <v>120072090.56603773</v>
          </cell>
          <cell r="AA124">
            <v>0</v>
          </cell>
          <cell r="AD124">
            <v>128118158.49056602</v>
          </cell>
          <cell r="AG124">
            <v>0</v>
          </cell>
        </row>
        <row r="125">
          <cell r="Y125">
            <v>3923924.5283018863</v>
          </cell>
          <cell r="AA125">
            <v>0</v>
          </cell>
          <cell r="AD125">
            <v>4186867.9245283012</v>
          </cell>
          <cell r="AG125">
            <v>0</v>
          </cell>
        </row>
        <row r="126">
          <cell r="Y126">
            <v>7204325.4339622641</v>
          </cell>
          <cell r="AA126">
            <v>0</v>
          </cell>
          <cell r="AD126">
            <v>7687089.5094339615</v>
          </cell>
          <cell r="AG126">
            <v>0</v>
          </cell>
        </row>
        <row r="127">
          <cell r="Y127">
            <v>78797309.433962271</v>
          </cell>
          <cell r="AA127">
            <v>0</v>
          </cell>
          <cell r="AD127">
            <v>84077541.50943397</v>
          </cell>
          <cell r="AG127">
            <v>0</v>
          </cell>
        </row>
        <row r="128">
          <cell r="Y128">
            <v>5150150.9433962256</v>
          </cell>
          <cell r="AA128">
            <v>0</v>
          </cell>
          <cell r="AD128">
            <v>5495264.1509433957</v>
          </cell>
          <cell r="AG128">
            <v>0</v>
          </cell>
        </row>
        <row r="129">
          <cell r="Y129">
            <v>78797309.433962271</v>
          </cell>
          <cell r="AA129">
            <v>0</v>
          </cell>
          <cell r="AD129">
            <v>84077541.50943397</v>
          </cell>
          <cell r="AG129">
            <v>0</v>
          </cell>
        </row>
        <row r="130">
          <cell r="Y130">
            <v>2575075.4716981128</v>
          </cell>
          <cell r="AA130">
            <v>0</v>
          </cell>
          <cell r="AD130">
            <v>2747632.0754716978</v>
          </cell>
          <cell r="AG130">
            <v>0</v>
          </cell>
        </row>
        <row r="131">
          <cell r="Y131">
            <v>4727838.566037735</v>
          </cell>
          <cell r="AA131">
            <v>0</v>
          </cell>
          <cell r="AD131">
            <v>5044652.4905660367</v>
          </cell>
          <cell r="AG131">
            <v>0</v>
          </cell>
        </row>
        <row r="132">
          <cell r="Y132">
            <v>0</v>
          </cell>
          <cell r="AA132">
            <v>0</v>
          </cell>
          <cell r="AD132">
            <v>0</v>
          </cell>
          <cell r="AG132">
            <v>0</v>
          </cell>
        </row>
        <row r="133">
          <cell r="D133" t="str">
            <v>DW_RP- SS</v>
          </cell>
          <cell r="Y133">
            <v>3875028.75</v>
          </cell>
          <cell r="AA133">
            <v>0</v>
          </cell>
          <cell r="AD133">
            <v>0</v>
          </cell>
          <cell r="AG133">
            <v>4573732.3875000002</v>
          </cell>
        </row>
        <row r="134">
          <cell r="D134" t="str">
            <v>DW_RP- SS</v>
          </cell>
          <cell r="Y134">
            <v>48742.5</v>
          </cell>
          <cell r="AA134">
            <v>0</v>
          </cell>
          <cell r="AD134">
            <v>0</v>
          </cell>
          <cell r="AG134">
            <v>57531.224999999999</v>
          </cell>
        </row>
        <row r="135">
          <cell r="D135" t="str">
            <v>DW_RP- SS</v>
          </cell>
          <cell r="Y135">
            <v>1291676.25</v>
          </cell>
          <cell r="AA135">
            <v>0</v>
          </cell>
          <cell r="AD135">
            <v>0</v>
          </cell>
          <cell r="AG135">
            <v>1524577.4625000001</v>
          </cell>
        </row>
        <row r="136">
          <cell r="D136" t="str">
            <v>DW_RP- SS</v>
          </cell>
          <cell r="Y136">
            <v>2583352.5</v>
          </cell>
          <cell r="AA136">
            <v>0</v>
          </cell>
          <cell r="AD136">
            <v>0</v>
          </cell>
          <cell r="AG136">
            <v>3049154.9250000003</v>
          </cell>
        </row>
        <row r="137">
          <cell r="D137" t="str">
            <v>DW_RP- SS</v>
          </cell>
          <cell r="Y137">
            <v>48742.5</v>
          </cell>
          <cell r="AA137">
            <v>0</v>
          </cell>
          <cell r="AD137">
            <v>0</v>
          </cell>
          <cell r="AG137">
            <v>57531.224999999999</v>
          </cell>
        </row>
        <row r="138">
          <cell r="D138" t="str">
            <v>DW_RP- SS</v>
          </cell>
          <cell r="Y138">
            <v>861117.5</v>
          </cell>
          <cell r="AA138">
            <v>0</v>
          </cell>
          <cell r="AD138">
            <v>0</v>
          </cell>
          <cell r="AG138">
            <v>1016384.975</v>
          </cell>
        </row>
        <row r="139">
          <cell r="D139" t="str">
            <v>DW_RP- SS</v>
          </cell>
          <cell r="Y139">
            <v>3875028.75</v>
          </cell>
          <cell r="AA139">
            <v>0</v>
          </cell>
          <cell r="AD139">
            <v>0</v>
          </cell>
          <cell r="AG139">
            <v>4573732.3875000002</v>
          </cell>
        </row>
        <row r="140">
          <cell r="D140" t="str">
            <v>DW_RP- SS</v>
          </cell>
          <cell r="Y140">
            <v>48742.5</v>
          </cell>
          <cell r="AA140">
            <v>0</v>
          </cell>
          <cell r="AD140">
            <v>0</v>
          </cell>
          <cell r="AG140">
            <v>57531.224999999999</v>
          </cell>
        </row>
        <row r="141">
          <cell r="D141" t="str">
            <v>DW_RP- SS</v>
          </cell>
          <cell r="Y141">
            <v>1291676.25</v>
          </cell>
          <cell r="AA141">
            <v>0</v>
          </cell>
          <cell r="AD141">
            <v>0</v>
          </cell>
          <cell r="AG141">
            <v>1524577.4625000001</v>
          </cell>
        </row>
        <row r="142">
          <cell r="D142" t="str">
            <v>DW_RP- SS</v>
          </cell>
          <cell r="Y142">
            <v>2583352.5</v>
          </cell>
          <cell r="AA142">
            <v>0</v>
          </cell>
          <cell r="AD142">
            <v>0</v>
          </cell>
          <cell r="AG142">
            <v>3049154.9250000003</v>
          </cell>
        </row>
        <row r="143">
          <cell r="D143" t="str">
            <v>DW_RP- SS</v>
          </cell>
          <cell r="Y143">
            <v>48742.5</v>
          </cell>
          <cell r="AA143">
            <v>0</v>
          </cell>
          <cell r="AD143">
            <v>0</v>
          </cell>
          <cell r="AG143">
            <v>57531.224999999999</v>
          </cell>
        </row>
        <row r="144">
          <cell r="D144" t="str">
            <v>DW_RP- SS</v>
          </cell>
          <cell r="Y144">
            <v>861117.5</v>
          </cell>
          <cell r="AA144">
            <v>0</v>
          </cell>
          <cell r="AD144">
            <v>0</v>
          </cell>
          <cell r="AG144">
            <v>1016384.975</v>
          </cell>
        </row>
        <row r="145">
          <cell r="D145" t="str">
            <v>DW_IFP-1- TS</v>
          </cell>
          <cell r="Y145">
            <v>2913826.65</v>
          </cell>
          <cell r="AA145">
            <v>0</v>
          </cell>
          <cell r="AD145">
            <v>1501972.5</v>
          </cell>
          <cell r="AG145">
            <v>1501972.5</v>
          </cell>
        </row>
        <row r="146">
          <cell r="D146" t="str">
            <v>DW_IFP-1- TS</v>
          </cell>
          <cell r="Y146">
            <v>2502115</v>
          </cell>
          <cell r="AA146">
            <v>0</v>
          </cell>
          <cell r="AD146">
            <v>1289750</v>
          </cell>
          <cell r="AG146">
            <v>1289750</v>
          </cell>
        </row>
        <row r="147">
          <cell r="D147" t="str">
            <v>DW_IFP-1- TS</v>
          </cell>
          <cell r="Y147">
            <v>64990</v>
          </cell>
          <cell r="AA147">
            <v>0</v>
          </cell>
          <cell r="AD147">
            <v>33500</v>
          </cell>
          <cell r="AG147">
            <v>33500</v>
          </cell>
        </row>
        <row r="148">
          <cell r="D148" t="str">
            <v>DW_IFP-1- SS</v>
          </cell>
          <cell r="Y148">
            <v>324950</v>
          </cell>
          <cell r="AA148">
            <v>0</v>
          </cell>
          <cell r="AD148">
            <v>167500</v>
          </cell>
          <cell r="AG148">
            <v>167500</v>
          </cell>
        </row>
        <row r="149">
          <cell r="D149" t="str">
            <v>DW_IFP-1- SS</v>
          </cell>
          <cell r="Y149">
            <v>162475</v>
          </cell>
          <cell r="AA149">
            <v>0</v>
          </cell>
          <cell r="AD149">
            <v>83750</v>
          </cell>
          <cell r="AG149">
            <v>83750</v>
          </cell>
        </row>
        <row r="150">
          <cell r="D150" t="str">
            <v>DW_IFP-1- SS</v>
          </cell>
          <cell r="Y150">
            <v>1031943.715</v>
          </cell>
          <cell r="AA150">
            <v>0</v>
          </cell>
          <cell r="AD150">
            <v>531929.75</v>
          </cell>
          <cell r="AG150">
            <v>531929.75</v>
          </cell>
        </row>
        <row r="151">
          <cell r="D151" t="str">
            <v>DW_IFP-1- SS</v>
          </cell>
          <cell r="Y151">
            <v>1829143.5500000003</v>
          </cell>
          <cell r="AA151">
            <v>0</v>
          </cell>
          <cell r="AD151">
            <v>942857.50000000012</v>
          </cell>
          <cell r="AG151">
            <v>942857.50000000012</v>
          </cell>
        </row>
        <row r="152">
          <cell r="D152" t="str">
            <v>DW_IFP-1- SS</v>
          </cell>
          <cell r="Y152">
            <v>422435.00000000006</v>
          </cell>
          <cell r="AA152">
            <v>0</v>
          </cell>
          <cell r="AD152">
            <v>217750.00000000003</v>
          </cell>
          <cell r="AG152">
            <v>217750.00000000003</v>
          </cell>
        </row>
        <row r="153">
          <cell r="D153" t="str">
            <v>DW_IFP-1- SS</v>
          </cell>
          <cell r="Y153">
            <v>341197.5</v>
          </cell>
          <cell r="AA153">
            <v>0</v>
          </cell>
          <cell r="AD153">
            <v>0</v>
          </cell>
          <cell r="AG153">
            <v>402718.57500000001</v>
          </cell>
        </row>
        <row r="154">
          <cell r="D154" t="str">
            <v>DW_IFP-1- SS</v>
          </cell>
          <cell r="Y154">
            <v>48742.5</v>
          </cell>
          <cell r="AA154">
            <v>0</v>
          </cell>
          <cell r="AD154">
            <v>0</v>
          </cell>
          <cell r="AG154">
            <v>57531.224999999999</v>
          </cell>
        </row>
        <row r="155">
          <cell r="D155" t="str">
            <v>DW_IFP-1- SS</v>
          </cell>
          <cell r="Y155">
            <v>113732.5</v>
          </cell>
          <cell r="AA155">
            <v>0</v>
          </cell>
          <cell r="AD155">
            <v>0</v>
          </cell>
          <cell r="AG155">
            <v>134239.52499999999</v>
          </cell>
        </row>
        <row r="156">
          <cell r="D156" t="str">
            <v>DW_IFP-1- SS</v>
          </cell>
          <cell r="Y156">
            <v>341197.5</v>
          </cell>
          <cell r="AA156">
            <v>0</v>
          </cell>
          <cell r="AD156">
            <v>0</v>
          </cell>
          <cell r="AG156">
            <v>402718.57500000001</v>
          </cell>
        </row>
        <row r="157">
          <cell r="D157" t="str">
            <v>DW_IFP-1- SS</v>
          </cell>
          <cell r="Y157">
            <v>48742.5</v>
          </cell>
          <cell r="AA157">
            <v>0</v>
          </cell>
          <cell r="AD157">
            <v>0</v>
          </cell>
          <cell r="AG157">
            <v>57531.224999999999</v>
          </cell>
        </row>
        <row r="158">
          <cell r="D158" t="str">
            <v>DW_IFP-1- SS</v>
          </cell>
          <cell r="Y158">
            <v>113732.5</v>
          </cell>
          <cell r="AA158">
            <v>0</v>
          </cell>
          <cell r="AD158">
            <v>0</v>
          </cell>
          <cell r="AG158">
            <v>134239.52499999999</v>
          </cell>
        </row>
        <row r="159">
          <cell r="D159" t="str">
            <v>DW_CPP- SS</v>
          </cell>
          <cell r="Y159">
            <v>324950</v>
          </cell>
          <cell r="AA159">
            <v>0</v>
          </cell>
          <cell r="AD159">
            <v>167500</v>
          </cell>
          <cell r="AG159">
            <v>167500</v>
          </cell>
        </row>
        <row r="160">
          <cell r="D160" t="str">
            <v>DW_CPP- SS</v>
          </cell>
          <cell r="Y160">
            <v>162475</v>
          </cell>
          <cell r="AA160">
            <v>0</v>
          </cell>
          <cell r="AD160">
            <v>83750</v>
          </cell>
          <cell r="AG160">
            <v>83750</v>
          </cell>
        </row>
        <row r="161">
          <cell r="D161" t="str">
            <v>DW_CPP- SS</v>
          </cell>
          <cell r="Y161">
            <v>1031943.715</v>
          </cell>
          <cell r="AA161">
            <v>0</v>
          </cell>
          <cell r="AD161">
            <v>531929.75</v>
          </cell>
          <cell r="AG161">
            <v>531929.75</v>
          </cell>
        </row>
        <row r="162">
          <cell r="D162" t="str">
            <v>DW_CPP- SS</v>
          </cell>
          <cell r="Y162">
            <v>1829143.5500000003</v>
          </cell>
          <cell r="AA162">
            <v>0</v>
          </cell>
          <cell r="AD162">
            <v>942857.50000000012</v>
          </cell>
          <cell r="AG162">
            <v>942857.50000000012</v>
          </cell>
        </row>
        <row r="163">
          <cell r="D163" t="str">
            <v>DW_CPP- SS</v>
          </cell>
          <cell r="Y163">
            <v>422435.00000000006</v>
          </cell>
          <cell r="AA163">
            <v>0</v>
          </cell>
          <cell r="AD163">
            <v>217750.00000000003</v>
          </cell>
          <cell r="AG163">
            <v>217750.00000000003</v>
          </cell>
        </row>
        <row r="164">
          <cell r="D164" t="str">
            <v>DW_CPP- SS</v>
          </cell>
          <cell r="Y164">
            <v>341197.5</v>
          </cell>
          <cell r="AA164">
            <v>0</v>
          </cell>
          <cell r="AD164">
            <v>0</v>
          </cell>
          <cell r="AG164">
            <v>402718.57500000001</v>
          </cell>
        </row>
        <row r="165">
          <cell r="D165" t="str">
            <v>DW_CPP- SS</v>
          </cell>
          <cell r="Y165">
            <v>48742.5</v>
          </cell>
          <cell r="AA165">
            <v>0</v>
          </cell>
          <cell r="AD165">
            <v>0</v>
          </cell>
          <cell r="AG165">
            <v>57531.224999999999</v>
          </cell>
        </row>
        <row r="166">
          <cell r="D166" t="str">
            <v>DW_CPP- SS</v>
          </cell>
          <cell r="Y166">
            <v>113732.5</v>
          </cell>
          <cell r="AA166">
            <v>0</v>
          </cell>
          <cell r="AD166">
            <v>0</v>
          </cell>
          <cell r="AG166">
            <v>134239.52499999999</v>
          </cell>
        </row>
        <row r="167">
          <cell r="D167" t="str">
            <v>DW_CPP- SS</v>
          </cell>
          <cell r="Y167">
            <v>341197.5</v>
          </cell>
          <cell r="AA167">
            <v>0</v>
          </cell>
          <cell r="AD167">
            <v>0</v>
          </cell>
          <cell r="AG167">
            <v>402718.57500000001</v>
          </cell>
        </row>
        <row r="168">
          <cell r="D168" t="str">
            <v>DW_CPP- SS</v>
          </cell>
          <cell r="Y168">
            <v>48742.5</v>
          </cell>
          <cell r="AA168">
            <v>0</v>
          </cell>
          <cell r="AD168">
            <v>0</v>
          </cell>
          <cell r="AG168">
            <v>57531.224999999999</v>
          </cell>
        </row>
        <row r="169">
          <cell r="D169" t="str">
            <v>DW_CPP- SS</v>
          </cell>
          <cell r="Y169">
            <v>113732.5</v>
          </cell>
          <cell r="AA169">
            <v>0</v>
          </cell>
          <cell r="AD169">
            <v>0</v>
          </cell>
          <cell r="AG169">
            <v>134239.52499999999</v>
          </cell>
        </row>
        <row r="170">
          <cell r="D170" t="str">
            <v>DW_LQ-1- SS</v>
          </cell>
          <cell r="Y170">
            <v>324950</v>
          </cell>
          <cell r="AA170">
            <v>0</v>
          </cell>
          <cell r="AD170">
            <v>167500</v>
          </cell>
          <cell r="AG170">
            <v>167500</v>
          </cell>
        </row>
        <row r="171">
          <cell r="D171" t="str">
            <v>DW_LQ-1- SS</v>
          </cell>
          <cell r="Y171">
            <v>162475</v>
          </cell>
          <cell r="AA171">
            <v>0</v>
          </cell>
          <cell r="AD171">
            <v>83750</v>
          </cell>
          <cell r="AG171">
            <v>83750</v>
          </cell>
        </row>
        <row r="172">
          <cell r="D172" t="str">
            <v>DW_LQ-1- SS</v>
          </cell>
          <cell r="Y172">
            <v>0</v>
          </cell>
          <cell r="AA172">
            <v>0</v>
          </cell>
          <cell r="AD172">
            <v>0</v>
          </cell>
          <cell r="AG172">
            <v>0</v>
          </cell>
        </row>
        <row r="173">
          <cell r="D173" t="str">
            <v>DW_LQ-1- SS</v>
          </cell>
          <cell r="Y173">
            <v>0</v>
          </cell>
          <cell r="AA173">
            <v>0</v>
          </cell>
          <cell r="AD173">
            <v>0</v>
          </cell>
          <cell r="AG173">
            <v>0</v>
          </cell>
        </row>
        <row r="174">
          <cell r="D174" t="str">
            <v>DW_LQ-1- SS</v>
          </cell>
          <cell r="Y174">
            <v>422435.00000000006</v>
          </cell>
          <cell r="AA174">
            <v>0</v>
          </cell>
          <cell r="AD174">
            <v>217750.00000000003</v>
          </cell>
          <cell r="AG174">
            <v>217750.00000000003</v>
          </cell>
        </row>
        <row r="175">
          <cell r="D175" t="str">
            <v>DW_LQ-1- SS</v>
          </cell>
          <cell r="Y175">
            <v>341197.5</v>
          </cell>
          <cell r="AA175">
            <v>0</v>
          </cell>
          <cell r="AD175">
            <v>0</v>
          </cell>
          <cell r="AG175">
            <v>402718.57500000001</v>
          </cell>
        </row>
        <row r="176">
          <cell r="D176" t="str">
            <v>DW_LQ-1- SS</v>
          </cell>
          <cell r="Y176">
            <v>48742.5</v>
          </cell>
          <cell r="AA176">
            <v>0</v>
          </cell>
          <cell r="AD176">
            <v>0</v>
          </cell>
          <cell r="AG176">
            <v>57531.224999999999</v>
          </cell>
        </row>
        <row r="177">
          <cell r="D177" t="str">
            <v>DW_LQ-1- SS</v>
          </cell>
          <cell r="Y177">
            <v>113732.5</v>
          </cell>
          <cell r="AA177">
            <v>0</v>
          </cell>
          <cell r="AD177">
            <v>0</v>
          </cell>
          <cell r="AG177">
            <v>134239.52499999999</v>
          </cell>
        </row>
        <row r="178">
          <cell r="D178" t="str">
            <v>DW_LQ-1- SS</v>
          </cell>
          <cell r="Y178">
            <v>341197.5</v>
          </cell>
          <cell r="AA178">
            <v>0</v>
          </cell>
          <cell r="AD178">
            <v>0</v>
          </cell>
          <cell r="AG178">
            <v>402718.57500000001</v>
          </cell>
        </row>
        <row r="179">
          <cell r="D179" t="str">
            <v>DW_LQ-1- SS</v>
          </cell>
          <cell r="Y179">
            <v>48742.5</v>
          </cell>
          <cell r="AA179">
            <v>0</v>
          </cell>
          <cell r="AD179">
            <v>0</v>
          </cell>
          <cell r="AG179">
            <v>57531.224999999999</v>
          </cell>
        </row>
        <row r="180">
          <cell r="D180" t="str">
            <v>DW_LQ-1- SS</v>
          </cell>
          <cell r="Y180">
            <v>113732.5</v>
          </cell>
          <cell r="AA180">
            <v>0</v>
          </cell>
          <cell r="AD180">
            <v>0</v>
          </cell>
          <cell r="AG180">
            <v>134239.52499999999</v>
          </cell>
        </row>
        <row r="181">
          <cell r="D181" t="str">
            <v>DW_LQ-1- SS</v>
          </cell>
          <cell r="Y181">
            <v>324950</v>
          </cell>
          <cell r="AA181">
            <v>0</v>
          </cell>
          <cell r="AD181">
            <v>167500</v>
          </cell>
          <cell r="AG181">
            <v>167500</v>
          </cell>
        </row>
        <row r="182">
          <cell r="D182" t="str">
            <v>DW_RP- SS</v>
          </cell>
          <cell r="Y182">
            <v>162475</v>
          </cell>
          <cell r="AA182">
            <v>0</v>
          </cell>
          <cell r="AD182">
            <v>83750</v>
          </cell>
          <cell r="AG182">
            <v>83750</v>
          </cell>
        </row>
        <row r="183">
          <cell r="D183" t="str">
            <v>DW_RP- SS</v>
          </cell>
          <cell r="Y183">
            <v>0</v>
          </cell>
          <cell r="AA183">
            <v>0</v>
          </cell>
          <cell r="AD183">
            <v>0</v>
          </cell>
          <cell r="AG183">
            <v>0</v>
          </cell>
        </row>
        <row r="184">
          <cell r="D184" t="str">
            <v>DW_RP- SS</v>
          </cell>
          <cell r="Y184">
            <v>0</v>
          </cell>
          <cell r="AA184">
            <v>0</v>
          </cell>
          <cell r="AD184">
            <v>0</v>
          </cell>
          <cell r="AG184">
            <v>0</v>
          </cell>
        </row>
        <row r="185">
          <cell r="D185" t="str">
            <v>DW_RP- SS</v>
          </cell>
          <cell r="Y185">
            <v>422435.00000000006</v>
          </cell>
          <cell r="AA185">
            <v>0</v>
          </cell>
          <cell r="AD185">
            <v>217750.00000000003</v>
          </cell>
          <cell r="AG185">
            <v>217750.00000000003</v>
          </cell>
        </row>
        <row r="186">
          <cell r="D186" t="str">
            <v>DW_RP- SS</v>
          </cell>
          <cell r="Y186">
            <v>341197.5</v>
          </cell>
          <cell r="AA186">
            <v>0</v>
          </cell>
          <cell r="AD186">
            <v>0</v>
          </cell>
          <cell r="AG186">
            <v>402718.57500000001</v>
          </cell>
        </row>
        <row r="187">
          <cell r="D187" t="str">
            <v>DW_RP- SS</v>
          </cell>
          <cell r="Y187">
            <v>48742.5</v>
          </cell>
          <cell r="AA187">
            <v>0</v>
          </cell>
          <cell r="AD187">
            <v>0</v>
          </cell>
          <cell r="AG187">
            <v>57531.224999999999</v>
          </cell>
        </row>
        <row r="188">
          <cell r="D188" t="str">
            <v>DW_RP- SS</v>
          </cell>
          <cell r="Y188">
            <v>113732.5</v>
          </cell>
          <cell r="AA188">
            <v>0</v>
          </cell>
          <cell r="AD188">
            <v>0</v>
          </cell>
          <cell r="AG188">
            <v>134239.52499999999</v>
          </cell>
        </row>
        <row r="189">
          <cell r="D189" t="str">
            <v>DW_RP- SS</v>
          </cell>
          <cell r="Y189">
            <v>341197.5</v>
          </cell>
          <cell r="AA189">
            <v>0</v>
          </cell>
          <cell r="AD189">
            <v>0</v>
          </cell>
          <cell r="AG189">
            <v>402718.57500000001</v>
          </cell>
        </row>
        <row r="190">
          <cell r="D190" t="str">
            <v>DW_RP- SS</v>
          </cell>
          <cell r="Y190">
            <v>48742.5</v>
          </cell>
          <cell r="AA190">
            <v>0</v>
          </cell>
          <cell r="AD190">
            <v>0</v>
          </cell>
          <cell r="AG190">
            <v>57531.224999999999</v>
          </cell>
        </row>
        <row r="191">
          <cell r="D191" t="str">
            <v>DW_RP- SS</v>
          </cell>
          <cell r="Y191">
            <v>113732.5</v>
          </cell>
          <cell r="AA191">
            <v>0</v>
          </cell>
          <cell r="AD191">
            <v>0</v>
          </cell>
          <cell r="AG191">
            <v>134239.52499999999</v>
          </cell>
        </row>
        <row r="192">
          <cell r="Y192">
            <v>39561037.750000007</v>
          </cell>
          <cell r="AA192">
            <v>0</v>
          </cell>
          <cell r="AD192">
            <v>40784575.000000007</v>
          </cell>
          <cell r="AG192">
            <v>0</v>
          </cell>
        </row>
        <row r="193">
          <cell r="Y193">
            <v>32495000</v>
          </cell>
          <cell r="AA193">
            <v>0</v>
          </cell>
          <cell r="AD193">
            <v>33500000</v>
          </cell>
          <cell r="AG193">
            <v>0</v>
          </cell>
        </row>
        <row r="194">
          <cell r="Y194">
            <v>16643939</v>
          </cell>
          <cell r="AA194">
            <v>0</v>
          </cell>
          <cell r="AD194">
            <v>17158700</v>
          </cell>
          <cell r="AG194">
            <v>0</v>
          </cell>
        </row>
        <row r="195">
          <cell r="Y195">
            <v>44273300.175000004</v>
          </cell>
          <cell r="AA195">
            <v>0</v>
          </cell>
          <cell r="AD195">
            <v>45642577.500000007</v>
          </cell>
          <cell r="AG195">
            <v>0</v>
          </cell>
        </row>
        <row r="196">
          <cell r="Y196">
            <v>0</v>
          </cell>
          <cell r="AA196">
            <v>0</v>
          </cell>
          <cell r="AD196">
            <v>0</v>
          </cell>
          <cell r="AG196">
            <v>0</v>
          </cell>
        </row>
        <row r="197">
          <cell r="Y197">
            <v>974850</v>
          </cell>
          <cell r="AA197">
            <v>0</v>
          </cell>
          <cell r="AD197">
            <v>1005000</v>
          </cell>
          <cell r="AG197">
            <v>0</v>
          </cell>
        </row>
        <row r="198">
          <cell r="Y198">
            <v>4971735</v>
          </cell>
          <cell r="AA198">
            <v>0</v>
          </cell>
          <cell r="AD198">
            <v>5125500</v>
          </cell>
          <cell r="AG198">
            <v>0</v>
          </cell>
        </row>
        <row r="199">
          <cell r="Y199">
            <v>1056087.5</v>
          </cell>
          <cell r="AA199">
            <v>0</v>
          </cell>
          <cell r="AD199">
            <v>1088750</v>
          </cell>
          <cell r="AG199">
            <v>0</v>
          </cell>
        </row>
        <row r="200">
          <cell r="Y200">
            <v>10383452.300000001</v>
          </cell>
          <cell r="AA200">
            <v>0</v>
          </cell>
          <cell r="AD200">
            <v>5352295.0000000009</v>
          </cell>
          <cell r="AG200">
            <v>5352295.0000000009</v>
          </cell>
        </row>
        <row r="201">
          <cell r="Y201">
            <v>1457400.7500000002</v>
          </cell>
          <cell r="AA201">
            <v>0</v>
          </cell>
          <cell r="AD201">
            <v>751237.50000000012</v>
          </cell>
          <cell r="AG201">
            <v>751237.50000000012</v>
          </cell>
        </row>
        <row r="202">
          <cell r="Y202">
            <v>20893635.100000001</v>
          </cell>
          <cell r="AA202">
            <v>0</v>
          </cell>
          <cell r="AD202">
            <v>10769915.000000002</v>
          </cell>
          <cell r="AG202">
            <v>10769915.000000002</v>
          </cell>
        </row>
        <row r="203">
          <cell r="Y203">
            <v>904010.90000000014</v>
          </cell>
          <cell r="AA203">
            <v>0</v>
          </cell>
          <cell r="AD203">
            <v>465985.00000000006</v>
          </cell>
          <cell r="AG203">
            <v>465985.00000000006</v>
          </cell>
        </row>
        <row r="204">
          <cell r="Y204">
            <v>29485963.000000004</v>
          </cell>
          <cell r="AA204">
            <v>0</v>
          </cell>
          <cell r="AD204">
            <v>15198950.000000002</v>
          </cell>
          <cell r="AG204">
            <v>15198950.000000002</v>
          </cell>
        </row>
        <row r="205">
          <cell r="Y205">
            <v>2420552.5500000003</v>
          </cell>
          <cell r="AA205">
            <v>0</v>
          </cell>
          <cell r="AD205">
            <v>1247707.5000000002</v>
          </cell>
          <cell r="AG205">
            <v>1247707.5000000002</v>
          </cell>
        </row>
        <row r="206">
          <cell r="Y206">
            <v>403045.23350000003</v>
          </cell>
          <cell r="AA206">
            <v>0</v>
          </cell>
          <cell r="AD206">
            <v>207755.27500000002</v>
          </cell>
          <cell r="AG206">
            <v>207755.27500000002</v>
          </cell>
        </row>
        <row r="207">
          <cell r="Y207">
            <v>47819.642000000007</v>
          </cell>
          <cell r="AA207">
            <v>0</v>
          </cell>
          <cell r="AD207">
            <v>24649.300000000003</v>
          </cell>
          <cell r="AG207">
            <v>24649.300000000003</v>
          </cell>
        </row>
        <row r="208">
          <cell r="Y208">
            <v>555459.78150000004</v>
          </cell>
          <cell r="AA208">
            <v>0</v>
          </cell>
          <cell r="AD208">
            <v>286319.47500000003</v>
          </cell>
          <cell r="AG208">
            <v>286319.47500000003</v>
          </cell>
        </row>
        <row r="209">
          <cell r="Y209">
            <v>47819.642000000007</v>
          </cell>
          <cell r="AA209">
            <v>0</v>
          </cell>
          <cell r="AD209">
            <v>24649.300000000003</v>
          </cell>
          <cell r="AG209">
            <v>24649.300000000003</v>
          </cell>
        </row>
        <row r="210">
          <cell r="Y210">
            <v>291944.82850000006</v>
          </cell>
          <cell r="AA210">
            <v>0</v>
          </cell>
          <cell r="AD210">
            <v>150487.02500000002</v>
          </cell>
          <cell r="AG210">
            <v>150487.02500000002</v>
          </cell>
        </row>
        <row r="211">
          <cell r="Y211">
            <v>60577.179000000004</v>
          </cell>
          <cell r="AA211">
            <v>0</v>
          </cell>
          <cell r="AD211">
            <v>31225.350000000002</v>
          </cell>
          <cell r="AG211">
            <v>31225.350000000002</v>
          </cell>
        </row>
        <row r="212">
          <cell r="Y212">
            <v>291944.82850000006</v>
          </cell>
          <cell r="AA212">
            <v>0</v>
          </cell>
          <cell r="AD212">
            <v>150487.02500000002</v>
          </cell>
          <cell r="AG212">
            <v>150487.02500000002</v>
          </cell>
        </row>
        <row r="213">
          <cell r="Y213">
            <v>60577.179000000004</v>
          </cell>
          <cell r="AA213">
            <v>0</v>
          </cell>
          <cell r="AD213">
            <v>31225.350000000002</v>
          </cell>
          <cell r="AG213">
            <v>31225.350000000002</v>
          </cell>
        </row>
        <row r="214">
          <cell r="Y214">
            <v>1056087.5</v>
          </cell>
          <cell r="AA214">
            <v>0</v>
          </cell>
          <cell r="AD214">
            <v>544375</v>
          </cell>
          <cell r="AG214">
            <v>544375</v>
          </cell>
        </row>
        <row r="215">
          <cell r="Y215">
            <v>111522.84000000001</v>
          </cell>
          <cell r="AA215">
            <v>0</v>
          </cell>
          <cell r="AD215">
            <v>57486.000000000007</v>
          </cell>
          <cell r="AG215">
            <v>57486.000000000007</v>
          </cell>
        </row>
        <row r="216">
          <cell r="Y216">
            <v>419900.39000000007</v>
          </cell>
          <cell r="AA216">
            <v>0</v>
          </cell>
          <cell r="AD216">
            <v>216443.50000000003</v>
          </cell>
          <cell r="AG216">
            <v>216443.50000000003</v>
          </cell>
        </row>
        <row r="217">
          <cell r="Y217">
            <v>1988694</v>
          </cell>
          <cell r="AA217">
            <v>0</v>
          </cell>
          <cell r="AD217">
            <v>1025100</v>
          </cell>
          <cell r="AG217">
            <v>1025100</v>
          </cell>
        </row>
        <row r="218">
          <cell r="Y218">
            <v>1137325</v>
          </cell>
          <cell r="AA218">
            <v>0</v>
          </cell>
          <cell r="AD218">
            <v>586250</v>
          </cell>
          <cell r="AG218">
            <v>586250</v>
          </cell>
        </row>
        <row r="219">
          <cell r="Y219">
            <v>812375</v>
          </cell>
          <cell r="AA219">
            <v>0</v>
          </cell>
          <cell r="AD219">
            <v>837500</v>
          </cell>
          <cell r="AG219">
            <v>0</v>
          </cell>
        </row>
        <row r="220">
          <cell r="Y220">
            <v>6463255.5</v>
          </cell>
          <cell r="AA220">
            <v>0</v>
          </cell>
          <cell r="AD220">
            <v>6663150</v>
          </cell>
          <cell r="AG220">
            <v>0</v>
          </cell>
        </row>
        <row r="221">
          <cell r="Y221">
            <v>129980</v>
          </cell>
          <cell r="AA221">
            <v>0</v>
          </cell>
          <cell r="AD221">
            <v>134000</v>
          </cell>
          <cell r="AG221">
            <v>0</v>
          </cell>
        </row>
        <row r="222">
          <cell r="Y222">
            <v>129980</v>
          </cell>
          <cell r="AA222">
            <v>0</v>
          </cell>
          <cell r="AD222">
            <v>134000</v>
          </cell>
          <cell r="AG222">
            <v>0</v>
          </cell>
        </row>
        <row r="223">
          <cell r="Y223">
            <v>1988694</v>
          </cell>
          <cell r="AA223">
            <v>0</v>
          </cell>
          <cell r="AD223">
            <v>2050200</v>
          </cell>
          <cell r="AG223">
            <v>0</v>
          </cell>
        </row>
        <row r="224">
          <cell r="Y224">
            <v>7457602.5</v>
          </cell>
          <cell r="AA224">
            <v>0</v>
          </cell>
          <cell r="AD224">
            <v>7688250</v>
          </cell>
          <cell r="AG224">
            <v>0</v>
          </cell>
        </row>
        <row r="225">
          <cell r="Y225">
            <v>0</v>
          </cell>
          <cell r="AA225">
            <v>0</v>
          </cell>
          <cell r="AD225">
            <v>0</v>
          </cell>
          <cell r="AG225">
            <v>0</v>
          </cell>
        </row>
        <row r="226">
          <cell r="Y226">
            <v>8700536.25</v>
          </cell>
          <cell r="AA226">
            <v>0</v>
          </cell>
          <cell r="AD226">
            <v>8969625</v>
          </cell>
          <cell r="AG226">
            <v>0</v>
          </cell>
        </row>
        <row r="227">
          <cell r="Y227">
            <v>812375</v>
          </cell>
          <cell r="AA227">
            <v>0</v>
          </cell>
          <cell r="AD227">
            <v>837500</v>
          </cell>
          <cell r="AG227">
            <v>0</v>
          </cell>
        </row>
        <row r="228">
          <cell r="Y228">
            <v>9098600</v>
          </cell>
          <cell r="AA228">
            <v>0</v>
          </cell>
          <cell r="AD228">
            <v>0</v>
          </cell>
          <cell r="AG228">
            <v>9380000</v>
          </cell>
        </row>
        <row r="229">
          <cell r="Y229">
            <v>79612.75</v>
          </cell>
          <cell r="AA229">
            <v>0</v>
          </cell>
          <cell r="AD229">
            <v>0</v>
          </cell>
          <cell r="AG229">
            <v>82075</v>
          </cell>
        </row>
        <row r="230">
          <cell r="Y230">
            <v>2355887.5</v>
          </cell>
          <cell r="AA230">
            <v>0</v>
          </cell>
          <cell r="AD230">
            <v>0</v>
          </cell>
          <cell r="AG230">
            <v>2428750</v>
          </cell>
        </row>
        <row r="231">
          <cell r="Y231">
            <v>1835967.5</v>
          </cell>
          <cell r="AA231">
            <v>0</v>
          </cell>
          <cell r="AD231">
            <v>0</v>
          </cell>
          <cell r="AG231">
            <v>1892750</v>
          </cell>
        </row>
        <row r="232">
          <cell r="Y232">
            <v>138103.75</v>
          </cell>
          <cell r="AA232">
            <v>0</v>
          </cell>
          <cell r="AD232">
            <v>0</v>
          </cell>
          <cell r="AG232">
            <v>142375</v>
          </cell>
        </row>
        <row r="233">
          <cell r="Y233">
            <v>6109.0599999999995</v>
          </cell>
          <cell r="AA233">
            <v>0</v>
          </cell>
          <cell r="AD233">
            <v>0</v>
          </cell>
          <cell r="AG233">
            <v>6298</v>
          </cell>
        </row>
        <row r="234">
          <cell r="Y234">
            <v>35094.6</v>
          </cell>
          <cell r="AA234">
            <v>0</v>
          </cell>
          <cell r="AD234">
            <v>0</v>
          </cell>
          <cell r="AG234">
            <v>36180</v>
          </cell>
        </row>
        <row r="235">
          <cell r="Y235">
            <v>812375</v>
          </cell>
          <cell r="AA235">
            <v>0</v>
          </cell>
          <cell r="AD235">
            <v>0</v>
          </cell>
          <cell r="AG235">
            <v>837500</v>
          </cell>
        </row>
        <row r="236">
          <cell r="Y236">
            <v>129980</v>
          </cell>
          <cell r="AA236">
            <v>0</v>
          </cell>
          <cell r="AD236">
            <v>0</v>
          </cell>
          <cell r="AG236">
            <v>134000</v>
          </cell>
        </row>
        <row r="237">
          <cell r="Y237">
            <v>4971735</v>
          </cell>
          <cell r="AA237">
            <v>0</v>
          </cell>
          <cell r="AD237">
            <v>0</v>
          </cell>
          <cell r="AG237">
            <v>5125500</v>
          </cell>
        </row>
        <row r="238">
          <cell r="Y238">
            <v>14915205</v>
          </cell>
          <cell r="AA238">
            <v>0</v>
          </cell>
          <cell r="AD238">
            <v>0</v>
          </cell>
          <cell r="AG238">
            <v>15376500</v>
          </cell>
        </row>
        <row r="239">
          <cell r="Y239">
            <v>3249500</v>
          </cell>
          <cell r="AA239">
            <v>0</v>
          </cell>
          <cell r="AD239">
            <v>3467249.9999999995</v>
          </cell>
          <cell r="AG239">
            <v>0</v>
          </cell>
        </row>
        <row r="240">
          <cell r="Y240">
            <v>1446336.2024999999</v>
          </cell>
          <cell r="AA240">
            <v>0</v>
          </cell>
          <cell r="AD240">
            <v>1491068.25</v>
          </cell>
          <cell r="AG240">
            <v>0</v>
          </cell>
        </row>
        <row r="241">
          <cell r="Y241">
            <v>780562.39500000002</v>
          </cell>
          <cell r="AA241">
            <v>0</v>
          </cell>
          <cell r="AD241">
            <v>804703.5</v>
          </cell>
          <cell r="AG241">
            <v>0</v>
          </cell>
        </row>
        <row r="242">
          <cell r="Y242">
            <v>545730.45354999998</v>
          </cell>
          <cell r="AA242">
            <v>0</v>
          </cell>
          <cell r="AD242">
            <v>562608.71499999997</v>
          </cell>
          <cell r="AG242">
            <v>0</v>
          </cell>
        </row>
        <row r="243">
          <cell r="Y243">
            <v>102034.3</v>
          </cell>
          <cell r="AA243">
            <v>0</v>
          </cell>
          <cell r="AD243">
            <v>105190</v>
          </cell>
          <cell r="AG243">
            <v>0</v>
          </cell>
        </row>
        <row r="244">
          <cell r="Y244">
            <v>102034.3</v>
          </cell>
          <cell r="AA244">
            <v>0</v>
          </cell>
          <cell r="AD244">
            <v>105190</v>
          </cell>
          <cell r="AG244">
            <v>0</v>
          </cell>
        </row>
        <row r="245">
          <cell r="Y245">
            <v>480683.58729999996</v>
          </cell>
          <cell r="AA245">
            <v>0</v>
          </cell>
          <cell r="AD245">
            <v>495550.08999999997</v>
          </cell>
          <cell r="AG245">
            <v>0</v>
          </cell>
        </row>
        <row r="246">
          <cell r="Y246">
            <v>102034.3</v>
          </cell>
          <cell r="AA246">
            <v>0</v>
          </cell>
          <cell r="AD246">
            <v>105190</v>
          </cell>
          <cell r="AG246">
            <v>0</v>
          </cell>
        </row>
        <row r="247">
          <cell r="Y247">
            <v>81627.44</v>
          </cell>
          <cell r="AA247">
            <v>0</v>
          </cell>
          <cell r="AD247">
            <v>84152</v>
          </cell>
          <cell r="AG247">
            <v>0</v>
          </cell>
        </row>
        <row r="248">
          <cell r="Y248">
            <v>610777.31979999994</v>
          </cell>
          <cell r="AA248">
            <v>0</v>
          </cell>
          <cell r="AD248">
            <v>629667.34</v>
          </cell>
          <cell r="AG248">
            <v>0</v>
          </cell>
        </row>
        <row r="249">
          <cell r="Y249">
            <v>102034.3</v>
          </cell>
          <cell r="AA249">
            <v>0</v>
          </cell>
          <cell r="AD249">
            <v>105190</v>
          </cell>
          <cell r="AG249">
            <v>0</v>
          </cell>
        </row>
        <row r="250">
          <cell r="Y250">
            <v>122441.16</v>
          </cell>
          <cell r="AA250">
            <v>0</v>
          </cell>
          <cell r="AD250">
            <v>126228</v>
          </cell>
          <cell r="AG250">
            <v>0</v>
          </cell>
        </row>
        <row r="251">
          <cell r="Y251">
            <v>350589.85479999997</v>
          </cell>
          <cell r="AA251">
            <v>0</v>
          </cell>
          <cell r="AD251">
            <v>361432.83999999997</v>
          </cell>
          <cell r="AG251">
            <v>0</v>
          </cell>
        </row>
        <row r="252">
          <cell r="Y252">
            <v>102034.3</v>
          </cell>
          <cell r="AA252">
            <v>0</v>
          </cell>
          <cell r="AD252">
            <v>105190</v>
          </cell>
          <cell r="AG252">
            <v>0</v>
          </cell>
        </row>
        <row r="253">
          <cell r="Y253">
            <v>40813.72</v>
          </cell>
          <cell r="AA253">
            <v>0</v>
          </cell>
          <cell r="AD253">
            <v>42076</v>
          </cell>
          <cell r="AG253">
            <v>0</v>
          </cell>
        </row>
        <row r="254">
          <cell r="Y254">
            <v>20804436.649950001</v>
          </cell>
          <cell r="AA254">
            <v>0</v>
          </cell>
          <cell r="AD254">
            <v>21447872.835000001</v>
          </cell>
          <cell r="AG254">
            <v>0</v>
          </cell>
        </row>
        <row r="255">
          <cell r="Y255">
            <v>18832466.900649056</v>
          </cell>
          <cell r="AA255">
            <v>0</v>
          </cell>
          <cell r="AD255">
            <v>19414914.330566037</v>
          </cell>
          <cell r="AG255">
            <v>0</v>
          </cell>
        </row>
        <row r="256">
          <cell r="Y256">
            <v>9614172.2916226424</v>
          </cell>
          <cell r="AA256">
            <v>0</v>
          </cell>
          <cell r="AD256">
            <v>9911517.8264150955</v>
          </cell>
          <cell r="AG256">
            <v>0</v>
          </cell>
        </row>
        <row r="257">
          <cell r="Y257">
            <v>1224411.5999999999</v>
          </cell>
          <cell r="AA257">
            <v>0</v>
          </cell>
          <cell r="AD257">
            <v>1262280</v>
          </cell>
          <cell r="AG257">
            <v>0</v>
          </cell>
        </row>
        <row r="258">
          <cell r="Y258">
            <v>2262158.1862641508</v>
          </cell>
          <cell r="AA258">
            <v>0</v>
          </cell>
          <cell r="AD258">
            <v>2332121.8415094339</v>
          </cell>
          <cell r="AG258">
            <v>0</v>
          </cell>
        </row>
        <row r="259">
          <cell r="Y259">
            <v>10402243.833549999</v>
          </cell>
          <cell r="AA259">
            <v>0</v>
          </cell>
          <cell r="AD259">
            <v>10723962.715</v>
          </cell>
          <cell r="AG259">
            <v>0</v>
          </cell>
        </row>
        <row r="260">
          <cell r="Y260">
            <v>12358806.403550943</v>
          </cell>
          <cell r="AA260">
            <v>0</v>
          </cell>
          <cell r="AD260">
            <v>12741037.529433962</v>
          </cell>
          <cell r="AG260">
            <v>0</v>
          </cell>
        </row>
        <row r="261">
          <cell r="Y261">
            <v>6309300.5663773576</v>
          </cell>
          <cell r="AA261">
            <v>0</v>
          </cell>
          <cell r="AD261">
            <v>6504433.5735849049</v>
          </cell>
          <cell r="AG261">
            <v>0</v>
          </cell>
        </row>
        <row r="262">
          <cell r="Y262">
            <v>1224411.5999999999</v>
          </cell>
          <cell r="AA262">
            <v>0</v>
          </cell>
          <cell r="AD262">
            <v>1262280</v>
          </cell>
          <cell r="AG262">
            <v>0</v>
          </cell>
        </row>
        <row r="263">
          <cell r="Y263">
            <v>1484541.3097358488</v>
          </cell>
          <cell r="AA263">
            <v>0</v>
          </cell>
          <cell r="AD263">
            <v>1530454.9584905659</v>
          </cell>
          <cell r="AG263">
            <v>0</v>
          </cell>
        </row>
        <row r="264">
          <cell r="Y264">
            <v>26840479.73505</v>
          </cell>
          <cell r="AA264">
            <v>0</v>
          </cell>
          <cell r="AD264">
            <v>27670597.664999999</v>
          </cell>
          <cell r="AG264">
            <v>0</v>
          </cell>
        </row>
        <row r="265">
          <cell r="Y265">
            <v>23651747.49293321</v>
          </cell>
          <cell r="AA265">
            <v>0</v>
          </cell>
          <cell r="AD265">
            <v>24383244.838075474</v>
          </cell>
          <cell r="AG265">
            <v>0</v>
          </cell>
        </row>
        <row r="266">
          <cell r="Y266">
            <v>11116386.712188678</v>
          </cell>
          <cell r="AA266">
            <v>0</v>
          </cell>
          <cell r="AD266">
            <v>11460192.486792451</v>
          </cell>
          <cell r="AG266">
            <v>0</v>
          </cell>
        </row>
        <row r="267">
          <cell r="Y267">
            <v>1224411.5999999999</v>
          </cell>
          <cell r="AA267">
            <v>0</v>
          </cell>
          <cell r="AD267">
            <v>1262280</v>
          </cell>
          <cell r="AG267">
            <v>0</v>
          </cell>
        </row>
        <row r="268">
          <cell r="Y268">
            <v>2615620.402867924</v>
          </cell>
          <cell r="AA268">
            <v>0</v>
          </cell>
          <cell r="AD268">
            <v>2696515.8792452826</v>
          </cell>
          <cell r="AG268">
            <v>0</v>
          </cell>
        </row>
        <row r="269">
          <cell r="Y269">
            <v>32208147.137999997</v>
          </cell>
          <cell r="AA269">
            <v>0</v>
          </cell>
          <cell r="AD269">
            <v>33204275.399999999</v>
          </cell>
          <cell r="AG269">
            <v>0</v>
          </cell>
        </row>
        <row r="270">
          <cell r="Y270">
            <v>27167547.795936789</v>
          </cell>
          <cell r="AA270">
            <v>0</v>
          </cell>
          <cell r="AD270">
            <v>28007781.232924525</v>
          </cell>
          <cell r="AG270">
            <v>0</v>
          </cell>
        </row>
        <row r="271">
          <cell r="Y271">
            <v>12768822.574811321</v>
          </cell>
          <cell r="AA271">
            <v>0</v>
          </cell>
          <cell r="AD271">
            <v>13163734.613207547</v>
          </cell>
          <cell r="AG271">
            <v>0</v>
          </cell>
        </row>
        <row r="272">
          <cell r="Y272">
            <v>1224411.5999999999</v>
          </cell>
          <cell r="AA272">
            <v>0</v>
          </cell>
          <cell r="AD272">
            <v>1262280</v>
          </cell>
          <cell r="AG272">
            <v>0</v>
          </cell>
        </row>
        <row r="273">
          <cell r="Y273">
            <v>15022144.205660375</v>
          </cell>
          <cell r="AA273">
            <v>0</v>
          </cell>
          <cell r="AD273">
            <v>15486746.603773583</v>
          </cell>
          <cell r="AG273">
            <v>0</v>
          </cell>
        </row>
        <row r="274">
          <cell r="Y274">
            <v>44982586.412249997</v>
          </cell>
          <cell r="AA274">
            <v>0</v>
          </cell>
          <cell r="AD274">
            <v>46373800.424999997</v>
          </cell>
          <cell r="AG274">
            <v>0</v>
          </cell>
        </row>
        <row r="275">
          <cell r="Y275">
            <v>149152050</v>
          </cell>
          <cell r="AA275">
            <v>0</v>
          </cell>
          <cell r="AD275">
            <v>159146775</v>
          </cell>
          <cell r="AG275">
            <v>0</v>
          </cell>
        </row>
        <row r="276">
          <cell r="Y276">
            <v>59465850</v>
          </cell>
          <cell r="AA276">
            <v>0</v>
          </cell>
          <cell r="AD276">
            <v>0</v>
          </cell>
          <cell r="AG276">
            <v>70188094.5</v>
          </cell>
        </row>
        <row r="277">
          <cell r="Y277">
            <v>60928125</v>
          </cell>
          <cell r="AA277">
            <v>0</v>
          </cell>
          <cell r="AD277">
            <v>32505468.749999996</v>
          </cell>
          <cell r="AG277">
            <v>35957015.625</v>
          </cell>
        </row>
        <row r="278">
          <cell r="Y278">
            <v>80587600</v>
          </cell>
          <cell r="AA278">
            <v>0</v>
          </cell>
          <cell r="AD278">
            <v>85987800</v>
          </cell>
          <cell r="AG278">
            <v>0</v>
          </cell>
        </row>
        <row r="279">
          <cell r="Y279">
            <v>6336525</v>
          </cell>
          <cell r="AA279">
            <v>0</v>
          </cell>
          <cell r="AD279">
            <v>6761137.4999999991</v>
          </cell>
          <cell r="AG279">
            <v>0</v>
          </cell>
        </row>
        <row r="280">
          <cell r="Y280">
            <v>5199200</v>
          </cell>
          <cell r="AA280">
            <v>0</v>
          </cell>
          <cell r="AD280">
            <v>5547600</v>
          </cell>
          <cell r="AG280">
            <v>0</v>
          </cell>
        </row>
        <row r="281">
          <cell r="Y281">
            <v>74576025</v>
          </cell>
          <cell r="AA281">
            <v>0</v>
          </cell>
          <cell r="AD281">
            <v>79573387.5</v>
          </cell>
          <cell r="AG281">
            <v>0</v>
          </cell>
        </row>
        <row r="282">
          <cell r="Y282">
            <v>59465850</v>
          </cell>
          <cell r="AA282">
            <v>0</v>
          </cell>
          <cell r="AD282">
            <v>63450674.999999993</v>
          </cell>
          <cell r="AG282">
            <v>0</v>
          </cell>
        </row>
        <row r="283">
          <cell r="Y283">
            <v>71813950</v>
          </cell>
          <cell r="AA283">
            <v>0</v>
          </cell>
          <cell r="AD283">
            <v>38313112.5</v>
          </cell>
          <cell r="AG283">
            <v>42381335.75</v>
          </cell>
        </row>
        <row r="284">
          <cell r="Y284">
            <v>162475000</v>
          </cell>
          <cell r="AA284">
            <v>0</v>
          </cell>
          <cell r="AD284">
            <v>0</v>
          </cell>
          <cell r="AG284">
            <v>191770750</v>
          </cell>
        </row>
        <row r="285">
          <cell r="Y285">
            <v>32495000</v>
          </cell>
          <cell r="AA285">
            <v>0</v>
          </cell>
          <cell r="AD285">
            <v>17336250</v>
          </cell>
          <cell r="AG285">
            <v>19177075</v>
          </cell>
        </row>
        <row r="286">
          <cell r="Y286">
            <v>3249500</v>
          </cell>
          <cell r="AA286">
            <v>0</v>
          </cell>
          <cell r="AD286">
            <v>1733624.9999999998</v>
          </cell>
          <cell r="AG286">
            <v>1917707.5</v>
          </cell>
        </row>
        <row r="287">
          <cell r="Y287">
            <v>3249500</v>
          </cell>
          <cell r="AA287">
            <v>0</v>
          </cell>
          <cell r="AD287">
            <v>1733624.9999999998</v>
          </cell>
          <cell r="AG287">
            <v>1917707.5</v>
          </cell>
        </row>
        <row r="288">
          <cell r="Y288">
            <v>6499000</v>
          </cell>
          <cell r="AA288">
            <v>0</v>
          </cell>
          <cell r="AD288">
            <v>0</v>
          </cell>
          <cell r="AG288">
            <v>7670830</v>
          </cell>
        </row>
        <row r="289">
          <cell r="Y289">
            <v>16247500</v>
          </cell>
          <cell r="AA289">
            <v>0</v>
          </cell>
          <cell r="AD289">
            <v>17336250</v>
          </cell>
          <cell r="AG289">
            <v>0</v>
          </cell>
        </row>
        <row r="290">
          <cell r="Y290">
            <v>129980000</v>
          </cell>
          <cell r="AA290">
            <v>0</v>
          </cell>
          <cell r="AD290">
            <v>83214000</v>
          </cell>
          <cell r="AG290">
            <v>61366640</v>
          </cell>
        </row>
        <row r="291">
          <cell r="Y291">
            <v>396439000</v>
          </cell>
          <cell r="AA291">
            <v>0</v>
          </cell>
          <cell r="AD291">
            <v>0</v>
          </cell>
          <cell r="AG291">
            <v>467920630</v>
          </cell>
        </row>
        <row r="292">
          <cell r="Y292">
            <v>32495000</v>
          </cell>
          <cell r="AA292">
            <v>0</v>
          </cell>
          <cell r="AD292">
            <v>0</v>
          </cell>
          <cell r="AG292">
            <v>38354150</v>
          </cell>
        </row>
        <row r="293">
          <cell r="Y293">
            <v>0</v>
          </cell>
          <cell r="AA293">
            <v>0</v>
          </cell>
          <cell r="AD293">
            <v>0</v>
          </cell>
          <cell r="AG293">
            <v>0</v>
          </cell>
        </row>
        <row r="294">
          <cell r="Y294">
            <v>0</v>
          </cell>
          <cell r="AA294">
            <v>0</v>
          </cell>
          <cell r="AD294">
            <v>0</v>
          </cell>
          <cell r="AG294">
            <v>0</v>
          </cell>
        </row>
        <row r="295">
          <cell r="Y295">
            <v>0</v>
          </cell>
          <cell r="AA295">
            <v>0</v>
          </cell>
          <cell r="AD295">
            <v>0</v>
          </cell>
          <cell r="AG295">
            <v>0</v>
          </cell>
        </row>
        <row r="296">
          <cell r="Y296">
            <v>0</v>
          </cell>
          <cell r="AA296">
            <v>0</v>
          </cell>
          <cell r="AD296">
            <v>0</v>
          </cell>
          <cell r="AG296">
            <v>0</v>
          </cell>
        </row>
        <row r="297">
          <cell r="Y297">
            <v>0</v>
          </cell>
          <cell r="AA297">
            <v>0</v>
          </cell>
          <cell r="AD297">
            <v>0</v>
          </cell>
          <cell r="AG297">
            <v>0</v>
          </cell>
        </row>
        <row r="298">
          <cell r="Y298">
            <v>0</v>
          </cell>
          <cell r="AA298">
            <v>0</v>
          </cell>
          <cell r="AD298">
            <v>0</v>
          </cell>
          <cell r="AG298">
            <v>0</v>
          </cell>
        </row>
        <row r="299">
          <cell r="D299" t="str">
            <v>DW_IFP-1- TS</v>
          </cell>
          <cell r="Y299">
            <v>5459160</v>
          </cell>
          <cell r="AA299">
            <v>1125600</v>
          </cell>
          <cell r="AD299">
            <v>4659984</v>
          </cell>
          <cell r="AG299">
            <v>0</v>
          </cell>
        </row>
        <row r="300">
          <cell r="D300" t="str">
            <v>DW_IFP-1- TS</v>
          </cell>
          <cell r="Y300">
            <v>11327757</v>
          </cell>
          <cell r="AA300">
            <v>2335620</v>
          </cell>
          <cell r="AD300">
            <v>9669466.7999999989</v>
          </cell>
          <cell r="AG300">
            <v>0</v>
          </cell>
        </row>
        <row r="301">
          <cell r="D301" t="str">
            <v>DW_IFP-1- TS</v>
          </cell>
          <cell r="Y301">
            <v>14330295</v>
          </cell>
          <cell r="AA301">
            <v>2954700</v>
          </cell>
          <cell r="AD301">
            <v>12232457.999999998</v>
          </cell>
          <cell r="AG301">
            <v>0</v>
          </cell>
        </row>
        <row r="302">
          <cell r="D302" t="str">
            <v>DW_IFP-1- TS</v>
          </cell>
          <cell r="Y302">
            <v>1511017.5</v>
          </cell>
          <cell r="AA302">
            <v>0</v>
          </cell>
          <cell r="AD302">
            <v>778875</v>
          </cell>
          <cell r="AG302">
            <v>778875</v>
          </cell>
        </row>
        <row r="303">
          <cell r="D303" t="str">
            <v>DW_IFP-1- TS</v>
          </cell>
          <cell r="Y303">
            <v>81744422</v>
          </cell>
          <cell r="AA303">
            <v>0</v>
          </cell>
          <cell r="AD303">
            <v>42136300</v>
          </cell>
          <cell r="AG303">
            <v>42136300</v>
          </cell>
        </row>
        <row r="304">
          <cell r="D304" t="str">
            <v>DW_IFP-1- TS</v>
          </cell>
          <cell r="Y304">
            <v>406187.5</v>
          </cell>
          <cell r="AA304">
            <v>0</v>
          </cell>
          <cell r="AD304">
            <v>209375</v>
          </cell>
          <cell r="AG304">
            <v>209375</v>
          </cell>
        </row>
        <row r="305">
          <cell r="D305" t="str">
            <v>DW_IFP-1- TS</v>
          </cell>
          <cell r="Y305">
            <v>9748500</v>
          </cell>
          <cell r="AA305">
            <v>0</v>
          </cell>
          <cell r="AD305">
            <v>5025000</v>
          </cell>
          <cell r="AG305">
            <v>5025000</v>
          </cell>
        </row>
        <row r="306">
          <cell r="D306" t="str">
            <v>DW_IFP-1- TS</v>
          </cell>
          <cell r="Y306">
            <v>113732.5</v>
          </cell>
          <cell r="AA306">
            <v>0</v>
          </cell>
          <cell r="AD306">
            <v>58625</v>
          </cell>
          <cell r="AG306">
            <v>58625</v>
          </cell>
        </row>
        <row r="307">
          <cell r="D307" t="str">
            <v>DW_IFP-1- TS</v>
          </cell>
          <cell r="Y307">
            <v>0</v>
          </cell>
          <cell r="AA307">
            <v>0</v>
          </cell>
          <cell r="AD307">
            <v>0</v>
          </cell>
          <cell r="AG307">
            <v>0</v>
          </cell>
        </row>
        <row r="308">
          <cell r="D308" t="str">
            <v>DW_IFP-1- TS</v>
          </cell>
          <cell r="Y308">
            <v>0</v>
          </cell>
          <cell r="AA308">
            <v>0</v>
          </cell>
          <cell r="AD308">
            <v>0</v>
          </cell>
          <cell r="AG308">
            <v>0</v>
          </cell>
        </row>
        <row r="309">
          <cell r="D309" t="str">
            <v>DW_IFP-1- TS</v>
          </cell>
          <cell r="Y309">
            <v>318451</v>
          </cell>
          <cell r="AA309">
            <v>0</v>
          </cell>
          <cell r="AD309">
            <v>0</v>
          </cell>
          <cell r="AG309">
            <v>375870.67</v>
          </cell>
        </row>
        <row r="310">
          <cell r="D310" t="str">
            <v>DW_IFP-1- TS</v>
          </cell>
          <cell r="Y310">
            <v>48742.5</v>
          </cell>
          <cell r="AA310">
            <v>0</v>
          </cell>
          <cell r="AD310">
            <v>0</v>
          </cell>
          <cell r="AG310">
            <v>57531.224999999999</v>
          </cell>
        </row>
        <row r="311">
          <cell r="D311" t="str">
            <v>DW_IFP-1- TS</v>
          </cell>
          <cell r="Y311">
            <v>68239.5</v>
          </cell>
          <cell r="AA311">
            <v>0</v>
          </cell>
          <cell r="AD311">
            <v>0</v>
          </cell>
          <cell r="AG311">
            <v>80543.714999999997</v>
          </cell>
        </row>
        <row r="312">
          <cell r="D312" t="str">
            <v>DW_IFP-1- TS</v>
          </cell>
          <cell r="Y312">
            <v>14521755.539999999</v>
          </cell>
          <cell r="AA312">
            <v>0</v>
          </cell>
          <cell r="AD312">
            <v>7485441</v>
          </cell>
          <cell r="AG312">
            <v>7485441</v>
          </cell>
        </row>
        <row r="313">
          <cell r="D313" t="str">
            <v>DW_IFP-1- TS</v>
          </cell>
          <cell r="Y313">
            <v>0</v>
          </cell>
          <cell r="AA313">
            <v>0</v>
          </cell>
          <cell r="AD313">
            <v>0</v>
          </cell>
          <cell r="AG313">
            <v>0</v>
          </cell>
        </row>
        <row r="314">
          <cell r="D314" t="str">
            <v>DW_IFP-1- TS</v>
          </cell>
          <cell r="Y314">
            <v>0</v>
          </cell>
          <cell r="AA314">
            <v>0</v>
          </cell>
          <cell r="AD314">
            <v>0</v>
          </cell>
          <cell r="AG314">
            <v>0</v>
          </cell>
        </row>
        <row r="315">
          <cell r="D315" t="str">
            <v>DW_IFP-1- TS</v>
          </cell>
          <cell r="Y315">
            <v>0</v>
          </cell>
          <cell r="AA315">
            <v>0</v>
          </cell>
          <cell r="AD315">
            <v>0</v>
          </cell>
          <cell r="AG315">
            <v>0</v>
          </cell>
        </row>
        <row r="316">
          <cell r="D316" t="str">
            <v>DW_IFP-1- TS</v>
          </cell>
          <cell r="Y316">
            <v>0</v>
          </cell>
          <cell r="AA316">
            <v>0</v>
          </cell>
          <cell r="AD316">
            <v>0</v>
          </cell>
          <cell r="AG316">
            <v>0</v>
          </cell>
        </row>
        <row r="317">
          <cell r="D317" t="str">
            <v>DW_IFP-1- TS</v>
          </cell>
          <cell r="Y317">
            <v>0</v>
          </cell>
          <cell r="AA317">
            <v>0</v>
          </cell>
          <cell r="AD317">
            <v>0</v>
          </cell>
          <cell r="AG317">
            <v>0</v>
          </cell>
        </row>
        <row r="318">
          <cell r="D318" t="str">
            <v>DW_IFP-1- TS</v>
          </cell>
          <cell r="Y318">
            <v>0</v>
          </cell>
          <cell r="AA318">
            <v>0</v>
          </cell>
          <cell r="AD318">
            <v>0</v>
          </cell>
          <cell r="AG318">
            <v>0</v>
          </cell>
        </row>
        <row r="319">
          <cell r="D319" t="str">
            <v>DW_IFP-1- TS</v>
          </cell>
          <cell r="Y319">
            <v>16247500</v>
          </cell>
          <cell r="AA319">
            <v>0</v>
          </cell>
          <cell r="AD319">
            <v>8375000</v>
          </cell>
          <cell r="AG319">
            <v>8375000</v>
          </cell>
        </row>
        <row r="320">
          <cell r="Y320">
            <v>0</v>
          </cell>
          <cell r="AA320">
            <v>0</v>
          </cell>
          <cell r="AD320">
            <v>0</v>
          </cell>
          <cell r="AG320">
            <v>0</v>
          </cell>
        </row>
        <row r="321">
          <cell r="Y321">
            <v>0</v>
          </cell>
          <cell r="AA321">
            <v>0</v>
          </cell>
          <cell r="AD321">
            <v>0</v>
          </cell>
          <cell r="AG321">
            <v>0</v>
          </cell>
        </row>
        <row r="322">
          <cell r="Y322">
            <v>0</v>
          </cell>
          <cell r="AA322">
            <v>0</v>
          </cell>
          <cell r="AD322">
            <v>0</v>
          </cell>
          <cell r="AG322">
            <v>0</v>
          </cell>
        </row>
        <row r="323">
          <cell r="Y323">
            <v>0</v>
          </cell>
          <cell r="AA323">
            <v>0</v>
          </cell>
          <cell r="AD323">
            <v>0</v>
          </cell>
          <cell r="AG323">
            <v>0</v>
          </cell>
        </row>
        <row r="324">
          <cell r="Y324">
            <v>0</v>
          </cell>
          <cell r="AA324">
            <v>0</v>
          </cell>
          <cell r="AD324">
            <v>0</v>
          </cell>
          <cell r="AG324">
            <v>0</v>
          </cell>
        </row>
        <row r="325">
          <cell r="Y325">
            <v>0</v>
          </cell>
          <cell r="AA325">
            <v>0</v>
          </cell>
          <cell r="AD325">
            <v>0</v>
          </cell>
          <cell r="AG325">
            <v>0</v>
          </cell>
        </row>
        <row r="326">
          <cell r="Y326">
            <v>0</v>
          </cell>
          <cell r="AA326">
            <v>0</v>
          </cell>
          <cell r="AD326">
            <v>0</v>
          </cell>
          <cell r="AG326">
            <v>0</v>
          </cell>
        </row>
        <row r="327">
          <cell r="Y327">
            <v>0</v>
          </cell>
          <cell r="AA327">
            <v>0</v>
          </cell>
          <cell r="AD327">
            <v>0</v>
          </cell>
          <cell r="AG327">
            <v>0</v>
          </cell>
        </row>
        <row r="328">
          <cell r="Y328">
            <v>2038248.875</v>
          </cell>
          <cell r="AA328">
            <v>0</v>
          </cell>
          <cell r="AD328">
            <v>0</v>
          </cell>
          <cell r="AG328">
            <v>2405764.0587499999</v>
          </cell>
        </row>
        <row r="329">
          <cell r="Y329">
            <v>950478.75000000012</v>
          </cell>
          <cell r="AA329">
            <v>0</v>
          </cell>
          <cell r="AD329">
            <v>0</v>
          </cell>
          <cell r="AG329">
            <v>1121858.8875000002</v>
          </cell>
        </row>
        <row r="330">
          <cell r="Y330">
            <v>4771952.4905000003</v>
          </cell>
          <cell r="AA330">
            <v>0</v>
          </cell>
          <cell r="AD330">
            <v>0</v>
          </cell>
          <cell r="AG330">
            <v>5632379.8003850002</v>
          </cell>
        </row>
        <row r="331">
          <cell r="Y331">
            <v>1213655.7550000001</v>
          </cell>
          <cell r="AA331">
            <v>0</v>
          </cell>
          <cell r="AD331">
            <v>0</v>
          </cell>
          <cell r="AG331">
            <v>1432489.1483500004</v>
          </cell>
        </row>
        <row r="332">
          <cell r="Y332">
            <v>64990</v>
          </cell>
          <cell r="AA332">
            <v>0</v>
          </cell>
          <cell r="AD332">
            <v>0</v>
          </cell>
          <cell r="AG332">
            <v>76708.3</v>
          </cell>
        </row>
        <row r="333">
          <cell r="Y333">
            <v>0</v>
          </cell>
          <cell r="AA333">
            <v>0</v>
          </cell>
          <cell r="AD333">
            <v>0</v>
          </cell>
          <cell r="AG333">
            <v>0</v>
          </cell>
        </row>
        <row r="334">
          <cell r="Y334">
            <v>0</v>
          </cell>
          <cell r="AA334">
            <v>0</v>
          </cell>
          <cell r="AD334">
            <v>0</v>
          </cell>
          <cell r="AG334">
            <v>0</v>
          </cell>
        </row>
        <row r="335">
          <cell r="Y335">
            <v>0</v>
          </cell>
          <cell r="AA335">
            <v>0</v>
          </cell>
          <cell r="AD335">
            <v>0</v>
          </cell>
          <cell r="AG335">
            <v>0</v>
          </cell>
        </row>
        <row r="336">
          <cell r="D336" t="str">
            <v>DW_IFP-1- TS</v>
          </cell>
          <cell r="Y336">
            <v>97485</v>
          </cell>
          <cell r="AA336">
            <v>0</v>
          </cell>
          <cell r="AD336">
            <v>0</v>
          </cell>
          <cell r="AG336">
            <v>115062.45</v>
          </cell>
        </row>
        <row r="337">
          <cell r="D337" t="str">
            <v>DW_IFP-1- TS</v>
          </cell>
          <cell r="Y337">
            <v>194970</v>
          </cell>
          <cell r="AA337">
            <v>0</v>
          </cell>
          <cell r="AD337">
            <v>0</v>
          </cell>
          <cell r="AG337">
            <v>230124.9</v>
          </cell>
        </row>
        <row r="338">
          <cell r="D338" t="str">
            <v>DW_IFP-1- TS</v>
          </cell>
          <cell r="Y338">
            <v>1013844</v>
          </cell>
          <cell r="AA338">
            <v>0</v>
          </cell>
          <cell r="AD338">
            <v>0</v>
          </cell>
          <cell r="AG338">
            <v>1196649.48</v>
          </cell>
        </row>
        <row r="339">
          <cell r="D339" t="str">
            <v>DW_IFP-1- TS</v>
          </cell>
          <cell r="Y339">
            <v>487425</v>
          </cell>
          <cell r="AA339">
            <v>0</v>
          </cell>
          <cell r="AD339">
            <v>0</v>
          </cell>
          <cell r="AG339">
            <v>575312.25</v>
          </cell>
        </row>
        <row r="340">
          <cell r="D340" t="str">
            <v>DW_IFP-1- TS</v>
          </cell>
          <cell r="Y340">
            <v>97485</v>
          </cell>
          <cell r="AA340">
            <v>0</v>
          </cell>
          <cell r="AD340">
            <v>0</v>
          </cell>
          <cell r="AG340">
            <v>115062.45</v>
          </cell>
        </row>
        <row r="341">
          <cell r="D341" t="str">
            <v>DW_IFP-1- TS</v>
          </cell>
          <cell r="Y341">
            <v>162475</v>
          </cell>
          <cell r="AA341">
            <v>0</v>
          </cell>
          <cell r="AD341">
            <v>0</v>
          </cell>
          <cell r="AG341">
            <v>191770.75</v>
          </cell>
        </row>
        <row r="342">
          <cell r="D342" t="str">
            <v>DW_IFP-1- TS</v>
          </cell>
          <cell r="Y342">
            <v>243712.5</v>
          </cell>
          <cell r="AA342">
            <v>0</v>
          </cell>
          <cell r="AD342">
            <v>0</v>
          </cell>
          <cell r="AG342">
            <v>287656.125</v>
          </cell>
        </row>
        <row r="343">
          <cell r="D343" t="str">
            <v>DW_IFP-1- TS</v>
          </cell>
          <cell r="Y343">
            <v>48742.5</v>
          </cell>
          <cell r="AA343">
            <v>0</v>
          </cell>
          <cell r="AD343">
            <v>0</v>
          </cell>
          <cell r="AG343">
            <v>57531.224999999999</v>
          </cell>
        </row>
        <row r="344">
          <cell r="D344" t="str">
            <v>DW_IFP-1- TS</v>
          </cell>
          <cell r="Y344">
            <v>81237.5</v>
          </cell>
          <cell r="AA344">
            <v>0</v>
          </cell>
          <cell r="AD344">
            <v>0</v>
          </cell>
          <cell r="AG344">
            <v>95885.375</v>
          </cell>
        </row>
        <row r="345">
          <cell r="Y345">
            <v>0</v>
          </cell>
          <cell r="AA345">
            <v>0</v>
          </cell>
          <cell r="AD345">
            <v>0</v>
          </cell>
          <cell r="AG345">
            <v>0</v>
          </cell>
        </row>
        <row r="346">
          <cell r="Y346">
            <v>0</v>
          </cell>
          <cell r="AA346">
            <v>0</v>
          </cell>
          <cell r="AD346">
            <v>0</v>
          </cell>
          <cell r="AG346">
            <v>0</v>
          </cell>
        </row>
        <row r="347">
          <cell r="Y347">
            <v>0</v>
          </cell>
          <cell r="AA347">
            <v>0</v>
          </cell>
          <cell r="AD347">
            <v>0</v>
          </cell>
          <cell r="AG347">
            <v>0</v>
          </cell>
        </row>
        <row r="348">
          <cell r="Y348">
            <v>0</v>
          </cell>
          <cell r="AA348">
            <v>0</v>
          </cell>
          <cell r="AD348">
            <v>0</v>
          </cell>
          <cell r="AG348">
            <v>0</v>
          </cell>
        </row>
        <row r="349">
          <cell r="Y349">
            <v>0</v>
          </cell>
          <cell r="AA349">
            <v>0</v>
          </cell>
          <cell r="AD349">
            <v>0</v>
          </cell>
          <cell r="AG349">
            <v>0</v>
          </cell>
        </row>
        <row r="350">
          <cell r="Y350">
            <v>0</v>
          </cell>
          <cell r="AA350">
            <v>0</v>
          </cell>
          <cell r="AD350">
            <v>0</v>
          </cell>
          <cell r="AG350">
            <v>0</v>
          </cell>
        </row>
        <row r="351">
          <cell r="Y351">
            <v>0</v>
          </cell>
          <cell r="AA351">
            <v>0</v>
          </cell>
          <cell r="AD351">
            <v>0</v>
          </cell>
          <cell r="AG351">
            <v>0</v>
          </cell>
        </row>
        <row r="352">
          <cell r="Y352">
            <v>0</v>
          </cell>
          <cell r="AA352">
            <v>0</v>
          </cell>
          <cell r="AD352">
            <v>0</v>
          </cell>
          <cell r="AG352">
            <v>0</v>
          </cell>
        </row>
        <row r="353">
          <cell r="D353" t="str">
            <v>DW_CPP- TS</v>
          </cell>
          <cell r="Y353">
            <v>3070777.5</v>
          </cell>
          <cell r="AA353">
            <v>633150</v>
          </cell>
          <cell r="AD353">
            <v>2621241</v>
          </cell>
          <cell r="AG353">
            <v>0</v>
          </cell>
        </row>
        <row r="354">
          <cell r="D354" t="str">
            <v>DW_CPP- TS</v>
          </cell>
          <cell r="Y354">
            <v>4503807</v>
          </cell>
          <cell r="AA354">
            <v>928620</v>
          </cell>
          <cell r="AD354">
            <v>3844486.8</v>
          </cell>
          <cell r="AG354">
            <v>0</v>
          </cell>
        </row>
        <row r="355">
          <cell r="D355" t="str">
            <v>DW_CPP- TS</v>
          </cell>
          <cell r="Y355">
            <v>5595639</v>
          </cell>
          <cell r="AA355">
            <v>1153740</v>
          </cell>
          <cell r="AD355">
            <v>4776483.5999999996</v>
          </cell>
          <cell r="AG355">
            <v>0</v>
          </cell>
        </row>
        <row r="356">
          <cell r="D356" t="str">
            <v>DW_CPP- TS</v>
          </cell>
          <cell r="Y356">
            <v>1511017.5</v>
          </cell>
          <cell r="AA356">
            <v>0</v>
          </cell>
          <cell r="AD356">
            <v>778875</v>
          </cell>
          <cell r="AG356">
            <v>778875</v>
          </cell>
        </row>
        <row r="357">
          <cell r="D357" t="str">
            <v>DW_CPP- TS</v>
          </cell>
          <cell r="Y357">
            <v>81744422</v>
          </cell>
          <cell r="AA357">
            <v>0</v>
          </cell>
          <cell r="AD357">
            <v>42136300</v>
          </cell>
          <cell r="AG357">
            <v>42136300</v>
          </cell>
        </row>
        <row r="358">
          <cell r="D358" t="str">
            <v>DW_CPP- TS</v>
          </cell>
          <cell r="Y358">
            <v>406187.5</v>
          </cell>
          <cell r="AA358">
            <v>0</v>
          </cell>
          <cell r="AD358">
            <v>209375</v>
          </cell>
          <cell r="AG358">
            <v>209375</v>
          </cell>
        </row>
        <row r="359">
          <cell r="D359" t="str">
            <v>DW_CPP- TS</v>
          </cell>
          <cell r="Y359">
            <v>9748500</v>
          </cell>
          <cell r="AA359">
            <v>0</v>
          </cell>
          <cell r="AD359">
            <v>5025000</v>
          </cell>
          <cell r="AG359">
            <v>5025000</v>
          </cell>
        </row>
        <row r="360">
          <cell r="D360" t="str">
            <v>DW_CPP- TS</v>
          </cell>
          <cell r="Y360">
            <v>0</v>
          </cell>
          <cell r="AA360">
            <v>0</v>
          </cell>
          <cell r="AD360">
            <v>0</v>
          </cell>
          <cell r="AG360">
            <v>0</v>
          </cell>
        </row>
        <row r="361">
          <cell r="D361" t="str">
            <v>DW_CPP- TS</v>
          </cell>
          <cell r="Y361">
            <v>0</v>
          </cell>
          <cell r="AA361">
            <v>0</v>
          </cell>
          <cell r="AD361">
            <v>0</v>
          </cell>
          <cell r="AG361">
            <v>0</v>
          </cell>
        </row>
        <row r="362">
          <cell r="D362" t="str">
            <v>DW_CPP- TS</v>
          </cell>
          <cell r="Y362">
            <v>113732.5</v>
          </cell>
          <cell r="AA362">
            <v>0</v>
          </cell>
          <cell r="AD362">
            <v>58625</v>
          </cell>
          <cell r="AG362">
            <v>58625</v>
          </cell>
        </row>
        <row r="363">
          <cell r="D363" t="str">
            <v>DW_CPP- TS</v>
          </cell>
          <cell r="Y363">
            <v>864367</v>
          </cell>
          <cell r="AA363">
            <v>0</v>
          </cell>
          <cell r="AD363">
            <v>0</v>
          </cell>
          <cell r="AG363">
            <v>1020220.39</v>
          </cell>
        </row>
        <row r="364">
          <cell r="D364" t="str">
            <v>DW_CPP- TS</v>
          </cell>
          <cell r="Y364">
            <v>48742.5</v>
          </cell>
          <cell r="AA364">
            <v>0</v>
          </cell>
          <cell r="AD364">
            <v>0</v>
          </cell>
          <cell r="AG364">
            <v>57531.224999999999</v>
          </cell>
        </row>
        <row r="365">
          <cell r="D365" t="str">
            <v>DW_CPP- TS</v>
          </cell>
          <cell r="Y365">
            <v>185221.5</v>
          </cell>
          <cell r="AA365">
            <v>0</v>
          </cell>
          <cell r="AD365">
            <v>0</v>
          </cell>
          <cell r="AG365">
            <v>218618.655</v>
          </cell>
        </row>
        <row r="366">
          <cell r="D366" t="str">
            <v>DW_CPP- TS</v>
          </cell>
          <cell r="Y366">
            <v>762495.17499999993</v>
          </cell>
          <cell r="AA366">
            <v>0</v>
          </cell>
          <cell r="AD366">
            <v>0</v>
          </cell>
          <cell r="AG366">
            <v>899980.12975000008</v>
          </cell>
        </row>
        <row r="367">
          <cell r="D367" t="str">
            <v>DW_CPP- TS</v>
          </cell>
          <cell r="Y367">
            <v>48742.5</v>
          </cell>
          <cell r="AA367">
            <v>0</v>
          </cell>
          <cell r="AD367">
            <v>0</v>
          </cell>
          <cell r="AG367">
            <v>57531.224999999999</v>
          </cell>
        </row>
        <row r="368">
          <cell r="D368" t="str">
            <v>DW_CPP- TS</v>
          </cell>
          <cell r="Y368">
            <v>185221.5</v>
          </cell>
          <cell r="AA368">
            <v>0</v>
          </cell>
          <cell r="AD368">
            <v>0</v>
          </cell>
          <cell r="AG368">
            <v>218618.655</v>
          </cell>
        </row>
        <row r="369">
          <cell r="D369" t="str">
            <v>DW_CPP- TS</v>
          </cell>
          <cell r="Y369">
            <v>14521755.539999999</v>
          </cell>
          <cell r="AA369">
            <v>0</v>
          </cell>
          <cell r="AD369">
            <v>7485441</v>
          </cell>
          <cell r="AG369">
            <v>7485441</v>
          </cell>
        </row>
        <row r="370">
          <cell r="D370" t="str">
            <v>DW_CPP- TS</v>
          </cell>
          <cell r="Y370">
            <v>0</v>
          </cell>
          <cell r="AA370">
            <v>0</v>
          </cell>
          <cell r="AD370">
            <v>0</v>
          </cell>
          <cell r="AG370">
            <v>0</v>
          </cell>
        </row>
        <row r="371">
          <cell r="D371" t="str">
            <v>DW_CPP- TS</v>
          </cell>
          <cell r="Y371">
            <v>0</v>
          </cell>
          <cell r="AA371">
            <v>0</v>
          </cell>
          <cell r="AD371">
            <v>0</v>
          </cell>
          <cell r="AG371">
            <v>0</v>
          </cell>
        </row>
        <row r="372">
          <cell r="D372" t="str">
            <v>DW_CPP- TS</v>
          </cell>
          <cell r="Y372">
            <v>0</v>
          </cell>
          <cell r="AA372">
            <v>0</v>
          </cell>
          <cell r="AD372">
            <v>0</v>
          </cell>
          <cell r="AG372">
            <v>0</v>
          </cell>
        </row>
        <row r="373">
          <cell r="D373" t="str">
            <v>DW_CPP- TS</v>
          </cell>
          <cell r="Y373">
            <v>0</v>
          </cell>
          <cell r="AA373">
            <v>0</v>
          </cell>
          <cell r="AD373">
            <v>0</v>
          </cell>
          <cell r="AG373">
            <v>0</v>
          </cell>
        </row>
        <row r="374">
          <cell r="D374" t="str">
            <v>DW_CPP- TS</v>
          </cell>
          <cell r="Y374">
            <v>0</v>
          </cell>
          <cell r="AA374">
            <v>0</v>
          </cell>
          <cell r="AD374">
            <v>0</v>
          </cell>
          <cell r="AG374">
            <v>0</v>
          </cell>
        </row>
        <row r="375">
          <cell r="D375" t="str">
            <v>DW_CPP- TS</v>
          </cell>
          <cell r="Y375">
            <v>0</v>
          </cell>
          <cell r="AA375">
            <v>0</v>
          </cell>
          <cell r="AD375">
            <v>0</v>
          </cell>
          <cell r="AG375">
            <v>0</v>
          </cell>
        </row>
        <row r="376">
          <cell r="D376" t="str">
            <v>DW_CPP- TS</v>
          </cell>
          <cell r="Y376">
            <v>16247500</v>
          </cell>
          <cell r="AA376">
            <v>0</v>
          </cell>
          <cell r="AD376">
            <v>8375000</v>
          </cell>
          <cell r="AG376">
            <v>8375000</v>
          </cell>
        </row>
        <row r="377">
          <cell r="Y377">
            <v>0</v>
          </cell>
          <cell r="AA377">
            <v>0</v>
          </cell>
          <cell r="AD377">
            <v>0</v>
          </cell>
          <cell r="AG377">
            <v>0</v>
          </cell>
        </row>
        <row r="378">
          <cell r="Y378">
            <v>0</v>
          </cell>
          <cell r="AA378">
            <v>0</v>
          </cell>
          <cell r="AD378">
            <v>0</v>
          </cell>
          <cell r="AG378">
            <v>0</v>
          </cell>
        </row>
        <row r="379">
          <cell r="Y379">
            <v>0</v>
          </cell>
          <cell r="AA379">
            <v>0</v>
          </cell>
          <cell r="AD379">
            <v>0</v>
          </cell>
          <cell r="AG379">
            <v>0</v>
          </cell>
        </row>
        <row r="380">
          <cell r="Y380">
            <v>0</v>
          </cell>
          <cell r="AA380">
            <v>0</v>
          </cell>
          <cell r="AD380">
            <v>0</v>
          </cell>
          <cell r="AG380">
            <v>0</v>
          </cell>
        </row>
        <row r="381">
          <cell r="Y381">
            <v>0</v>
          </cell>
          <cell r="AA381">
            <v>0</v>
          </cell>
          <cell r="AD381">
            <v>0</v>
          </cell>
          <cell r="AG381">
            <v>0</v>
          </cell>
        </row>
        <row r="382">
          <cell r="Y382">
            <v>0</v>
          </cell>
          <cell r="AA382">
            <v>0</v>
          </cell>
          <cell r="AD382">
            <v>0</v>
          </cell>
          <cell r="AG382">
            <v>0</v>
          </cell>
        </row>
        <row r="383">
          <cell r="Y383">
            <v>0</v>
          </cell>
          <cell r="AA383">
            <v>0</v>
          </cell>
          <cell r="AD383">
            <v>0</v>
          </cell>
          <cell r="AG383">
            <v>0</v>
          </cell>
        </row>
        <row r="384">
          <cell r="Y384">
            <v>0</v>
          </cell>
          <cell r="AA384">
            <v>0</v>
          </cell>
          <cell r="AD384">
            <v>0</v>
          </cell>
          <cell r="AG384">
            <v>0</v>
          </cell>
        </row>
        <row r="385">
          <cell r="Y385">
            <v>2038248.875</v>
          </cell>
          <cell r="AA385">
            <v>0</v>
          </cell>
          <cell r="AD385">
            <v>0</v>
          </cell>
          <cell r="AG385">
            <v>2405764.0587499999</v>
          </cell>
        </row>
        <row r="386">
          <cell r="Y386">
            <v>950478.75000000012</v>
          </cell>
          <cell r="AA386">
            <v>0</v>
          </cell>
          <cell r="AD386">
            <v>0</v>
          </cell>
          <cell r="AG386">
            <v>1121858.8875000002</v>
          </cell>
        </row>
        <row r="387">
          <cell r="Y387">
            <v>4771952.4905000003</v>
          </cell>
          <cell r="AA387">
            <v>0</v>
          </cell>
          <cell r="AD387">
            <v>0</v>
          </cell>
          <cell r="AG387">
            <v>5632379.8003850002</v>
          </cell>
        </row>
        <row r="388">
          <cell r="Y388">
            <v>1213655.7550000001</v>
          </cell>
          <cell r="AA388">
            <v>0</v>
          </cell>
          <cell r="AD388">
            <v>0</v>
          </cell>
          <cell r="AG388">
            <v>1432489.1483500004</v>
          </cell>
        </row>
        <row r="389">
          <cell r="Y389">
            <v>64990</v>
          </cell>
          <cell r="AA389">
            <v>0</v>
          </cell>
          <cell r="AD389">
            <v>0</v>
          </cell>
          <cell r="AG389">
            <v>76708.3</v>
          </cell>
        </row>
        <row r="390">
          <cell r="Y390">
            <v>0</v>
          </cell>
          <cell r="AA390">
            <v>0</v>
          </cell>
          <cell r="AD390">
            <v>0</v>
          </cell>
          <cell r="AG390">
            <v>0</v>
          </cell>
        </row>
        <row r="391">
          <cell r="Y391">
            <v>0</v>
          </cell>
          <cell r="AA391">
            <v>0</v>
          </cell>
          <cell r="AD391">
            <v>0</v>
          </cell>
          <cell r="AG391">
            <v>0</v>
          </cell>
        </row>
        <row r="392">
          <cell r="Y392">
            <v>0</v>
          </cell>
          <cell r="AA392">
            <v>0</v>
          </cell>
          <cell r="AD392">
            <v>0</v>
          </cell>
          <cell r="AG392">
            <v>0</v>
          </cell>
        </row>
        <row r="393">
          <cell r="D393" t="str">
            <v>DW_CPP- TS</v>
          </cell>
          <cell r="Y393">
            <v>97485</v>
          </cell>
          <cell r="AA393">
            <v>0</v>
          </cell>
          <cell r="AD393">
            <v>0</v>
          </cell>
          <cell r="AG393">
            <v>115062.45</v>
          </cell>
        </row>
        <row r="394">
          <cell r="D394" t="str">
            <v>DW_CPP- TS</v>
          </cell>
          <cell r="Y394">
            <v>194970</v>
          </cell>
          <cell r="AA394">
            <v>0</v>
          </cell>
          <cell r="AD394">
            <v>0</v>
          </cell>
          <cell r="AG394">
            <v>230124.9</v>
          </cell>
        </row>
        <row r="395">
          <cell r="D395" t="str">
            <v>DW_CPP- TS</v>
          </cell>
          <cell r="Y395">
            <v>1013844</v>
          </cell>
          <cell r="AA395">
            <v>0</v>
          </cell>
          <cell r="AD395">
            <v>0</v>
          </cell>
          <cell r="AG395">
            <v>1196649.48</v>
          </cell>
        </row>
        <row r="396">
          <cell r="D396" t="str">
            <v>DW_CPP- TS</v>
          </cell>
          <cell r="Y396">
            <v>487425</v>
          </cell>
          <cell r="AA396">
            <v>0</v>
          </cell>
          <cell r="AD396">
            <v>0</v>
          </cell>
          <cell r="AG396">
            <v>575312.25</v>
          </cell>
        </row>
        <row r="397">
          <cell r="D397" t="str">
            <v>DW_CPP- TS</v>
          </cell>
          <cell r="Y397">
            <v>97485</v>
          </cell>
          <cell r="AA397">
            <v>0</v>
          </cell>
          <cell r="AD397">
            <v>0</v>
          </cell>
          <cell r="AG397">
            <v>115062.45</v>
          </cell>
        </row>
        <row r="398">
          <cell r="D398" t="str">
            <v>DW_CPP- TS</v>
          </cell>
          <cell r="Y398">
            <v>162475</v>
          </cell>
          <cell r="AA398">
            <v>0</v>
          </cell>
          <cell r="AD398">
            <v>0</v>
          </cell>
          <cell r="AG398">
            <v>191770.75</v>
          </cell>
        </row>
        <row r="399">
          <cell r="D399" t="str">
            <v>DW_CPP- TS</v>
          </cell>
          <cell r="Y399">
            <v>243712.5</v>
          </cell>
          <cell r="AA399">
            <v>0</v>
          </cell>
          <cell r="AD399">
            <v>0</v>
          </cell>
          <cell r="AG399">
            <v>287656.125</v>
          </cell>
        </row>
        <row r="400">
          <cell r="D400" t="str">
            <v>DW_CPP- TS</v>
          </cell>
          <cell r="Y400">
            <v>48742.5</v>
          </cell>
          <cell r="AA400">
            <v>0</v>
          </cell>
          <cell r="AD400">
            <v>0</v>
          </cell>
          <cell r="AG400">
            <v>57531.224999999999</v>
          </cell>
        </row>
        <row r="401">
          <cell r="D401" t="str">
            <v>DW_CPP- TS</v>
          </cell>
          <cell r="Y401">
            <v>81237.5</v>
          </cell>
          <cell r="AA401">
            <v>0</v>
          </cell>
          <cell r="AD401">
            <v>0</v>
          </cell>
          <cell r="AG401">
            <v>95885.375</v>
          </cell>
        </row>
        <row r="402">
          <cell r="Y402">
            <v>0</v>
          </cell>
          <cell r="AA402">
            <v>0</v>
          </cell>
          <cell r="AD402">
            <v>0</v>
          </cell>
          <cell r="AG402">
            <v>0</v>
          </cell>
        </row>
        <row r="403">
          <cell r="Y403">
            <v>0</v>
          </cell>
          <cell r="AA403">
            <v>0</v>
          </cell>
          <cell r="AD403">
            <v>0</v>
          </cell>
          <cell r="AG403">
            <v>0</v>
          </cell>
        </row>
        <row r="404">
          <cell r="Y404">
            <v>0</v>
          </cell>
          <cell r="AA404">
            <v>0</v>
          </cell>
          <cell r="AD404">
            <v>0</v>
          </cell>
          <cell r="AG404">
            <v>0</v>
          </cell>
        </row>
        <row r="405">
          <cell r="Y405">
            <v>0</v>
          </cell>
          <cell r="AA405">
            <v>0</v>
          </cell>
          <cell r="AD405">
            <v>0</v>
          </cell>
          <cell r="AG405">
            <v>0</v>
          </cell>
        </row>
        <row r="406">
          <cell r="Y406">
            <v>0</v>
          </cell>
          <cell r="AA406">
            <v>0</v>
          </cell>
          <cell r="AD406">
            <v>0</v>
          </cell>
          <cell r="AG406">
            <v>0</v>
          </cell>
        </row>
        <row r="407">
          <cell r="Y407">
            <v>0</v>
          </cell>
          <cell r="AA407">
            <v>0</v>
          </cell>
          <cell r="AD407">
            <v>0</v>
          </cell>
          <cell r="AG407">
            <v>0</v>
          </cell>
        </row>
        <row r="408">
          <cell r="Y408">
            <v>0</v>
          </cell>
          <cell r="AA408">
            <v>0</v>
          </cell>
          <cell r="AD408">
            <v>0</v>
          </cell>
          <cell r="AG408">
            <v>0</v>
          </cell>
        </row>
        <row r="409">
          <cell r="Y409">
            <v>0</v>
          </cell>
          <cell r="AA409">
            <v>0</v>
          </cell>
          <cell r="AD409">
            <v>0</v>
          </cell>
          <cell r="AG409">
            <v>0</v>
          </cell>
        </row>
        <row r="410">
          <cell r="D410" t="str">
            <v>DW_LQ-1- TS</v>
          </cell>
          <cell r="Y410">
            <v>3070777.5</v>
          </cell>
          <cell r="AA410">
            <v>633150</v>
          </cell>
          <cell r="AD410">
            <v>2621241</v>
          </cell>
          <cell r="AG410">
            <v>0</v>
          </cell>
        </row>
        <row r="411">
          <cell r="D411" t="str">
            <v>DW_LQ-1- TS</v>
          </cell>
          <cell r="Y411">
            <v>4503807</v>
          </cell>
          <cell r="AA411">
            <v>928620</v>
          </cell>
          <cell r="AD411">
            <v>3844486.8</v>
          </cell>
          <cell r="AG411">
            <v>0</v>
          </cell>
        </row>
        <row r="412">
          <cell r="D412" t="str">
            <v>DW_LQ-1- TS</v>
          </cell>
          <cell r="Y412">
            <v>5595639</v>
          </cell>
          <cell r="AA412">
            <v>1153740</v>
          </cell>
          <cell r="AD412">
            <v>4776483.5999999996</v>
          </cell>
          <cell r="AG412">
            <v>0</v>
          </cell>
        </row>
        <row r="413">
          <cell r="D413" t="str">
            <v>DW_LQ-1- TS</v>
          </cell>
          <cell r="Y413">
            <v>1511017.5</v>
          </cell>
          <cell r="AA413">
            <v>0</v>
          </cell>
          <cell r="AD413">
            <v>778875</v>
          </cell>
          <cell r="AG413">
            <v>778875</v>
          </cell>
        </row>
        <row r="414">
          <cell r="D414" t="str">
            <v>DW_LQ-1- TS</v>
          </cell>
          <cell r="Y414">
            <v>29232502</v>
          </cell>
          <cell r="AA414">
            <v>0</v>
          </cell>
          <cell r="AD414">
            <v>15068300</v>
          </cell>
          <cell r="AG414">
            <v>15068300</v>
          </cell>
        </row>
        <row r="415">
          <cell r="D415" t="str">
            <v>DW_LQ-1- TS</v>
          </cell>
          <cell r="Y415">
            <v>812375</v>
          </cell>
          <cell r="AA415">
            <v>0</v>
          </cell>
          <cell r="AD415">
            <v>418750</v>
          </cell>
          <cell r="AG415">
            <v>418750</v>
          </cell>
        </row>
        <row r="416">
          <cell r="D416" t="str">
            <v>DW_LQ-1- TS</v>
          </cell>
          <cell r="Y416">
            <v>9748500</v>
          </cell>
          <cell r="AA416">
            <v>0</v>
          </cell>
          <cell r="AD416">
            <v>5025000</v>
          </cell>
          <cell r="AG416">
            <v>5025000</v>
          </cell>
        </row>
        <row r="417">
          <cell r="D417" t="str">
            <v>DW_LQ-1- TS</v>
          </cell>
          <cell r="Y417">
            <v>0</v>
          </cell>
          <cell r="AA417">
            <v>0</v>
          </cell>
          <cell r="AD417">
            <v>0</v>
          </cell>
          <cell r="AG417">
            <v>0</v>
          </cell>
        </row>
        <row r="418">
          <cell r="D418" t="str">
            <v>DW_LQ-1- TS</v>
          </cell>
          <cell r="Y418">
            <v>0</v>
          </cell>
          <cell r="AA418">
            <v>0</v>
          </cell>
          <cell r="AD418">
            <v>0</v>
          </cell>
          <cell r="AG418">
            <v>0</v>
          </cell>
        </row>
        <row r="419">
          <cell r="D419" t="str">
            <v>DW_LQ-1- TS</v>
          </cell>
          <cell r="Y419">
            <v>113732.5</v>
          </cell>
          <cell r="AA419">
            <v>0</v>
          </cell>
          <cell r="AD419">
            <v>58625</v>
          </cell>
          <cell r="AG419">
            <v>58625</v>
          </cell>
        </row>
        <row r="420">
          <cell r="D420" t="str">
            <v>DW_LQ-1- TS</v>
          </cell>
          <cell r="Y420">
            <v>864367</v>
          </cell>
          <cell r="AA420">
            <v>0</v>
          </cell>
          <cell r="AD420">
            <v>0</v>
          </cell>
          <cell r="AG420">
            <v>1020220.39</v>
          </cell>
        </row>
        <row r="421">
          <cell r="D421" t="str">
            <v>DW_LQ-1- TS</v>
          </cell>
          <cell r="Y421">
            <v>48742.5</v>
          </cell>
          <cell r="AA421">
            <v>0</v>
          </cell>
          <cell r="AD421">
            <v>0</v>
          </cell>
          <cell r="AG421">
            <v>57531.224999999999</v>
          </cell>
        </row>
        <row r="422">
          <cell r="D422" t="str">
            <v>DW_LQ-1- TS</v>
          </cell>
          <cell r="Y422">
            <v>185221.5</v>
          </cell>
          <cell r="AA422">
            <v>0</v>
          </cell>
          <cell r="AD422">
            <v>0</v>
          </cell>
          <cell r="AG422">
            <v>218618.655</v>
          </cell>
        </row>
        <row r="423">
          <cell r="D423" t="str">
            <v>DW_LQ-1- TS</v>
          </cell>
          <cell r="Y423">
            <v>762495.17499999993</v>
          </cell>
          <cell r="AA423">
            <v>0</v>
          </cell>
          <cell r="AD423">
            <v>0</v>
          </cell>
          <cell r="AG423">
            <v>899980.12975000008</v>
          </cell>
        </row>
        <row r="424">
          <cell r="D424" t="str">
            <v>DW_LQ-1- TS</v>
          </cell>
          <cell r="Y424">
            <v>48742.5</v>
          </cell>
          <cell r="AA424">
            <v>0</v>
          </cell>
          <cell r="AD424">
            <v>0</v>
          </cell>
          <cell r="AG424">
            <v>57531.224999999999</v>
          </cell>
        </row>
        <row r="425">
          <cell r="D425" t="str">
            <v>DW_LQ-1- TS</v>
          </cell>
          <cell r="Y425">
            <v>185221.5</v>
          </cell>
          <cell r="AA425">
            <v>0</v>
          </cell>
          <cell r="AD425">
            <v>0</v>
          </cell>
          <cell r="AG425">
            <v>218618.655</v>
          </cell>
        </row>
        <row r="426">
          <cell r="D426" t="str">
            <v>DW_LQ-1- TS</v>
          </cell>
          <cell r="Y426">
            <v>4840585.18</v>
          </cell>
          <cell r="AA426">
            <v>0</v>
          </cell>
          <cell r="AD426">
            <v>2495147</v>
          </cell>
          <cell r="AG426">
            <v>2495147</v>
          </cell>
        </row>
        <row r="427">
          <cell r="D427" t="str">
            <v>DW_LQ-1- TS</v>
          </cell>
          <cell r="Y427">
            <v>0</v>
          </cell>
          <cell r="AA427">
            <v>0</v>
          </cell>
          <cell r="AD427">
            <v>0</v>
          </cell>
          <cell r="AG427">
            <v>0</v>
          </cell>
        </row>
        <row r="428">
          <cell r="D428" t="str">
            <v>DW_LQ-1- TS</v>
          </cell>
          <cell r="Y428">
            <v>0</v>
          </cell>
          <cell r="AA428">
            <v>0</v>
          </cell>
          <cell r="AD428">
            <v>0</v>
          </cell>
          <cell r="AG428">
            <v>0</v>
          </cell>
        </row>
        <row r="429">
          <cell r="D429" t="str">
            <v>DW_LQ-1- TS</v>
          </cell>
          <cell r="Y429">
            <v>0</v>
          </cell>
          <cell r="AA429">
            <v>0</v>
          </cell>
          <cell r="AD429">
            <v>0</v>
          </cell>
          <cell r="AG429">
            <v>0</v>
          </cell>
        </row>
        <row r="430">
          <cell r="D430" t="str">
            <v>DW_LQ-1- TS</v>
          </cell>
          <cell r="Y430">
            <v>0</v>
          </cell>
          <cell r="AA430">
            <v>0</v>
          </cell>
          <cell r="AD430">
            <v>0</v>
          </cell>
          <cell r="AG430">
            <v>0</v>
          </cell>
        </row>
        <row r="431">
          <cell r="D431" t="str">
            <v>DW_LQ-1- TS</v>
          </cell>
          <cell r="Y431">
            <v>0</v>
          </cell>
          <cell r="AA431">
            <v>0</v>
          </cell>
          <cell r="AD431">
            <v>0</v>
          </cell>
          <cell r="AG431">
            <v>0</v>
          </cell>
        </row>
        <row r="432">
          <cell r="D432" t="str">
            <v>DW_LQ-1- TS</v>
          </cell>
          <cell r="Y432">
            <v>0</v>
          </cell>
          <cell r="AA432">
            <v>0</v>
          </cell>
          <cell r="AD432">
            <v>0</v>
          </cell>
          <cell r="AG432">
            <v>0</v>
          </cell>
        </row>
        <row r="433">
          <cell r="D433" t="str">
            <v>DW_LQ-1- TS</v>
          </cell>
          <cell r="Y433">
            <v>16247500</v>
          </cell>
          <cell r="AA433">
            <v>0</v>
          </cell>
          <cell r="AD433">
            <v>8375000</v>
          </cell>
          <cell r="AG433">
            <v>8375000</v>
          </cell>
        </row>
        <row r="434">
          <cell r="Y434">
            <v>0</v>
          </cell>
          <cell r="AA434">
            <v>0</v>
          </cell>
          <cell r="AD434">
            <v>0</v>
          </cell>
          <cell r="AG434">
            <v>0</v>
          </cell>
        </row>
        <row r="435">
          <cell r="Y435">
            <v>0</v>
          </cell>
          <cell r="AA435">
            <v>0</v>
          </cell>
          <cell r="AD435">
            <v>0</v>
          </cell>
          <cell r="AG435">
            <v>0</v>
          </cell>
        </row>
        <row r="436">
          <cell r="Y436">
            <v>0</v>
          </cell>
          <cell r="AA436">
            <v>0</v>
          </cell>
          <cell r="AD436">
            <v>0</v>
          </cell>
          <cell r="AG436">
            <v>0</v>
          </cell>
        </row>
        <row r="437">
          <cell r="Y437">
            <v>0</v>
          </cell>
          <cell r="AA437">
            <v>0</v>
          </cell>
          <cell r="AD437">
            <v>0</v>
          </cell>
          <cell r="AG437">
            <v>0</v>
          </cell>
        </row>
        <row r="438">
          <cell r="Y438">
            <v>0</v>
          </cell>
          <cell r="AA438">
            <v>0</v>
          </cell>
          <cell r="AD438">
            <v>0</v>
          </cell>
          <cell r="AG438">
            <v>0</v>
          </cell>
        </row>
        <row r="439">
          <cell r="Y439">
            <v>0</v>
          </cell>
          <cell r="AA439">
            <v>0</v>
          </cell>
          <cell r="AD439">
            <v>0</v>
          </cell>
          <cell r="AG439">
            <v>0</v>
          </cell>
        </row>
        <row r="440">
          <cell r="Y440">
            <v>0</v>
          </cell>
          <cell r="AA440">
            <v>0</v>
          </cell>
          <cell r="AD440">
            <v>0</v>
          </cell>
          <cell r="AG440">
            <v>0</v>
          </cell>
        </row>
        <row r="441">
          <cell r="Y441">
            <v>0</v>
          </cell>
          <cell r="AA441">
            <v>0</v>
          </cell>
          <cell r="AD441">
            <v>0</v>
          </cell>
          <cell r="AG441">
            <v>0</v>
          </cell>
        </row>
        <row r="442">
          <cell r="Y442">
            <v>2038248.875</v>
          </cell>
          <cell r="AA442">
            <v>0</v>
          </cell>
          <cell r="AD442">
            <v>0</v>
          </cell>
          <cell r="AG442">
            <v>2405764.0587499999</v>
          </cell>
        </row>
        <row r="443">
          <cell r="Y443">
            <v>950478.75000000012</v>
          </cell>
          <cell r="AA443">
            <v>0</v>
          </cell>
          <cell r="AD443">
            <v>0</v>
          </cell>
          <cell r="AG443">
            <v>1121858.8875000002</v>
          </cell>
        </row>
        <row r="444">
          <cell r="Y444">
            <v>4771952.4905000003</v>
          </cell>
          <cell r="AA444">
            <v>0</v>
          </cell>
          <cell r="AD444">
            <v>0</v>
          </cell>
          <cell r="AG444">
            <v>5632379.8003850002</v>
          </cell>
        </row>
        <row r="445">
          <cell r="Y445">
            <v>1213655.7550000001</v>
          </cell>
          <cell r="AA445">
            <v>0</v>
          </cell>
          <cell r="AD445">
            <v>0</v>
          </cell>
          <cell r="AG445">
            <v>1432489.1483500004</v>
          </cell>
        </row>
        <row r="446">
          <cell r="Y446">
            <v>64990</v>
          </cell>
          <cell r="AA446">
            <v>0</v>
          </cell>
          <cell r="AD446">
            <v>0</v>
          </cell>
          <cell r="AG446">
            <v>76708.3</v>
          </cell>
        </row>
        <row r="447">
          <cell r="Y447">
            <v>0</v>
          </cell>
          <cell r="AA447">
            <v>0</v>
          </cell>
          <cell r="AD447">
            <v>0</v>
          </cell>
          <cell r="AG447">
            <v>0</v>
          </cell>
        </row>
        <row r="448">
          <cell r="Y448">
            <v>0</v>
          </cell>
          <cell r="AA448">
            <v>0</v>
          </cell>
          <cell r="AD448">
            <v>0</v>
          </cell>
          <cell r="AG448">
            <v>0</v>
          </cell>
        </row>
        <row r="449">
          <cell r="Y449">
            <v>0</v>
          </cell>
          <cell r="AA449">
            <v>0</v>
          </cell>
          <cell r="AD449">
            <v>0</v>
          </cell>
          <cell r="AG449">
            <v>0</v>
          </cell>
        </row>
        <row r="450">
          <cell r="D450" t="str">
            <v>DW_LQ-1- TS</v>
          </cell>
          <cell r="Y450">
            <v>97485</v>
          </cell>
          <cell r="AA450">
            <v>0</v>
          </cell>
          <cell r="AD450">
            <v>0</v>
          </cell>
          <cell r="AG450">
            <v>115062.45</v>
          </cell>
        </row>
        <row r="451">
          <cell r="D451" t="str">
            <v>DW_LQ-1- TS</v>
          </cell>
          <cell r="Y451">
            <v>194970</v>
          </cell>
          <cell r="AA451">
            <v>0</v>
          </cell>
          <cell r="AD451">
            <v>0</v>
          </cell>
          <cell r="AG451">
            <v>230124.9</v>
          </cell>
        </row>
        <row r="452">
          <cell r="D452" t="str">
            <v>DW_LQ-1- TS</v>
          </cell>
          <cell r="Y452">
            <v>1013844</v>
          </cell>
          <cell r="AA452">
            <v>0</v>
          </cell>
          <cell r="AD452">
            <v>0</v>
          </cell>
          <cell r="AG452">
            <v>1196649.48</v>
          </cell>
        </row>
        <row r="453">
          <cell r="D453" t="str">
            <v>DW_LQ-1- TS</v>
          </cell>
          <cell r="Y453">
            <v>487425</v>
          </cell>
          <cell r="AA453">
            <v>0</v>
          </cell>
          <cell r="AD453">
            <v>0</v>
          </cell>
          <cell r="AG453">
            <v>575312.25</v>
          </cell>
        </row>
        <row r="454">
          <cell r="D454" t="str">
            <v>DW_LQ-1- TS</v>
          </cell>
          <cell r="Y454">
            <v>97485</v>
          </cell>
          <cell r="AA454">
            <v>0</v>
          </cell>
          <cell r="AD454">
            <v>0</v>
          </cell>
          <cell r="AG454">
            <v>115062.45</v>
          </cell>
        </row>
        <row r="455">
          <cell r="D455" t="str">
            <v>DW_LQ-1- TS</v>
          </cell>
          <cell r="Y455">
            <v>162475</v>
          </cell>
          <cell r="AA455">
            <v>0</v>
          </cell>
          <cell r="AD455">
            <v>0</v>
          </cell>
          <cell r="AG455">
            <v>191770.75</v>
          </cell>
        </row>
        <row r="456">
          <cell r="D456" t="str">
            <v>DW_LQ-1- TS</v>
          </cell>
          <cell r="Y456">
            <v>243712.5</v>
          </cell>
          <cell r="AA456">
            <v>0</v>
          </cell>
          <cell r="AD456">
            <v>0</v>
          </cell>
          <cell r="AG456">
            <v>287656.125</v>
          </cell>
        </row>
        <row r="457">
          <cell r="D457" t="str">
            <v>DW_LQ-1- TS</v>
          </cell>
          <cell r="Y457">
            <v>48742.5</v>
          </cell>
          <cell r="AA457">
            <v>0</v>
          </cell>
          <cell r="AD457">
            <v>0</v>
          </cell>
          <cell r="AG457">
            <v>57531.224999999999</v>
          </cell>
        </row>
        <row r="458">
          <cell r="D458" t="str">
            <v>DW_LQ-1- TS</v>
          </cell>
          <cell r="Y458">
            <v>81237.5</v>
          </cell>
          <cell r="AA458">
            <v>0</v>
          </cell>
          <cell r="AD458">
            <v>0</v>
          </cell>
          <cell r="AG458">
            <v>95885.375</v>
          </cell>
        </row>
        <row r="459">
          <cell r="Y459">
            <v>0</v>
          </cell>
          <cell r="AA459">
            <v>0</v>
          </cell>
          <cell r="AD459">
            <v>0</v>
          </cell>
          <cell r="AG459">
            <v>0</v>
          </cell>
        </row>
        <row r="460">
          <cell r="Y460">
            <v>0</v>
          </cell>
          <cell r="AA460">
            <v>0</v>
          </cell>
          <cell r="AD460">
            <v>0</v>
          </cell>
          <cell r="AG460">
            <v>0</v>
          </cell>
        </row>
        <row r="461">
          <cell r="Y461">
            <v>0</v>
          </cell>
          <cell r="AA461">
            <v>0</v>
          </cell>
          <cell r="AD461">
            <v>0</v>
          </cell>
          <cell r="AG461">
            <v>0</v>
          </cell>
        </row>
        <row r="462">
          <cell r="Y462">
            <v>0</v>
          </cell>
          <cell r="AA462">
            <v>0</v>
          </cell>
          <cell r="AD462">
            <v>0</v>
          </cell>
          <cell r="AG462">
            <v>0</v>
          </cell>
        </row>
        <row r="463">
          <cell r="Y463">
            <v>0</v>
          </cell>
          <cell r="AA463">
            <v>0</v>
          </cell>
          <cell r="AD463">
            <v>0</v>
          </cell>
          <cell r="AG463">
            <v>0</v>
          </cell>
        </row>
        <row r="464">
          <cell r="Y464">
            <v>0</v>
          </cell>
          <cell r="AA464">
            <v>0</v>
          </cell>
          <cell r="AD464">
            <v>0</v>
          </cell>
          <cell r="AG464">
            <v>0</v>
          </cell>
        </row>
        <row r="465">
          <cell r="Y465">
            <v>0</v>
          </cell>
          <cell r="AA465">
            <v>0</v>
          </cell>
          <cell r="AD465">
            <v>0</v>
          </cell>
          <cell r="AG465">
            <v>0</v>
          </cell>
        </row>
        <row r="466">
          <cell r="Y466">
            <v>0</v>
          </cell>
          <cell r="AA466">
            <v>0</v>
          </cell>
          <cell r="AD466">
            <v>0</v>
          </cell>
          <cell r="AG466">
            <v>0</v>
          </cell>
        </row>
        <row r="467">
          <cell r="D467" t="str">
            <v>DW_RP- TS</v>
          </cell>
          <cell r="Y467">
            <v>3207256.5</v>
          </cell>
          <cell r="AA467">
            <v>661290</v>
          </cell>
          <cell r="AD467">
            <v>2737740.5999999996</v>
          </cell>
          <cell r="AG467">
            <v>0</v>
          </cell>
        </row>
        <row r="468">
          <cell r="D468" t="str">
            <v>DW_RP- TS</v>
          </cell>
          <cell r="Y468">
            <v>4708525.5</v>
          </cell>
          <cell r="AA468">
            <v>970830</v>
          </cell>
          <cell r="AD468">
            <v>4019236.1999999997</v>
          </cell>
          <cell r="AG468">
            <v>0</v>
          </cell>
        </row>
        <row r="469">
          <cell r="D469" t="str">
            <v>DW_RP- TS</v>
          </cell>
          <cell r="Y469">
            <v>7915782</v>
          </cell>
          <cell r="AA469">
            <v>1632120</v>
          </cell>
          <cell r="AD469">
            <v>6756976.7999999998</v>
          </cell>
          <cell r="AG469">
            <v>0</v>
          </cell>
        </row>
        <row r="470">
          <cell r="Y470">
            <v>0</v>
          </cell>
          <cell r="AA470">
            <v>0</v>
          </cell>
          <cell r="AD470">
            <v>0</v>
          </cell>
          <cell r="AG470">
            <v>0</v>
          </cell>
        </row>
        <row r="471">
          <cell r="Y471">
            <v>0</v>
          </cell>
          <cell r="AA471">
            <v>0</v>
          </cell>
          <cell r="AD471">
            <v>0</v>
          </cell>
          <cell r="AG471">
            <v>0</v>
          </cell>
        </row>
        <row r="472">
          <cell r="Y472">
            <v>0</v>
          </cell>
          <cell r="AA472">
            <v>0</v>
          </cell>
          <cell r="AD472">
            <v>0</v>
          </cell>
          <cell r="AG472">
            <v>0</v>
          </cell>
        </row>
        <row r="473">
          <cell r="Y473">
            <v>0</v>
          </cell>
          <cell r="AA473">
            <v>0</v>
          </cell>
          <cell r="AD473">
            <v>0</v>
          </cell>
          <cell r="AG473">
            <v>0</v>
          </cell>
        </row>
        <row r="474">
          <cell r="Y474">
            <v>0</v>
          </cell>
          <cell r="AA474">
            <v>0</v>
          </cell>
          <cell r="AD474">
            <v>0</v>
          </cell>
          <cell r="AG474">
            <v>0</v>
          </cell>
        </row>
        <row r="475">
          <cell r="Y475">
            <v>0</v>
          </cell>
          <cell r="AA475">
            <v>0</v>
          </cell>
          <cell r="AD475">
            <v>0</v>
          </cell>
          <cell r="AG475">
            <v>0</v>
          </cell>
        </row>
        <row r="476">
          <cell r="Y476">
            <v>0</v>
          </cell>
          <cell r="AA476">
            <v>0</v>
          </cell>
          <cell r="AD476">
            <v>0</v>
          </cell>
          <cell r="AG476">
            <v>0</v>
          </cell>
        </row>
        <row r="477">
          <cell r="Y477">
            <v>0</v>
          </cell>
          <cell r="AA477">
            <v>0</v>
          </cell>
          <cell r="AD477">
            <v>0</v>
          </cell>
          <cell r="AG477">
            <v>0</v>
          </cell>
        </row>
        <row r="478">
          <cell r="Y478">
            <v>2038248.875</v>
          </cell>
          <cell r="AA478">
            <v>0</v>
          </cell>
          <cell r="AD478">
            <v>0</v>
          </cell>
          <cell r="AG478">
            <v>2405764.0587499999</v>
          </cell>
        </row>
        <row r="479">
          <cell r="Y479">
            <v>950478.75000000012</v>
          </cell>
          <cell r="AA479">
            <v>0</v>
          </cell>
          <cell r="AD479">
            <v>0</v>
          </cell>
          <cell r="AG479">
            <v>1121858.8875000002</v>
          </cell>
        </row>
        <row r="480">
          <cell r="Y480">
            <v>4771952.4905000003</v>
          </cell>
          <cell r="AA480">
            <v>0</v>
          </cell>
          <cell r="AD480">
            <v>0</v>
          </cell>
          <cell r="AG480">
            <v>5632379.8003850002</v>
          </cell>
        </row>
        <row r="481">
          <cell r="Y481">
            <v>1213655.7550000001</v>
          </cell>
          <cell r="AA481">
            <v>0</v>
          </cell>
          <cell r="AD481">
            <v>0</v>
          </cell>
          <cell r="AG481">
            <v>1432489.1483500004</v>
          </cell>
        </row>
        <row r="482">
          <cell r="Y482">
            <v>64990</v>
          </cell>
          <cell r="AA482">
            <v>0</v>
          </cell>
          <cell r="AD482">
            <v>0</v>
          </cell>
          <cell r="AG482">
            <v>76708.3</v>
          </cell>
        </row>
        <row r="483">
          <cell r="Y483">
            <v>0</v>
          </cell>
          <cell r="AA483">
            <v>0</v>
          </cell>
          <cell r="AD483">
            <v>0</v>
          </cell>
          <cell r="AG483">
            <v>0</v>
          </cell>
        </row>
        <row r="484">
          <cell r="Y484">
            <v>0</v>
          </cell>
          <cell r="AA484">
            <v>0</v>
          </cell>
          <cell r="AD484">
            <v>0</v>
          </cell>
          <cell r="AG484">
            <v>0</v>
          </cell>
        </row>
        <row r="485">
          <cell r="Y485">
            <v>0</v>
          </cell>
          <cell r="AA485">
            <v>0</v>
          </cell>
          <cell r="AD485">
            <v>0</v>
          </cell>
          <cell r="AG485">
            <v>0</v>
          </cell>
        </row>
        <row r="486">
          <cell r="D486" t="str">
            <v>DW_RP- TS</v>
          </cell>
          <cell r="Y486">
            <v>97485</v>
          </cell>
          <cell r="AA486">
            <v>0</v>
          </cell>
          <cell r="AD486">
            <v>0</v>
          </cell>
          <cell r="AG486">
            <v>115062.45</v>
          </cell>
        </row>
        <row r="487">
          <cell r="D487" t="str">
            <v>DW_RP- TS</v>
          </cell>
          <cell r="Y487">
            <v>194970</v>
          </cell>
          <cell r="AA487">
            <v>0</v>
          </cell>
          <cell r="AD487">
            <v>0</v>
          </cell>
          <cell r="AG487">
            <v>230124.9</v>
          </cell>
        </row>
        <row r="488">
          <cell r="D488" t="str">
            <v>DW_RP- TS</v>
          </cell>
          <cell r="Y488">
            <v>1013844</v>
          </cell>
          <cell r="AA488">
            <v>0</v>
          </cell>
          <cell r="AD488">
            <v>0</v>
          </cell>
          <cell r="AG488">
            <v>1196649.48</v>
          </cell>
        </row>
        <row r="489">
          <cell r="D489" t="str">
            <v>DW_RP- TS</v>
          </cell>
          <cell r="Y489">
            <v>487425</v>
          </cell>
          <cell r="AA489">
            <v>0</v>
          </cell>
          <cell r="AD489">
            <v>0</v>
          </cell>
          <cell r="AG489">
            <v>575312.25</v>
          </cell>
        </row>
        <row r="490">
          <cell r="D490" t="str">
            <v>DW_RP- TS</v>
          </cell>
          <cell r="Y490">
            <v>97485</v>
          </cell>
          <cell r="AA490">
            <v>0</v>
          </cell>
          <cell r="AD490">
            <v>0</v>
          </cell>
          <cell r="AG490">
            <v>115062.45</v>
          </cell>
        </row>
        <row r="491">
          <cell r="D491" t="str">
            <v>DW_RP- TS</v>
          </cell>
          <cell r="Y491">
            <v>162475</v>
          </cell>
          <cell r="AA491">
            <v>0</v>
          </cell>
          <cell r="AD491">
            <v>0</v>
          </cell>
          <cell r="AG491">
            <v>191770.75</v>
          </cell>
        </row>
        <row r="492">
          <cell r="D492" t="str">
            <v>DW_RP- TS</v>
          </cell>
          <cell r="Y492">
            <v>243712.5</v>
          </cell>
          <cell r="AA492">
            <v>0</v>
          </cell>
          <cell r="AD492">
            <v>0</v>
          </cell>
          <cell r="AG492">
            <v>287656.125</v>
          </cell>
        </row>
        <row r="493">
          <cell r="D493" t="str">
            <v>DW_RP- TS</v>
          </cell>
          <cell r="Y493">
            <v>48742.5</v>
          </cell>
          <cell r="AA493">
            <v>0</v>
          </cell>
          <cell r="AD493">
            <v>0</v>
          </cell>
          <cell r="AG493">
            <v>57531.224999999999</v>
          </cell>
        </row>
        <row r="494">
          <cell r="D494" t="str">
            <v>DW_RP- TS</v>
          </cell>
          <cell r="Y494">
            <v>81237.5</v>
          </cell>
          <cell r="AA494">
            <v>0</v>
          </cell>
          <cell r="AD494">
            <v>0</v>
          </cell>
          <cell r="AG494">
            <v>95885.375</v>
          </cell>
        </row>
        <row r="495">
          <cell r="Y495">
            <v>0</v>
          </cell>
          <cell r="AA495">
            <v>0</v>
          </cell>
          <cell r="AD495">
            <v>0</v>
          </cell>
          <cell r="AG495">
            <v>0</v>
          </cell>
        </row>
        <row r="496">
          <cell r="Y496">
            <v>0</v>
          </cell>
          <cell r="AA496">
            <v>0</v>
          </cell>
          <cell r="AD496">
            <v>0</v>
          </cell>
          <cell r="AG496">
            <v>0</v>
          </cell>
        </row>
        <row r="497">
          <cell r="Y497">
            <v>1624750</v>
          </cell>
          <cell r="AA497">
            <v>0</v>
          </cell>
          <cell r="AD497">
            <v>837500</v>
          </cell>
          <cell r="AG497">
            <v>837500</v>
          </cell>
        </row>
        <row r="498">
          <cell r="Y498">
            <v>0</v>
          </cell>
          <cell r="AA498">
            <v>0</v>
          </cell>
          <cell r="AD498">
            <v>0</v>
          </cell>
          <cell r="AG498">
            <v>0</v>
          </cell>
        </row>
        <row r="499">
          <cell r="Y499">
            <v>189123324.3465175</v>
          </cell>
          <cell r="AA499">
            <v>0</v>
          </cell>
          <cell r="AD499">
            <v>97486249.66315335</v>
          </cell>
          <cell r="AG499">
            <v>104819012.58926339</v>
          </cell>
        </row>
        <row r="500">
          <cell r="Y500">
            <v>14334815.866875</v>
          </cell>
          <cell r="AA500">
            <v>0</v>
          </cell>
          <cell r="AD500">
            <v>7389080.34375</v>
          </cell>
          <cell r="AG500">
            <v>7389080.34375</v>
          </cell>
        </row>
        <row r="501">
          <cell r="Y501">
            <v>100905846.13499999</v>
          </cell>
          <cell r="AA501">
            <v>0</v>
          </cell>
          <cell r="AD501">
            <v>52013322.75</v>
          </cell>
          <cell r="AG501">
            <v>52013322.75</v>
          </cell>
        </row>
        <row r="502">
          <cell r="Y502">
            <v>82312272.125</v>
          </cell>
          <cell r="AA502">
            <v>0</v>
          </cell>
          <cell r="AD502">
            <v>42429006.25</v>
          </cell>
          <cell r="AG502">
            <v>42429006.25</v>
          </cell>
        </row>
        <row r="503">
          <cell r="Y503">
            <v>1559704389.9935362</v>
          </cell>
          <cell r="AA503">
            <v>0</v>
          </cell>
          <cell r="AD503">
            <v>803971335.04821455</v>
          </cell>
          <cell r="AG503">
            <v>803971335.04821455</v>
          </cell>
        </row>
        <row r="504">
          <cell r="Y504">
            <v>56437933.405000001</v>
          </cell>
          <cell r="AA504">
            <v>0</v>
          </cell>
          <cell r="AD504">
            <v>29091718.25</v>
          </cell>
          <cell r="AG504">
            <v>29091718.25</v>
          </cell>
        </row>
        <row r="505">
          <cell r="Y505">
            <v>110309574.185</v>
          </cell>
          <cell r="AA505">
            <v>0</v>
          </cell>
          <cell r="AD505">
            <v>56860605.25</v>
          </cell>
          <cell r="AG505">
            <v>56860605.25</v>
          </cell>
        </row>
        <row r="506">
          <cell r="Y506">
            <v>1507401716.3599999</v>
          </cell>
          <cell r="AA506">
            <v>0</v>
          </cell>
          <cell r="AD506">
            <v>777011194</v>
          </cell>
          <cell r="AG506">
            <v>777011194</v>
          </cell>
        </row>
        <row r="507">
          <cell r="Y507">
            <v>374782219.82499999</v>
          </cell>
          <cell r="AA507">
            <v>0</v>
          </cell>
          <cell r="AD507">
            <v>193186711.25</v>
          </cell>
          <cell r="AG507">
            <v>193186711.25</v>
          </cell>
        </row>
        <row r="508">
          <cell r="Y508">
            <v>25249492.364999998</v>
          </cell>
          <cell r="AA508">
            <v>0</v>
          </cell>
          <cell r="AD508">
            <v>13015202.25</v>
          </cell>
          <cell r="AG508">
            <v>13015202.25</v>
          </cell>
        </row>
        <row r="509">
          <cell r="Y509">
            <v>13812259.709999999</v>
          </cell>
          <cell r="AA509">
            <v>0</v>
          </cell>
          <cell r="AD509">
            <v>7119721.5</v>
          </cell>
          <cell r="AG509">
            <v>7119721.5</v>
          </cell>
        </row>
        <row r="510">
          <cell r="Y510">
            <v>121277301.85643749</v>
          </cell>
          <cell r="AA510">
            <v>0</v>
          </cell>
          <cell r="AD510">
            <v>62514073.121874996</v>
          </cell>
          <cell r="AG510">
            <v>62514073.121874996</v>
          </cell>
        </row>
        <row r="511">
          <cell r="Y511">
            <v>8976420994.6390018</v>
          </cell>
          <cell r="AA511">
            <v>858306085.05142844</v>
          </cell>
          <cell r="AD511">
            <v>4825745251.0066099</v>
          </cell>
          <cell r="AG511">
            <v>3808333314.0894265</v>
          </cell>
        </row>
      </sheetData>
      <sheetData sheetId="14">
        <row r="1">
          <cell r="U1">
            <v>153</v>
          </cell>
          <cell r="AE1">
            <v>122</v>
          </cell>
        </row>
      </sheetData>
      <sheetData sheetId="15">
        <row r="1">
          <cell r="C1" t="str">
            <v>IFP-1 Sub- Structure</v>
          </cell>
          <cell r="D1">
            <v>41372</v>
          </cell>
          <cell r="E1">
            <v>41445</v>
          </cell>
          <cell r="F1">
            <v>74</v>
          </cell>
          <cell r="G1">
            <v>0.27924528301886792</v>
          </cell>
        </row>
        <row r="2">
          <cell r="C2" t="str">
            <v>LQ-1 Sub- Structure</v>
          </cell>
          <cell r="D2">
            <v>41428</v>
          </cell>
          <cell r="E2">
            <v>41491</v>
          </cell>
          <cell r="F2">
            <v>64</v>
          </cell>
          <cell r="G2">
            <v>0.24150943396226415</v>
          </cell>
        </row>
        <row r="3">
          <cell r="C3" t="str">
            <v>CPP Sub- Structure</v>
          </cell>
          <cell r="D3">
            <v>41079</v>
          </cell>
          <cell r="E3">
            <v>41163</v>
          </cell>
          <cell r="F3">
            <v>85</v>
          </cell>
          <cell r="G3">
            <v>0.32075471698113206</v>
          </cell>
        </row>
        <row r="4">
          <cell r="C4" t="str">
            <v>RP Sub- Structure</v>
          </cell>
          <cell r="D4">
            <v>41487</v>
          </cell>
          <cell r="E4">
            <v>41528</v>
          </cell>
          <cell r="F4">
            <v>42</v>
          </cell>
          <cell r="G4">
            <v>0.15849056603773584</v>
          </cell>
        </row>
        <row r="5">
          <cell r="F5">
            <v>265</v>
          </cell>
          <cell r="G5">
            <v>1</v>
          </cell>
        </row>
        <row r="6">
          <cell r="C6" t="str">
            <v>LQ-1 Topside</v>
          </cell>
          <cell r="D6">
            <v>41723</v>
          </cell>
          <cell r="E6">
            <v>41753</v>
          </cell>
          <cell r="F6">
            <v>31</v>
          </cell>
          <cell r="G6">
            <v>0.256198347107438</v>
          </cell>
        </row>
        <row r="7">
          <cell r="C7" t="str">
            <v>IFP-1 Topside</v>
          </cell>
          <cell r="D7">
            <v>41748</v>
          </cell>
          <cell r="E7">
            <v>41778</v>
          </cell>
          <cell r="F7">
            <v>31</v>
          </cell>
          <cell r="G7">
            <v>0.256198347107438</v>
          </cell>
        </row>
        <row r="8">
          <cell r="C8" t="str">
            <v>CPP Topside</v>
          </cell>
          <cell r="D8">
            <v>41774</v>
          </cell>
          <cell r="E8">
            <v>41804</v>
          </cell>
          <cell r="F8">
            <v>31</v>
          </cell>
          <cell r="G8">
            <v>0.256198347107438</v>
          </cell>
        </row>
        <row r="9">
          <cell r="C9" t="str">
            <v>RP Topside</v>
          </cell>
          <cell r="D9">
            <v>41829</v>
          </cell>
          <cell r="E9">
            <v>41856</v>
          </cell>
          <cell r="F9">
            <v>28</v>
          </cell>
          <cell r="G9">
            <v>0.23140495867768596</v>
          </cell>
        </row>
        <row r="10">
          <cell r="F10">
            <v>121</v>
          </cell>
          <cell r="G10">
            <v>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s Price DW+CNGS RUB"/>
      <sheetName val="Cost Sheet CNGS RUB"/>
      <sheetName val="Cost Sheet CNGS USD"/>
      <sheetName val="Cost Sheet DW RUB"/>
      <sheetName val="Cost Breakdown"/>
      <sheetName val="Sheet1"/>
      <sheetName val="Budget Dashboard"/>
      <sheetName val="Pricing sheet Board"/>
      <sheetName val="Division Total Project"/>
      <sheetName val="Division Detail Split"/>
      <sheetName val="Quotes"/>
      <sheetName val="Escalation table"/>
      <sheetName val="Currency"/>
      <sheetName val="TBD"/>
      <sheetName val="Proj Team"/>
      <sheetName val="Duration"/>
      <sheetName val="Eng Substructures"/>
      <sheetName val="Eng Topsides"/>
      <sheetName val="QHSES cost"/>
      <sheetName val="Qualifications "/>
      <sheetName val="Tables"/>
      <sheetName val="Survey"/>
      <sheetName val="Fenders"/>
      <sheetName val="Log"/>
      <sheetName val="Direct Cost All Details Filanov"/>
    </sheetNames>
    <sheetDataSet>
      <sheetData sheetId="0"/>
      <sheetData sheetId="1"/>
      <sheetData sheetId="2"/>
      <sheetData sheetId="3"/>
      <sheetData sheetId="4">
        <row r="1">
          <cell r="D1" t="str">
            <v>Companypackage</v>
          </cell>
        </row>
      </sheetData>
      <sheetData sheetId="5" refreshError="1"/>
      <sheetData sheetId="6">
        <row r="34">
          <cell r="I34">
            <v>295000000</v>
          </cell>
          <cell r="K34">
            <v>1.9210209509384286</v>
          </cell>
        </row>
      </sheetData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>
        <row r="1">
          <cell r="U1">
            <v>153</v>
          </cell>
        </row>
      </sheetData>
      <sheetData sheetId="15">
        <row r="1">
          <cell r="C1" t="str">
            <v>IFP-1 Sub- Structure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>
        <row r="5">
          <cell r="D5">
            <v>2.9850746268656716E-2</v>
          </cell>
        </row>
      </sheetData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L"/>
      <sheetName val="PF_III old"/>
      <sheetName val="вес"/>
      <sheetName val="PF_III"/>
      <sheetName val="PF_II"/>
      <sheetName val="PF_I"/>
      <sheetName val="PF_0"/>
      <sheetName val="бюджет"/>
      <sheetName val="ИВР"/>
      <sheetName val="база"/>
      <sheetName val="MWS"/>
      <sheetName val="Волгарь"/>
      <sheetName val="Demag"/>
      <sheetName val="vessel list A+B"/>
      <sheetName val="vessel list C"/>
      <sheetName val="Сварог"/>
      <sheetName val="Трансмарин"/>
      <sheetName val="расходные"/>
      <sheetName val="оснастка"/>
      <sheetName val="IHC"/>
      <sheetName val="ИВР (непогода)"/>
      <sheetName val="непогода"/>
      <sheetName val="поставки"/>
    </sheetNames>
    <sheetDataSet>
      <sheetData sheetId="0"/>
      <sheetData sheetId="1"/>
      <sheetData sheetId="2"/>
      <sheetData sheetId="3"/>
      <sheetData sheetId="4"/>
      <sheetData sheetId="5">
        <row r="8">
          <cell r="P8">
            <v>1.8</v>
          </cell>
        </row>
        <row r="9">
          <cell r="P9">
            <v>6</v>
          </cell>
        </row>
        <row r="10">
          <cell r="P10">
            <v>1.8749</v>
          </cell>
        </row>
        <row r="11">
          <cell r="P11">
            <v>1.65</v>
          </cell>
        </row>
      </sheetData>
      <sheetData sheetId="6">
        <row r="25">
          <cell r="M25">
            <v>7923.7</v>
          </cell>
        </row>
      </sheetData>
      <sheetData sheetId="7">
        <row r="1">
          <cell r="J1">
            <v>26.002629848783695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Лист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сурсы по задачам (сроки)"/>
      <sheetName val="ИВР (Флот)"/>
      <sheetName val="vessel list A+B"/>
      <sheetName val="Ставки флота-ОБф"/>
      <sheetName val="Ставки флота-2"/>
      <sheetName val="Курсы"/>
      <sheetName val="Мат_Осн рейд ст."/>
      <sheetName val="Мат_ЛКМ"/>
      <sheetName val="Мат_Осн+Инстр+СИЗ"/>
      <sheetName val="Мат_СИЗ+ТБ"/>
      <sheetName val="Мат_АКЗ"/>
      <sheetName val="Мат_Свар+ЛНК"/>
      <sheetName val="Материалы"/>
      <sheetName val="Инжиниринг"/>
      <sheetName val="Персонал"/>
      <sheetName val="ЭММ"/>
      <sheetName val="Суб_IHC ILT&amp;UFT"/>
      <sheetName val="Суб_IHC Leveling"/>
      <sheetName val="Суб_IHC S500_800"/>
      <sheetName val="Суб_VanOrd"/>
      <sheetName val="Суб_ЛЭП"/>
      <sheetName val="Суб_AirLifting"/>
      <sheetName val="Суб_Fugra"/>
      <sheetName val="Суб_NDT"/>
      <sheetName val="Суб_FSDS"/>
      <sheetName val="Суб_Oil States"/>
      <sheetName val="Суб_Сварог"/>
      <sheetName val="Ставки_COS"/>
      <sheetName val="Флот"/>
      <sheetName val="Ставки_АРК"/>
      <sheetName val="Ставки_Росморпорт"/>
      <sheetName val="Ресурсы по задачам (ст-ть)"/>
      <sheetName val="УП"/>
      <sheetName val="Бюджет"/>
      <sheetName val="СЕБЕСТОИМОСТЬ"/>
      <sheetName val="Cost"/>
      <sheetName val="CNGS (Диагр)"/>
      <sheetName val="Гр. работ"/>
      <sheetName val="Трудозатраты"/>
      <sheetName val="График работ"/>
      <sheetName val="Прайс-формат_сс (опт)"/>
      <sheetName val="Cashflow DW"/>
      <sheetName val="Cost Sheet DW RUB"/>
      <sheetName val="График платежей_CNGS (нов)"/>
      <sheetName val="Прайс-формат_CNGS"/>
      <sheetName val="Гр. плат. тенд"/>
      <sheetName val="Гр. плат. тенд (диагр)"/>
      <sheetName val="База"/>
      <sheetName val="Прайс-формат_CNGS+DW"/>
      <sheetName val="Прайс-формат тенд"/>
      <sheetName val="Гр. плат. альт."/>
      <sheetName val="Гр. плат. альт. (диагр)"/>
    </sheetNames>
    <sheetDataSet>
      <sheetData sheetId="0"/>
      <sheetData sheetId="1"/>
      <sheetData sheetId="2"/>
      <sheetData sheetId="3"/>
      <sheetData sheetId="4"/>
      <sheetData sheetId="5">
        <row r="2">
          <cell r="C2">
            <v>1.3</v>
          </cell>
        </row>
        <row r="3">
          <cell r="C3">
            <v>1.57</v>
          </cell>
        </row>
        <row r="4">
          <cell r="C4">
            <v>3.0478512648582746E-2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FВ"/>
      <sheetName val="Обвязка"/>
      <sheetName val="3 piplines"/>
      <sheetName val="Гр.Пл."/>
      <sheetName val=". Ø14”"/>
      <sheetName val=". Ø8”"/>
      <sheetName val="оснастка Ø8-14"/>
      <sheetName val="МТО Ø8”"/>
      <sheetName val="МТО Ø14”"/>
      <sheetName val="MTO Ø18-20”"/>
      <sheetName val="металл"/>
      <sheetName val="поставка 14&quot;"/>
      <sheetName val="поставка 8&quot;"/>
      <sheetName val="поставки 18&quot; и 20&quot;"/>
      <sheetName val="оснастка Ø18-20"/>
      <sheetName val="флот 18,20"/>
      <sheetName val="флот Ø8-14"/>
      <sheetName val="флот Ø18-20"/>
      <sheetName val="запчасти"/>
      <sheetName val="ОВОС"/>
      <sheetName val="Ø8”"/>
      <sheetName val="Ø14”"/>
      <sheetName val="Ø18”"/>
      <sheetName val="Ø20”"/>
      <sheetName val="Total"/>
      <sheetName val="Прайс"/>
      <sheetName val="График платежей"/>
      <sheetName val="Прайс (А)"/>
      <sheetName val="График платежей (А)"/>
      <sheetName val="Дополненеи к раз.4 Гр.пл."/>
      <sheetName val="граф.плат.8&quot; основной"/>
      <sheetName val="граф.плат.14&quot;основной"/>
      <sheetName val="граф.плат.18&quot; и 20&quot;основной"/>
      <sheetName val="Преамбула (alternative)"/>
      <sheetName val="Прайс (альтернат.)"/>
      <sheetName val="граф.плат.18&quot; и 20&quot; альтернат."/>
      <sheetName val="граф.плат.8&quot; альтернат."/>
      <sheetName val="граф.плат.14&quot;альтернат."/>
      <sheetName val="Ед.расц. 2.А"/>
      <sheetName val="Ед.расц. 2.В"/>
      <sheetName val="Ед.расц. 2.С, 2.D, 2.E"/>
      <sheetName val="Ед.расц. 3"/>
      <sheetName val="для Dot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4">
          <cell r="I4">
            <v>10.47</v>
          </cell>
        </row>
        <row r="5">
          <cell r="I5">
            <v>12.32</v>
          </cell>
        </row>
      </sheetData>
      <sheetData sheetId="21">
        <row r="3">
          <cell r="I3">
            <v>7.7</v>
          </cell>
        </row>
        <row r="6">
          <cell r="I6">
            <v>1.36</v>
          </cell>
        </row>
        <row r="7">
          <cell r="I7">
            <v>1.6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F_3"/>
      <sheetName val="PF_2"/>
      <sheetName val="PF_1"/>
      <sheetName val="PF_0"/>
      <sheetName val="бюджет"/>
      <sheetName val="ИВР"/>
      <sheetName val="база"/>
      <sheetName val="Romona"/>
      <sheetName val="понтоны"/>
      <sheetName val="vessel list"/>
      <sheetName val="расходные"/>
      <sheetName val="основные"/>
      <sheetName val="непогода"/>
      <sheetName val="пересечения"/>
      <sheetName val="расширение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K1">
            <v>21.038790269559499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золяция 1"/>
      <sheetName val="2"/>
      <sheetName val="3"/>
      <sheetName val="6 шламоуловитель"/>
      <sheetName val="7 сепаратор"/>
      <sheetName val="Объёмы работ по ПФ (2)"/>
      <sheetName val="Трудоёмкость (2)"/>
      <sheetName val="Расходные для ТИ+СИЗ"/>
      <sheetName val="Техника-инвестиции"/>
      <sheetName val="Сводная"/>
      <sheetName val="Бюджет_ТИ"/>
      <sheetName val="Бюджет_ЭМД_Гарант"/>
      <sheetName val="База_ТИ"/>
      <sheetName val="Cвод_1 "/>
      <sheetName val="Св_2"/>
      <sheetName val="Св_3"/>
      <sheetName val="Трубопроводы"/>
      <sheetName val="Объёмы работ по ПФ"/>
      <sheetName val="Трудоёмкость"/>
      <sheetName val="Расчёт ЛКМ"/>
      <sheetName val="Техника"/>
      <sheetName val="Заявка"/>
      <sheetName val="расценки"/>
      <sheetName val="Бюджет_АКЗ"/>
      <sheetName val="База_АКЗ"/>
      <sheetName val="работы ЭЛЕКТРИКА"/>
      <sheetName val="работы КИП"/>
      <sheetName val="Пусконаладка"/>
      <sheetName val="Персонал ЭМД"/>
      <sheetName val="Бюджет_ЭМД"/>
      <sheetName val="База_ЭМД"/>
      <sheetName val="invest"/>
      <sheetName val="НМК"/>
      <sheetName val="Сварочные работы"/>
      <sheetName val="Лист1"/>
      <sheetName val="ВРМ"/>
      <sheetName val="aux-му"/>
      <sheetName val="Бюджет_ENG"/>
      <sheetName val="ПФ-0"/>
      <sheetName val="ГП"/>
      <sheetName val="ПФ"/>
      <sheetName val="ИВР"/>
      <sheetName val="БЮДЖЕТ"/>
      <sheetName val="База"/>
      <sheetName val="Ставки"/>
      <sheetName val="ПФ-0 (ТЗ)"/>
      <sheetName val="Лист9"/>
      <sheetName val="ЧДП"/>
      <sheetName val="CFT-673_РАСЧЁТ"/>
      <sheetName val="Лист9 (2)"/>
      <sheetName val="Земляные работы"/>
      <sheetName val="ИНЖ+ПРОЕКТ"/>
      <sheetName val="Суб"/>
      <sheetName val="Суб_Пус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/>
      <sheetData sheetId="50"/>
      <sheetData sheetId="51"/>
      <sheetData sheetId="52" refreshError="1"/>
      <sheetData sheetId="53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&#1055;&#1044;-106_&#1042;&#1077;&#1076;&#1086;&#1084;&#1086;&#1089;&#1090;&#1100;%20&#1042;&#1089;&#1087;&#1086;&#1084;&#1086;&#1075;&#1072;&#1090;&#1077;&#1083;&#1100;&#1085;&#1099;&#1093;+INV%20(rev8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Автор" refreshedDate="41437.641049537036" missingItemsLimit="0" createdVersion="4" refreshedVersion="4" minRefreshableVersion="3" recordCount="727" xr:uid="{00000000-000A-0000-FFFF-FFFF00000000}">
  <cacheSource type="worksheet">
    <worksheetSource name="Таблица134" r:id="rId2"/>
  </cacheSource>
  <cacheFields count="53">
    <cacheField name="Начало" numFmtId="14">
      <sharedItems containsNonDate="0" containsDate="1" containsString="0" containsBlank="1" minDate="2013-05-01T00:00:00" maxDate="2014-05-25T00:00:00"/>
    </cacheField>
    <cacheField name="Окончание" numFmtId="14">
      <sharedItems containsNonDate="0" containsDate="1" containsString="0" containsBlank="1" minDate="2013-05-01T09:00:00" maxDate="2014-06-01T00:00:00"/>
    </cacheField>
    <cacheField name="Длительность" numFmtId="0">
      <sharedItems containsString="0" containsBlank="1" containsNumber="1" containsInteger="1" minValue="0" maxValue="366"/>
    </cacheField>
    <cacheField name="Название_задачи2" numFmtId="0">
      <sharedItems containsBlank="1"/>
    </cacheField>
    <cacheField name="Название_задачи3" numFmtId="0">
      <sharedItems containsBlank="1"/>
    </cacheField>
    <cacheField name="Название_задачи4" numFmtId="0">
      <sharedItems containsBlank="1"/>
    </cacheField>
    <cacheField name="ПФ-1" numFmtId="0">
      <sharedItems containsBlank="1" count="9">
        <s v="Строительные работы на площадке, включая изготовление и монтаж"/>
        <s v="Поставки материалов"/>
        <m/>
        <s v="Обследования"/>
        <s v="Все управление проектом и содействие/ надзор на площадке "/>
        <s v="*"/>
        <s v="Врезки/подключения, испытания, предпусконаладка и пусконаладка"/>
        <s v="Детальный дизайн"/>
        <s v="Окончательная документация, включая исполнительные чертежи"/>
      </sharedItems>
    </cacheField>
    <cacheField name="ПФ-2" numFmtId="0">
      <sharedItems containsBlank="1" count="11">
        <s v="Работы по электрике и контрольно-измерительным приборам"/>
        <s v="Шламоуловитель "/>
        <s v="Трехфазный сепаратор"/>
        <s v="Механические работы, включая трубы, клапаны, фитинги, и т.д."/>
        <s v="Выравнивание грунта, фундамент, опоры конструкций, стеллажи для труб"/>
        <s v="Основные материалы - механическая часть (труба, клапаны, фитинги и конструкции и т.д.)"/>
        <s v="Общий фундамент, опоры для труб, конструкционные изделия"/>
        <m/>
        <s v="*"/>
        <s v="Основные материалы - электрические изделия и контрольно-измерительные приборы "/>
        <s v="Запасные части на 2 года"/>
      </sharedItems>
    </cacheField>
    <cacheField name="Группа" numFmtId="0">
      <sharedItems containsBlank="1" count="14">
        <s v="Персонал"/>
        <s v="ЭММ"/>
        <s v="Основные материалы"/>
        <m/>
        <s v="Субподряд"/>
        <s v="Общепроизводственные расходы"/>
        <s v="Вспомогательные материалы"/>
        <s v="Расходы"/>
        <s v="Доходы"/>
        <s v="Cash Flow"/>
        <s v="Доходы (DOTL)"/>
        <s v="Cash Flow (DOTL)"/>
        <s v="Доходы (компр)"/>
        <s v="Cash Flow (компр)"/>
      </sharedItems>
    </cacheField>
    <cacheField name="Подгруппа" numFmtId="0">
      <sharedItems containsBlank="1" count="27">
        <s v="Рабочие"/>
        <s v="ИТР"/>
        <s v="Оборудование"/>
        <s v="Абразив"/>
        <s v="ЛКМ"/>
        <s v="Теплоизоляция"/>
        <m/>
        <s v="СТО"/>
        <s v="Аренда"/>
        <s v="Субподряд (земл. и бет. работы)"/>
        <s v="Инжиниринг+Проектирование"/>
        <s v="Содержание НГП"/>
        <s v="Квалификация технологических процессов сварки"/>
        <s v="Аттестация НМК"/>
        <s v="Представители поставщиков на пусконаладке"/>
        <s v="RiskTec"/>
        <s v="ESI"/>
        <s v="Управление проектом"/>
        <s v="Содержание персонала"/>
        <s v="ГСМ"/>
        <s v="Расходные материалы"/>
        <s v="МБП"/>
        <s v="Спецодежда и СИЗ"/>
        <s v="Основные материалы"/>
        <s v="Металл для временных конструкций"/>
        <s v="Обустройство строительной площадки"/>
        <s v="Содержание производственной базы"/>
      </sharedItems>
    </cacheField>
    <cacheField name="Конструктив" numFmtId="0">
      <sharedItems containsBlank="1" count="13">
        <s v="*"/>
        <s v="АКЗ опор, площадок обслуживания"/>
        <s v="Временные опоры и стеллажи"/>
        <s v="Планировка территории"/>
        <s v="Шламоуловитель (опоры)"/>
        <s v="Шламоуловитель (фундамент)"/>
        <s v="Сепаратор (фундамент)"/>
        <s v="Трубопроводы (опоры)"/>
        <s v="Трубопроводы (фундамент)"/>
        <s v="Площадки обслуживания"/>
        <s v="Площадки обслуживания (фундамент)"/>
        <s v="Система открытого дренажа"/>
        <m/>
      </sharedItems>
    </cacheField>
    <cacheField name="Вид работ" numFmtId="0">
      <sharedItems containsBlank="1" count="8">
        <s v="ИЗГ"/>
        <s v="АКЗ"/>
        <s v="ПОСТ"/>
        <s v="ТИ"/>
        <m/>
        <s v="ЗЕМЛ"/>
        <s v="МОНТ"/>
        <s v="СУБ"/>
      </sharedItems>
    </cacheField>
    <cacheField name="Подразделение" numFmtId="0">
      <sharedItems containsBlank="1" count="11">
        <s v="ЭМД"/>
        <s v="АКЗ"/>
        <s v="ТИ"/>
        <s v="МУ"/>
        <m/>
        <s v="СВАР"/>
        <s v="НМК"/>
        <s v="ИНЖ"/>
        <s v="ОПР"/>
        <s v="СУБ"/>
        <s v="УП"/>
      </sharedItems>
    </cacheField>
    <cacheField name="Раздел бюджета" numFmtId="0">
      <sharedItems containsBlank="1" count="7">
        <s v="СМР"/>
        <s v="Поставки"/>
        <m/>
        <s v="Услуги"/>
        <s v="Проектирование и Инжиниринг"/>
        <s v="Управление проектом"/>
        <s v="Моб/демоб персонала"/>
      </sharedItems>
    </cacheField>
    <cacheField name="Наименование ресурсов" numFmtId="0">
      <sharedItems containsBlank="1" count="113">
        <s v="Рабочие ЭМД (гарант. обсл.)"/>
        <s v="ИТР ЭМД (гарант. обсл.)"/>
        <s v="Оборудование АКЗ"/>
        <s v="Рабочие АКЗ"/>
        <s v="ИТР АКЗ"/>
        <s v="Абразив"/>
        <s v="ЛКМ"/>
        <s v="Рабочие ТИ"/>
        <s v="ИТР ТИ"/>
        <s v="Теплоизоляция"/>
        <m/>
        <s v="технадзор"/>
        <s v="геодезист"/>
        <s v="проектировщик"/>
        <s v="нач. участка"/>
        <s v="прораб"/>
        <s v="мастер"/>
        <s v="инженер по сварке"/>
        <s v="инженер по ТБ"/>
        <s v="доктор"/>
        <s v="бензовоз"/>
        <s v="погрузчик"/>
        <s v="ДЭС-100"/>
        <s v="Легковой а/м BMW-525"/>
        <s v="автобус на 50 мест"/>
        <s v="микроавтобус на 15-20 мест"/>
        <s v="сварочный аппарат 1 пост"/>
        <s v="сварщик"/>
        <s v="монтажник"/>
        <s v="Субподрядчик по земляным и бетонным работам"/>
        <s v="разнорабочий"/>
        <s v="эскаватор"/>
        <s v="бульдозер"/>
        <s v="сварочный аппарат 8 пост"/>
        <s v="дефектоскопист"/>
        <s v="вибратор глубинный в комплекте "/>
        <s v="кран г/п 10 тн"/>
        <s v="грузовой длинномер"/>
        <s v="сварочный аппарат 6 пост"/>
        <s v="машина резки труб в комплекте"/>
        <s v="труборез разъемный с гидравлической станцией"/>
        <s v="кран г/п 25 тн"/>
        <s v="комплекс RT дефектоскопии"/>
        <s v="комплекс UT дефектоскопии"/>
        <s v="кран г/п 70 тн"/>
        <s v="кран г/п 140 тн"/>
        <s v="трубоукладчик (СТО)"/>
        <s v="ИТР ЭМД"/>
        <s v="электромонтажник"/>
        <s v="слесарь КИП"/>
        <s v="нач.участка ЭМД"/>
        <s v="насос для гидроиспытаний"/>
        <s v="станок для маркировки"/>
        <s v="Компрессор высокого давления с очисткой и осушкой воздуха"/>
        <s v="Инжиниринг"/>
        <s v="Проектирование"/>
        <s v="Содержание НГП"/>
        <s v="Квалификация технологических процессов сварки"/>
        <s v="Аттестация НМК"/>
        <s v="Представители поставщиков на пусконаладке"/>
        <s v="Проведение сессии HAZOP"/>
        <s v="Процедуры ОВОС"/>
        <s v="Управление проектом"/>
        <s v="Проезд персонала"/>
        <s v="Прож/пит персонала"/>
        <s v="Страхование персонала"/>
        <s v="Налоги на ФОТ"/>
        <s v="ГСМ"/>
        <s v="Расходные материалы"/>
        <s v="МБП"/>
        <s v="Спецодежда и СИЗ"/>
        <s v="Шламоуловитель "/>
        <s v="Трехфазный сепаратор"/>
        <s v="Шламоуловитель (Система управления)"/>
        <s v="Трехфазный сепаратор (Система управления)"/>
        <s v="Механическая часть (труба, клапаны, фитинги и конструкции и т.д.)"/>
        <s v="Электрические изделия и контрольно-измерительные приборы "/>
        <s v="Электрические изделия и контрольно-измерительные приборы (инспекции)"/>
        <s v="Общий фундамент, опоры для труб, конструкционные изделия"/>
        <s v="Запасные части на 2 года"/>
        <s v="Металл для временных конструкций"/>
        <s v="Обустройство строительной площадки"/>
        <s v="Содержание производственной базы"/>
        <s v="Услуги связи"/>
        <s v="Административные расходы:"/>
        <s v="Коммерческие риски:"/>
        <s v="Проектные и строительные риски:"/>
        <s v="CAR"/>
        <s v="Банковская гарантия"/>
        <s v="Налоги по д-ти компании:"/>
        <s v="янв.13"/>
        <s v="фев.13"/>
        <s v="мар.13"/>
        <s v="апр.13"/>
        <s v="май.13"/>
        <s v="июн.13"/>
        <s v="июл.13"/>
        <s v="авг.13"/>
        <s v="сен.13"/>
        <s v="окт.13"/>
        <s v="ноя.13"/>
        <s v="дек.13"/>
        <s v="янв.14"/>
        <s v="фев.14"/>
        <s v="мар.14"/>
        <s v="апр.14"/>
        <s v="май.14"/>
        <s v="июн.14"/>
        <s v="июл.14"/>
        <s v="авг.14"/>
        <s v="сен.14"/>
        <s v="окт.14"/>
        <s v="ноя.14"/>
      </sharedItems>
    </cacheField>
    <cacheField name="Ед. изм." numFmtId="0">
      <sharedItems containsBlank="1" count="5">
        <s v="чел.-дн."/>
        <s v="маш.-дн."/>
        <s v="платёж"/>
        <m/>
        <s v="мес."/>
      </sharedItems>
    </cacheField>
    <cacheField name="Единицы_назначения" numFmtId="0">
      <sharedItems containsString="0" containsBlank="1" containsNumber="1" minValue="0" maxValue="47.733333333333334"/>
    </cacheField>
    <cacheField name="Трудозатраты (баз)" numFmtId="3">
      <sharedItems containsString="0" containsBlank="1" containsNumber="1" minValue="0" maxValue="17646590.018284258"/>
    </cacheField>
    <cacheField name="Корр" numFmtId="0">
      <sharedItems containsBlank="1" containsMixedTypes="1" containsNumber="1" minValue="0" maxValue="1.3687499999999999"/>
    </cacheField>
    <cacheField name="Трудозатраты (расч)" numFmtId="3">
      <sharedItems containsString="0" containsBlank="1" containsNumber="1" minValue="0" maxValue="17646590.018284258"/>
    </cacheField>
    <cacheField name="Ставка" numFmtId="0">
      <sharedItems containsString="0" containsBlank="1" containsNumber="1" minValue="0" maxValue="3541879.4337735004"/>
    </cacheField>
    <cacheField name="Расходные материалы" numFmtId="0">
      <sharedItems containsString="0" containsBlank="1" containsNumber="1" minValue="0" maxValue="107177.63340659341"/>
    </cacheField>
    <cacheField name="МБП" numFmtId="0">
      <sharedItems containsString="0" containsBlank="1" containsNumber="1" minValue="0" maxValue="43363.738076992435"/>
    </cacheField>
    <cacheField name="СИЗ" numFmtId="0">
      <sharedItems containsString="0" containsBlank="1" containsNumber="1" minValue="0" maxValue="17984.162999999997"/>
    </cacheField>
    <cacheField name="Проезд" numFmtId="0">
      <sharedItems containsBlank="1" containsMixedTypes="1" containsNumber="1" minValue="0" maxValue="21580.995599999995"/>
    </cacheField>
    <cacheField name="Прож/пит" numFmtId="0">
      <sharedItems containsString="0" containsBlank="1" containsNumber="1" minValue="0" maxValue="115098.64319999998"/>
    </cacheField>
    <cacheField name="Страхование" numFmtId="0">
      <sharedItems containsString="0" containsBlank="1" containsNumber="1" minValue="0" maxValue="1474"/>
    </cacheField>
    <cacheField name="Налоги на ЗП" numFmtId="0">
      <sharedItems containsString="0" containsBlank="1" containsNumber="1" minValue="0" maxValue="33633.659919999998"/>
    </cacheField>
    <cacheField name="Норма расхода топлива" numFmtId="0">
      <sharedItems containsString="0" containsBlank="1" containsNumber="1" minValue="0" maxValue="55"/>
    </cacheField>
    <cacheField name="ГСМ, л." numFmtId="0">
      <sharedItems containsString="0" containsBlank="1" containsNumber="1" minValue="0" maxValue="67720.355999999985"/>
    </cacheField>
    <cacheField name="ГСМ, $" numFmtId="0">
      <sharedItems containsString="0" containsBlank="1" containsNumber="1" minValue="0" maxValue="14221.274759999997"/>
    </cacheField>
    <cacheField name="Итого (ИВР)" numFmtId="0">
      <sharedItems containsString="0" containsBlank="1" containsNumber="1" minValue="0" maxValue="3541879.4337735004"/>
    </cacheField>
    <cacheField name="Итого (ПФ)" numFmtId="3">
      <sharedItems containsString="0" containsBlank="1" containsNumber="1" minValue="0" maxValue="3541879.4337735004"/>
    </cacheField>
    <cacheField name="Итого (ЧДП)" numFmtId="0">
      <sharedItems containsString="0" containsBlank="1" containsNumber="1" minValue="-3376501.8645246257" maxValue="7202000"/>
    </cacheField>
    <cacheField name="Столбец4" numFmtId="0">
      <sharedItems containsNonDate="0" containsString="0" containsBlank="1"/>
    </cacheField>
    <cacheField name="янв.13" numFmtId="0">
      <sharedItems containsString="0" containsBlank="1" containsNumber="1" containsInteger="1" minValue="0" maxValue="0"/>
    </cacheField>
    <cacheField name="фев.13" numFmtId="0">
      <sharedItems containsString="0" containsBlank="1" containsNumber="1" containsInteger="1" minValue="0" maxValue="0"/>
    </cacheField>
    <cacheField name="мар.13" numFmtId="0">
      <sharedItems containsString="0" containsBlank="1" containsNumber="1" containsInteger="1" minValue="0" maxValue="0"/>
    </cacheField>
    <cacheField name="апр.13" numFmtId="0">
      <sharedItems containsString="0" containsBlank="1" containsNumber="1" containsInteger="1" minValue="0" maxValue="0"/>
    </cacheField>
    <cacheField name="июл.13" numFmtId="3">
      <sharedItems containsString="0" containsBlank="1" containsNumber="1" minValue="0" maxValue="2989547.2910364964"/>
    </cacheField>
    <cacheField name="авг.13" numFmtId="3">
      <sharedItems containsString="0" containsBlank="1" containsNumber="1" minValue="0" maxValue="593919.05829864996"/>
    </cacheField>
    <cacheField name="сен.13" numFmtId="3">
      <sharedItems containsString="0" containsBlank="1" containsNumber="1" minValue="0" maxValue="4441761.7072000001"/>
    </cacheField>
    <cacheField name="окт.13" numFmtId="3">
      <sharedItems containsString="0" containsBlank="1" containsNumber="1" minValue="0" maxValue="95502.407528087831"/>
    </cacheField>
    <cacheField name="ноя.13" numFmtId="3">
      <sharedItems containsString="0" containsBlank="1" containsNumber="1" minValue="0" maxValue="156329.49999999997"/>
    </cacheField>
    <cacheField name="дек.13" numFmtId="3">
      <sharedItems containsString="0" containsBlank="1" containsNumber="1" minValue="0" maxValue="688485.38758944697"/>
    </cacheField>
    <cacheField name="янв.14" numFmtId="3">
      <sharedItems containsString="0" containsBlank="1" containsNumber="1" minValue="0" maxValue="1123994.6336600001"/>
    </cacheField>
    <cacheField name="фев.14" numFmtId="3">
      <sharedItems containsString="0" containsBlank="1" containsNumber="1" minValue="0" maxValue="201401.91"/>
    </cacheField>
    <cacheField name="мар.14" numFmtId="3">
      <sharedItems containsString="0" containsBlank="1" containsNumber="1" minValue="0" maxValue="198600.36225695"/>
    </cacheField>
    <cacheField name="апр.14" numFmtId="3">
      <sharedItems containsString="0" containsBlank="1" containsNumber="1" minValue="0" maxValue="253638.01952069998"/>
    </cacheField>
    <cacheField name="май.14" numFmtId="3">
      <sharedItems containsString="0" containsBlank="1" containsNumber="1" minValue="0" maxValue="201401.91000000003"/>
    </cacheField>
    <cacheField name="июн.14" numFmtId="3">
      <sharedItems containsString="0" containsBlank="1" containsNumber="1" minValue="0" maxValue="95502.407528087831"/>
    </cacheField>
    <cacheField name="июл.14" numFmtId="3">
      <sharedItems containsString="0" containsBlank="1" containsNumber="1" minValue="241.97346444607589" maxValue="66051.39116645114"/>
    </cacheField>
    <cacheField name="ИТОГО:" numFmtId="3">
      <sharedItems containsSemiMixedTypes="0" containsString="0" containsNumber="1" minValue="0" maxValue="10539377.19132793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27">
  <r>
    <m/>
    <m/>
    <m/>
    <m/>
    <m/>
    <m/>
    <x v="0"/>
    <x v="0"/>
    <x v="0"/>
    <x v="0"/>
    <x v="0"/>
    <x v="0"/>
    <x v="0"/>
    <x v="0"/>
    <x v="0"/>
    <x v="0"/>
    <m/>
    <n v="180"/>
    <m/>
    <n v="180"/>
    <n v="40"/>
    <n v="4000"/>
    <m/>
    <n v="900"/>
    <s v="ТКМ"/>
    <n v="5760"/>
    <n v="90"/>
    <n v="1440"/>
    <m/>
    <m/>
    <m/>
    <n v="7200"/>
    <n v="19390"/>
    <m/>
    <m/>
    <m/>
    <m/>
    <m/>
    <m/>
    <m/>
    <m/>
    <m/>
    <m/>
    <m/>
    <m/>
    <m/>
    <m/>
    <m/>
    <m/>
    <m/>
    <m/>
    <n v="19390"/>
    <n v="19390"/>
  </r>
  <r>
    <m/>
    <m/>
    <m/>
    <m/>
    <m/>
    <m/>
    <x v="0"/>
    <x v="0"/>
    <x v="0"/>
    <x v="1"/>
    <x v="0"/>
    <x v="0"/>
    <x v="0"/>
    <x v="0"/>
    <x v="1"/>
    <x v="0"/>
    <m/>
    <n v="90"/>
    <m/>
    <n v="90"/>
    <n v="66.666666666666671"/>
    <n v="2000"/>
    <m/>
    <n v="450"/>
    <n v="900"/>
    <n v="2880"/>
    <n v="45"/>
    <n v="1200"/>
    <m/>
    <m/>
    <m/>
    <n v="6000"/>
    <n v="13475"/>
    <m/>
    <m/>
    <m/>
    <m/>
    <m/>
    <m/>
    <m/>
    <m/>
    <m/>
    <m/>
    <m/>
    <m/>
    <m/>
    <m/>
    <m/>
    <m/>
    <m/>
    <m/>
    <n v="13475"/>
    <n v="13475"/>
  </r>
  <r>
    <m/>
    <m/>
    <m/>
    <m/>
    <m/>
    <m/>
    <x v="0"/>
    <x v="1"/>
    <x v="1"/>
    <x v="2"/>
    <x v="0"/>
    <x v="1"/>
    <x v="1"/>
    <x v="0"/>
    <x v="2"/>
    <x v="1"/>
    <m/>
    <n v="41.333333333333329"/>
    <n v="1.3687499999999999"/>
    <n v="56.574999999999989"/>
    <n v="43.823832670496401"/>
    <m/>
    <m/>
    <m/>
    <m/>
    <m/>
    <m/>
    <m/>
    <m/>
    <n v="8497.1999999999989"/>
    <n v="1784.4119999999998"/>
    <n v="2479.3333333333335"/>
    <n v="4263.7453333333333"/>
    <m/>
    <m/>
    <m/>
    <m/>
    <m/>
    <m/>
    <m/>
    <m/>
    <m/>
    <m/>
    <m/>
    <n v="532.96816666666666"/>
    <n v="532.96816666666666"/>
    <n v="532.96816666666666"/>
    <n v="532.96816666666666"/>
    <n v="532.96816666666666"/>
    <n v="532.96816666666666"/>
    <n v="532.96816666666666"/>
    <n v="532.96816666666666"/>
    <n v="4263.7453333333333"/>
  </r>
  <r>
    <m/>
    <m/>
    <m/>
    <m/>
    <m/>
    <m/>
    <x v="0"/>
    <x v="2"/>
    <x v="1"/>
    <x v="2"/>
    <x v="0"/>
    <x v="1"/>
    <x v="1"/>
    <x v="0"/>
    <x v="2"/>
    <x v="1"/>
    <m/>
    <n v="22.733333333333331"/>
    <m/>
    <n v="22.733333333333331"/>
    <n v="59.98387096774195"/>
    <m/>
    <m/>
    <m/>
    <m/>
    <m/>
    <m/>
    <m/>
    <m/>
    <n v="3414.4"/>
    <n v="717.024"/>
    <n v="1363.6333333333334"/>
    <n v="2080.6573333333336"/>
    <m/>
    <m/>
    <m/>
    <m/>
    <m/>
    <m/>
    <m/>
    <m/>
    <m/>
    <m/>
    <m/>
    <n v="260.08216666666669"/>
    <n v="260.08216666666669"/>
    <n v="260.08216666666669"/>
    <n v="260.08216666666669"/>
    <n v="260.08216666666669"/>
    <n v="260.08216666666669"/>
    <n v="260.08216666666669"/>
    <n v="260.08216666666669"/>
    <n v="2080.6573333333331"/>
  </r>
  <r>
    <m/>
    <m/>
    <m/>
    <m/>
    <m/>
    <m/>
    <x v="0"/>
    <x v="3"/>
    <x v="1"/>
    <x v="2"/>
    <x v="0"/>
    <x v="1"/>
    <x v="1"/>
    <x v="0"/>
    <x v="2"/>
    <x v="1"/>
    <m/>
    <n v="104.23233333333333"/>
    <m/>
    <n v="104.23233333333333"/>
    <n v="59.983870967741936"/>
    <m/>
    <m/>
    <m/>
    <m/>
    <m/>
    <m/>
    <m/>
    <m/>
    <n v="15655.023999999999"/>
    <n v="3287.5550399999997"/>
    <n v="6252.2588333333333"/>
    <n v="9539.8138733333326"/>
    <m/>
    <m/>
    <m/>
    <m/>
    <m/>
    <m/>
    <m/>
    <m/>
    <m/>
    <m/>
    <m/>
    <n v="1192.4767341666666"/>
    <n v="1192.4767341666666"/>
    <n v="1192.4767341666666"/>
    <n v="1192.4767341666666"/>
    <n v="1192.4767341666666"/>
    <n v="1192.4767341666666"/>
    <n v="1192.4767341666666"/>
    <n v="1192.4767341666666"/>
    <n v="9539.8138733333326"/>
  </r>
  <r>
    <m/>
    <m/>
    <m/>
    <m/>
    <m/>
    <m/>
    <x v="0"/>
    <x v="4"/>
    <x v="1"/>
    <x v="2"/>
    <x v="1"/>
    <x v="1"/>
    <x v="1"/>
    <x v="0"/>
    <x v="2"/>
    <x v="1"/>
    <m/>
    <n v="450.88724999999988"/>
    <m/>
    <n v="450.88724999999988"/>
    <n v="59.983870967741936"/>
    <m/>
    <m/>
    <m/>
    <m/>
    <m/>
    <m/>
    <m/>
    <m/>
    <n v="67720.355999999985"/>
    <n v="14221.274759999997"/>
    <n v="27045.962624999993"/>
    <n v="41267.237384999986"/>
    <m/>
    <m/>
    <m/>
    <m/>
    <m/>
    <m/>
    <m/>
    <m/>
    <m/>
    <m/>
    <m/>
    <n v="5158.4046731249982"/>
    <n v="5158.4046731249982"/>
    <n v="5158.4046731249982"/>
    <n v="5158.4046731249982"/>
    <n v="5158.4046731249982"/>
    <n v="5158.4046731249982"/>
    <n v="5158.4046731249982"/>
    <n v="5158.4046731249982"/>
    <n v="41267.237384999986"/>
  </r>
  <r>
    <m/>
    <m/>
    <m/>
    <m/>
    <m/>
    <m/>
    <x v="0"/>
    <x v="1"/>
    <x v="0"/>
    <x v="0"/>
    <x v="0"/>
    <x v="1"/>
    <x v="1"/>
    <x v="0"/>
    <x v="3"/>
    <x v="0"/>
    <m/>
    <n v="592.28549999999996"/>
    <n v="1"/>
    <n v="592.28549999999996"/>
    <n v="46"/>
    <n v="706.24116637219208"/>
    <m/>
    <n v="2961.4274999999998"/>
    <n v="3553.7129999999997"/>
    <n v="18953.135999999999"/>
    <n v="130.30280999999997"/>
    <n v="5449.0266000000001"/>
    <m/>
    <m/>
    <m/>
    <n v="27245.132999999998"/>
    <n v="58998.980076372187"/>
    <m/>
    <m/>
    <m/>
    <m/>
    <m/>
    <m/>
    <m/>
    <m/>
    <m/>
    <m/>
    <m/>
    <n v="7374.8725095465234"/>
    <n v="7374.8725095465234"/>
    <n v="7374.8725095465234"/>
    <n v="7374.8725095465234"/>
    <n v="7374.8725095465234"/>
    <n v="7374.8725095465234"/>
    <n v="7374.8725095465234"/>
    <n v="7374.8725095465234"/>
    <n v="58998.980076372172"/>
  </r>
  <r>
    <m/>
    <m/>
    <m/>
    <m/>
    <m/>
    <m/>
    <x v="0"/>
    <x v="2"/>
    <x v="0"/>
    <x v="0"/>
    <x v="0"/>
    <x v="1"/>
    <x v="1"/>
    <x v="0"/>
    <x v="3"/>
    <x v="0"/>
    <m/>
    <n v="258.22125"/>
    <m/>
    <n v="258.22125"/>
    <n v="47.642244780396652"/>
    <n v="307.9029906727169"/>
    <m/>
    <n v="1291.10625"/>
    <n v="1549.3275000000001"/>
    <n v="8263.08"/>
    <n v="56.808674999999994"/>
    <n v="2460.4480000000003"/>
    <m/>
    <m/>
    <m/>
    <n v="12302.24"/>
    <n v="26230.913415672716"/>
    <m/>
    <m/>
    <m/>
    <m/>
    <m/>
    <m/>
    <m/>
    <m/>
    <m/>
    <m/>
    <m/>
    <n v="3278.8641769590895"/>
    <n v="3278.8641769590895"/>
    <n v="3278.8641769590895"/>
    <n v="3278.8641769590895"/>
    <n v="3278.8641769590895"/>
    <n v="3278.8641769590895"/>
    <n v="3278.8641769590895"/>
    <n v="3278.8641769590895"/>
    <n v="26230.91341567272"/>
  </r>
  <r>
    <m/>
    <m/>
    <m/>
    <m/>
    <m/>
    <m/>
    <x v="0"/>
    <x v="3"/>
    <x v="0"/>
    <x v="0"/>
    <x v="0"/>
    <x v="1"/>
    <x v="1"/>
    <x v="0"/>
    <x v="3"/>
    <x v="0"/>
    <m/>
    <n v="1084.9428399999999"/>
    <m/>
    <n v="1084.9428399999999"/>
    <n v="47.250757136661683"/>
    <n v="1293.6857254968402"/>
    <m/>
    <n v="5424.7141999999994"/>
    <n v="6509.6570399999991"/>
    <n v="34718.170879999998"/>
    <n v="238.68742479999995"/>
    <n v="10252.874127999999"/>
    <m/>
    <m/>
    <m/>
    <n v="51264.370639999994"/>
    <n v="109702.16003829683"/>
    <m/>
    <m/>
    <m/>
    <m/>
    <m/>
    <m/>
    <m/>
    <m/>
    <m/>
    <m/>
    <m/>
    <n v="13712.770004787104"/>
    <n v="13712.770004787104"/>
    <n v="13712.770004787104"/>
    <n v="13712.770004787104"/>
    <n v="13712.770004787104"/>
    <n v="13712.770004787104"/>
    <n v="13712.770004787104"/>
    <n v="13712.770004787104"/>
    <n v="109702.16003829683"/>
  </r>
  <r>
    <m/>
    <m/>
    <m/>
    <m/>
    <m/>
    <m/>
    <x v="0"/>
    <x v="4"/>
    <x v="0"/>
    <x v="0"/>
    <x v="1"/>
    <x v="1"/>
    <x v="1"/>
    <x v="0"/>
    <x v="3"/>
    <x v="0"/>
    <m/>
    <n v="3596.8325999999993"/>
    <m/>
    <n v="3596.8325999999993"/>
    <n v="46.754552769567312"/>
    <n v="4288.8628046263575"/>
    <m/>
    <n v="17984.162999999997"/>
    <n v="21580.995599999995"/>
    <n v="115098.64319999998"/>
    <n v="791.30317199999979"/>
    <n v="33633.659919999998"/>
    <m/>
    <m/>
    <m/>
    <n v="168168.29959999997"/>
    <n v="361545.92729662627"/>
    <m/>
    <m/>
    <m/>
    <m/>
    <m/>
    <m/>
    <m/>
    <m/>
    <m/>
    <m/>
    <m/>
    <n v="45193.240912078283"/>
    <n v="45193.240912078283"/>
    <n v="45193.240912078283"/>
    <n v="45193.240912078283"/>
    <n v="45193.240912078283"/>
    <n v="45193.240912078283"/>
    <n v="45193.240912078283"/>
    <n v="45193.240912078283"/>
    <n v="361545.92729662632"/>
  </r>
  <r>
    <m/>
    <m/>
    <m/>
    <m/>
    <m/>
    <m/>
    <x v="0"/>
    <x v="1"/>
    <x v="0"/>
    <x v="1"/>
    <x v="0"/>
    <x v="1"/>
    <x v="1"/>
    <x v="0"/>
    <x v="4"/>
    <x v="0"/>
    <m/>
    <n v="61.593749999999993"/>
    <n v="1"/>
    <n v="61.593749999999993"/>
    <n v="4722.1875"/>
    <n v="73.444380862332793"/>
    <m/>
    <n v="307.96874999999994"/>
    <n v="369.5625"/>
    <n v="1970.9999999999998"/>
    <n v="30.796874999999996"/>
    <n v="944.4375"/>
    <m/>
    <m/>
    <m/>
    <n v="4722.1875"/>
    <n v="8419.3975058623328"/>
    <m/>
    <m/>
    <m/>
    <m/>
    <m/>
    <m/>
    <m/>
    <m/>
    <m/>
    <m/>
    <m/>
    <n v="1052.4246882327916"/>
    <n v="1052.4246882327916"/>
    <n v="1052.4246882327916"/>
    <n v="1052.4246882327916"/>
    <n v="1052.4246882327916"/>
    <n v="1052.4246882327916"/>
    <n v="1052.4246882327916"/>
    <n v="1052.4246882327916"/>
    <n v="8419.3975058623328"/>
  </r>
  <r>
    <m/>
    <m/>
    <m/>
    <m/>
    <m/>
    <m/>
    <x v="0"/>
    <x v="2"/>
    <x v="0"/>
    <x v="1"/>
    <x v="0"/>
    <x v="1"/>
    <x v="1"/>
    <x v="0"/>
    <x v="4"/>
    <x v="0"/>
    <m/>
    <n v="34.21875"/>
    <m/>
    <n v="34.21875"/>
    <n v="1916.6666666666667"/>
    <n v="40.802433812407116"/>
    <m/>
    <n v="171.09375"/>
    <n v="205.3125"/>
    <n v="1095"/>
    <n v="17.109375"/>
    <n v="383.33333333333337"/>
    <m/>
    <m/>
    <m/>
    <n v="1916.6666666666667"/>
    <n v="3829.3180588124069"/>
    <m/>
    <m/>
    <m/>
    <m/>
    <m/>
    <m/>
    <m/>
    <m/>
    <m/>
    <m/>
    <m/>
    <n v="478.66475735155086"/>
    <n v="478.66475735155086"/>
    <n v="478.66475735155086"/>
    <n v="478.66475735155086"/>
    <n v="478.66475735155086"/>
    <n v="478.66475735155086"/>
    <n v="478.66475735155086"/>
    <n v="478.66475735155086"/>
    <n v="3829.3180588124078"/>
  </r>
  <r>
    <m/>
    <m/>
    <m/>
    <m/>
    <m/>
    <m/>
    <x v="0"/>
    <x v="3"/>
    <x v="0"/>
    <x v="1"/>
    <x v="0"/>
    <x v="1"/>
    <x v="1"/>
    <x v="0"/>
    <x v="4"/>
    <x v="0"/>
    <m/>
    <n v="109.5"/>
    <m/>
    <n v="109.5"/>
    <n v="6133.333333333333"/>
    <n v="130.56778819970276"/>
    <m/>
    <n v="547.5"/>
    <n v="657"/>
    <n v="3504"/>
    <n v="54.75"/>
    <n v="1226.6666666666667"/>
    <m/>
    <m/>
    <m/>
    <n v="6133.333333333333"/>
    <n v="12253.817788199704"/>
    <m/>
    <m/>
    <m/>
    <m/>
    <m/>
    <m/>
    <m/>
    <m/>
    <m/>
    <m/>
    <m/>
    <n v="1531.7272235249629"/>
    <n v="1531.7272235249629"/>
    <n v="1531.7272235249629"/>
    <n v="1531.7272235249629"/>
    <n v="1531.7272235249629"/>
    <n v="1531.7272235249629"/>
    <n v="1531.7272235249629"/>
    <n v="1531.7272235249629"/>
    <n v="12253.817788199704"/>
  </r>
  <r>
    <m/>
    <m/>
    <m/>
    <m/>
    <m/>
    <m/>
    <x v="0"/>
    <x v="4"/>
    <x v="0"/>
    <x v="1"/>
    <x v="1"/>
    <x v="1"/>
    <x v="1"/>
    <x v="0"/>
    <x v="4"/>
    <x v="0"/>
    <m/>
    <n v="219"/>
    <m/>
    <n v="219"/>
    <n v="12266.666666666666"/>
    <n v="261.13557639940552"/>
    <m/>
    <n v="1095"/>
    <n v="1314"/>
    <n v="7008"/>
    <n v="109.5"/>
    <n v="2453.3333333333335"/>
    <m/>
    <m/>
    <m/>
    <n v="12266.666666666666"/>
    <n v="24507.635576399407"/>
    <m/>
    <m/>
    <m/>
    <m/>
    <m/>
    <m/>
    <m/>
    <m/>
    <m/>
    <m/>
    <m/>
    <n v="3063.4544470499259"/>
    <n v="3063.4544470499259"/>
    <n v="3063.4544470499259"/>
    <n v="3063.4544470499259"/>
    <n v="3063.4544470499259"/>
    <n v="3063.4544470499259"/>
    <n v="3063.4544470499259"/>
    <n v="3063.4544470499259"/>
    <n v="24507.635576399407"/>
  </r>
  <r>
    <m/>
    <m/>
    <m/>
    <m/>
    <m/>
    <m/>
    <x v="1"/>
    <x v="1"/>
    <x v="2"/>
    <x v="3"/>
    <x v="0"/>
    <x v="2"/>
    <x v="1"/>
    <x v="1"/>
    <x v="5"/>
    <x v="2"/>
    <m/>
    <n v="1"/>
    <m/>
    <n v="1"/>
    <n v="3486.7282809611829"/>
    <m/>
    <m/>
    <m/>
    <m/>
    <m/>
    <m/>
    <m/>
    <m/>
    <m/>
    <m/>
    <n v="3486.7282809611829"/>
    <n v="3486.7282809611829"/>
    <m/>
    <m/>
    <m/>
    <m/>
    <m/>
    <m/>
    <m/>
    <m/>
    <m/>
    <m/>
    <n v="3486.7282809611829"/>
    <m/>
    <m/>
    <m/>
    <m/>
    <m/>
    <m/>
    <m/>
    <m/>
    <n v="3486.7282809611829"/>
  </r>
  <r>
    <m/>
    <m/>
    <m/>
    <m/>
    <m/>
    <m/>
    <x v="1"/>
    <x v="2"/>
    <x v="2"/>
    <x v="3"/>
    <x v="0"/>
    <x v="2"/>
    <x v="1"/>
    <x v="1"/>
    <x v="5"/>
    <x v="2"/>
    <m/>
    <n v="1"/>
    <m/>
    <n v="1"/>
    <n v="1462.8712261244609"/>
    <m/>
    <m/>
    <m/>
    <m/>
    <m/>
    <m/>
    <m/>
    <m/>
    <m/>
    <m/>
    <n v="1462.8712261244609"/>
    <n v="1462.8712261244609"/>
    <m/>
    <m/>
    <m/>
    <m/>
    <m/>
    <m/>
    <m/>
    <m/>
    <m/>
    <m/>
    <n v="1462.8712261244609"/>
    <m/>
    <m/>
    <m/>
    <m/>
    <m/>
    <m/>
    <m/>
    <m/>
    <n v="1462.8712261244609"/>
  </r>
  <r>
    <m/>
    <m/>
    <m/>
    <m/>
    <m/>
    <m/>
    <x v="1"/>
    <x v="5"/>
    <x v="2"/>
    <x v="3"/>
    <x v="0"/>
    <x v="2"/>
    <x v="1"/>
    <x v="1"/>
    <x v="5"/>
    <x v="2"/>
    <m/>
    <n v="1"/>
    <m/>
    <n v="1"/>
    <n v="6226.4697473813922"/>
    <m/>
    <m/>
    <m/>
    <m/>
    <m/>
    <m/>
    <m/>
    <m/>
    <m/>
    <m/>
    <n v="6226.4697473813922"/>
    <n v="6226.4697473813922"/>
    <m/>
    <m/>
    <m/>
    <m/>
    <m/>
    <m/>
    <m/>
    <m/>
    <m/>
    <m/>
    <n v="6226.4697473813922"/>
    <m/>
    <m/>
    <m/>
    <m/>
    <m/>
    <m/>
    <m/>
    <m/>
    <n v="6226.4697473813922"/>
  </r>
  <r>
    <m/>
    <m/>
    <m/>
    <m/>
    <m/>
    <m/>
    <x v="1"/>
    <x v="6"/>
    <x v="2"/>
    <x v="3"/>
    <x v="0"/>
    <x v="2"/>
    <x v="1"/>
    <x v="1"/>
    <x v="5"/>
    <x v="2"/>
    <m/>
    <n v="1"/>
    <m/>
    <n v="1"/>
    <n v="20432.550831792971"/>
    <m/>
    <m/>
    <m/>
    <m/>
    <m/>
    <m/>
    <m/>
    <m/>
    <m/>
    <m/>
    <n v="20432.550831792971"/>
    <n v="20432.550831792971"/>
    <m/>
    <m/>
    <m/>
    <m/>
    <m/>
    <m/>
    <m/>
    <m/>
    <m/>
    <m/>
    <n v="20432.550831792971"/>
    <m/>
    <m/>
    <m/>
    <m/>
    <m/>
    <m/>
    <m/>
    <m/>
    <n v="20432.550831792971"/>
  </r>
  <r>
    <m/>
    <m/>
    <m/>
    <m/>
    <m/>
    <m/>
    <x v="1"/>
    <x v="1"/>
    <x v="2"/>
    <x v="4"/>
    <x v="0"/>
    <x v="2"/>
    <x v="1"/>
    <x v="1"/>
    <x v="6"/>
    <x v="2"/>
    <m/>
    <n v="1"/>
    <m/>
    <n v="1"/>
    <n v="22834.582499999997"/>
    <m/>
    <m/>
    <m/>
    <m/>
    <m/>
    <m/>
    <m/>
    <m/>
    <m/>
    <m/>
    <n v="22834.582499999997"/>
    <n v="22834.582499999997"/>
    <m/>
    <m/>
    <m/>
    <m/>
    <m/>
    <m/>
    <m/>
    <m/>
    <m/>
    <m/>
    <n v="22834.582499999997"/>
    <m/>
    <m/>
    <m/>
    <m/>
    <m/>
    <m/>
    <m/>
    <m/>
    <n v="22834.582499999997"/>
  </r>
  <r>
    <m/>
    <m/>
    <m/>
    <m/>
    <m/>
    <m/>
    <x v="1"/>
    <x v="2"/>
    <x v="2"/>
    <x v="4"/>
    <x v="0"/>
    <x v="2"/>
    <x v="1"/>
    <x v="1"/>
    <x v="6"/>
    <x v="2"/>
    <m/>
    <n v="1"/>
    <m/>
    <n v="1"/>
    <n v="9547.6999999999989"/>
    <m/>
    <m/>
    <m/>
    <m/>
    <m/>
    <m/>
    <m/>
    <m/>
    <m/>
    <m/>
    <n v="9547.6999999999989"/>
    <n v="9547.6999999999989"/>
    <m/>
    <m/>
    <m/>
    <m/>
    <m/>
    <m/>
    <m/>
    <m/>
    <m/>
    <m/>
    <n v="9547.6999999999989"/>
    <m/>
    <m/>
    <m/>
    <m/>
    <m/>
    <m/>
    <m/>
    <m/>
    <n v="9547.6999999999989"/>
  </r>
  <r>
    <m/>
    <m/>
    <m/>
    <m/>
    <m/>
    <m/>
    <x v="1"/>
    <x v="5"/>
    <x v="2"/>
    <x v="4"/>
    <x v="0"/>
    <x v="2"/>
    <x v="1"/>
    <x v="1"/>
    <x v="6"/>
    <x v="2"/>
    <m/>
    <n v="1"/>
    <m/>
    <n v="1"/>
    <n v="41257.299999999996"/>
    <m/>
    <m/>
    <m/>
    <m/>
    <m/>
    <m/>
    <m/>
    <m/>
    <m/>
    <m/>
    <n v="41257.299999999996"/>
    <n v="41257.299999999996"/>
    <m/>
    <m/>
    <m/>
    <m/>
    <m/>
    <m/>
    <m/>
    <m/>
    <m/>
    <m/>
    <n v="41257.299999999996"/>
    <m/>
    <m/>
    <m/>
    <m/>
    <m/>
    <m/>
    <m/>
    <m/>
    <n v="41257.299999999996"/>
  </r>
  <r>
    <m/>
    <m/>
    <m/>
    <m/>
    <m/>
    <m/>
    <x v="1"/>
    <x v="6"/>
    <x v="2"/>
    <x v="4"/>
    <x v="0"/>
    <x v="2"/>
    <x v="1"/>
    <x v="1"/>
    <x v="6"/>
    <x v="2"/>
    <m/>
    <n v="1"/>
    <m/>
    <n v="1"/>
    <n v="156329.49999999997"/>
    <m/>
    <m/>
    <m/>
    <m/>
    <m/>
    <m/>
    <m/>
    <m/>
    <m/>
    <m/>
    <n v="156329.49999999997"/>
    <n v="156329.49999999997"/>
    <m/>
    <m/>
    <m/>
    <m/>
    <m/>
    <m/>
    <m/>
    <m/>
    <m/>
    <m/>
    <n v="156329.49999999997"/>
    <m/>
    <m/>
    <m/>
    <m/>
    <m/>
    <m/>
    <m/>
    <m/>
    <n v="156329.49999999997"/>
  </r>
  <r>
    <m/>
    <m/>
    <m/>
    <m/>
    <m/>
    <m/>
    <x v="0"/>
    <x v="1"/>
    <x v="0"/>
    <x v="0"/>
    <x v="0"/>
    <x v="3"/>
    <x v="2"/>
    <x v="0"/>
    <x v="7"/>
    <x v="0"/>
    <m/>
    <n v="3044"/>
    <n v="0.5"/>
    <n v="1522"/>
    <n v="47"/>
    <n v="5086.1169782753141"/>
    <n v="9653.0507538811926"/>
    <n v="7610"/>
    <n v="9132"/>
    <n v="48704"/>
    <n v="334.84"/>
    <n v="14306.800000000001"/>
    <m/>
    <m/>
    <m/>
    <n v="71534"/>
    <n v="166360.80773215651"/>
    <m/>
    <m/>
    <m/>
    <m/>
    <m/>
    <m/>
    <m/>
    <m/>
    <m/>
    <m/>
    <m/>
    <m/>
    <m/>
    <m/>
    <m/>
    <m/>
    <n v="55453.6025773855"/>
    <n v="55453.6025773855"/>
    <n v="55453.6025773855"/>
    <n v="166360.80773215651"/>
  </r>
  <r>
    <m/>
    <m/>
    <m/>
    <m/>
    <m/>
    <m/>
    <x v="0"/>
    <x v="2"/>
    <x v="0"/>
    <x v="0"/>
    <x v="0"/>
    <x v="3"/>
    <x v="2"/>
    <x v="0"/>
    <x v="7"/>
    <x v="0"/>
    <m/>
    <n v="48.5"/>
    <n v="0.5"/>
    <n v="24.25"/>
    <n v="47"/>
    <n v="81.037014929813637"/>
    <n v="153.80189276059062"/>
    <n v="121.25"/>
    <n v="145.5"/>
    <n v="776"/>
    <n v="5.3349999999999991"/>
    <n v="227.95000000000002"/>
    <m/>
    <m/>
    <m/>
    <n v="1139.75"/>
    <n v="2650.6239076904044"/>
    <m/>
    <m/>
    <m/>
    <m/>
    <m/>
    <m/>
    <m/>
    <m/>
    <m/>
    <m/>
    <m/>
    <m/>
    <m/>
    <m/>
    <m/>
    <m/>
    <n v="883.54130256346809"/>
    <n v="883.54130256346809"/>
    <n v="883.54130256346809"/>
    <n v="2650.6239076904044"/>
  </r>
  <r>
    <m/>
    <m/>
    <m/>
    <m/>
    <m/>
    <m/>
    <x v="0"/>
    <x v="3"/>
    <x v="0"/>
    <x v="0"/>
    <x v="0"/>
    <x v="3"/>
    <x v="2"/>
    <x v="0"/>
    <x v="7"/>
    <x v="0"/>
    <m/>
    <n v="3625.7416176000002"/>
    <n v="0.5"/>
    <n v="1812.8708088000001"/>
    <n v="47"/>
    <n v="6058.1294349917089"/>
    <n v="11497.854091705682"/>
    <n v="9064.3540439999997"/>
    <n v="10877.224852800002"/>
    <n v="58011.865881600002"/>
    <n v="398.83157793599997"/>
    <n v="17040.98560272"/>
    <m/>
    <m/>
    <m/>
    <n v="85204.928013600002"/>
    <n v="198154.1734993534"/>
    <m/>
    <m/>
    <m/>
    <m/>
    <m/>
    <m/>
    <m/>
    <m/>
    <m/>
    <m/>
    <m/>
    <m/>
    <m/>
    <m/>
    <m/>
    <m/>
    <n v="66051.39116645114"/>
    <n v="66051.39116645114"/>
    <n v="66051.39116645114"/>
    <n v="198154.1734993534"/>
  </r>
  <r>
    <m/>
    <m/>
    <m/>
    <m/>
    <m/>
    <m/>
    <x v="0"/>
    <x v="1"/>
    <x v="0"/>
    <x v="1"/>
    <x v="0"/>
    <x v="3"/>
    <x v="2"/>
    <x v="0"/>
    <x v="8"/>
    <x v="0"/>
    <m/>
    <n v="120"/>
    <n v="0.5"/>
    <n v="60"/>
    <n v="76.666666666666671"/>
    <n v="200.50395446551829"/>
    <n v="380.54076559321391"/>
    <n v="300"/>
    <n v="360"/>
    <n v="1920"/>
    <n v="30"/>
    <n v="920"/>
    <m/>
    <m/>
    <m/>
    <n v="4600"/>
    <n v="8711.0447200587332"/>
    <m/>
    <m/>
    <m/>
    <m/>
    <m/>
    <m/>
    <m/>
    <m/>
    <m/>
    <m/>
    <m/>
    <m/>
    <m/>
    <m/>
    <m/>
    <m/>
    <n v="2903.6815733529111"/>
    <n v="2903.6815733529111"/>
    <n v="2903.6815733529111"/>
    <n v="8711.0447200587332"/>
  </r>
  <r>
    <m/>
    <m/>
    <m/>
    <m/>
    <m/>
    <m/>
    <x v="0"/>
    <x v="2"/>
    <x v="0"/>
    <x v="1"/>
    <x v="0"/>
    <x v="3"/>
    <x v="2"/>
    <x v="0"/>
    <x v="8"/>
    <x v="0"/>
    <m/>
    <n v="10"/>
    <n v="0.5"/>
    <n v="5"/>
    <n v="76.666666666666657"/>
    <n v="16.708662872126524"/>
    <n v="31.711730466101159"/>
    <n v="25"/>
    <n v="30"/>
    <n v="160"/>
    <n v="2.5"/>
    <n v="76.666666666666671"/>
    <m/>
    <m/>
    <m/>
    <n v="383.33333333333331"/>
    <n v="725.92039333822765"/>
    <m/>
    <m/>
    <m/>
    <m/>
    <m/>
    <m/>
    <m/>
    <m/>
    <m/>
    <m/>
    <m/>
    <m/>
    <m/>
    <m/>
    <m/>
    <m/>
    <n v="241.97346444607589"/>
    <n v="241.97346444607589"/>
    <n v="241.97346444607589"/>
    <n v="725.92039333822765"/>
  </r>
  <r>
    <m/>
    <m/>
    <m/>
    <m/>
    <m/>
    <m/>
    <x v="0"/>
    <x v="3"/>
    <x v="0"/>
    <x v="1"/>
    <x v="0"/>
    <x v="3"/>
    <x v="2"/>
    <x v="0"/>
    <x v="8"/>
    <x v="0"/>
    <m/>
    <n v="120"/>
    <n v="0.5"/>
    <n v="60"/>
    <n v="76.666666666666671"/>
    <n v="200.50395446551829"/>
    <n v="380.54076559321391"/>
    <n v="300"/>
    <n v="360"/>
    <n v="1920"/>
    <n v="30"/>
    <n v="920"/>
    <m/>
    <m/>
    <m/>
    <n v="4600"/>
    <n v="8711.0447200587332"/>
    <m/>
    <m/>
    <m/>
    <m/>
    <m/>
    <m/>
    <m/>
    <m/>
    <m/>
    <m/>
    <m/>
    <m/>
    <m/>
    <m/>
    <m/>
    <m/>
    <n v="2903.6815733529111"/>
    <n v="2903.6815733529111"/>
    <n v="2903.6815733529111"/>
    <n v="8711.0447200587332"/>
  </r>
  <r>
    <m/>
    <m/>
    <m/>
    <m/>
    <m/>
    <m/>
    <x v="1"/>
    <x v="1"/>
    <x v="2"/>
    <x v="5"/>
    <x v="0"/>
    <x v="2"/>
    <x v="2"/>
    <x v="1"/>
    <x v="9"/>
    <x v="2"/>
    <m/>
    <n v="1"/>
    <m/>
    <n v="1"/>
    <n v="168665.462"/>
    <m/>
    <m/>
    <m/>
    <m/>
    <m/>
    <m/>
    <m/>
    <m/>
    <m/>
    <m/>
    <n v="168665.462"/>
    <n v="168665.462"/>
    <m/>
    <m/>
    <m/>
    <m/>
    <m/>
    <m/>
    <m/>
    <m/>
    <m/>
    <m/>
    <m/>
    <m/>
    <m/>
    <m/>
    <m/>
    <n v="168665.462"/>
    <m/>
    <m/>
    <m/>
    <n v="168665.462"/>
  </r>
  <r>
    <m/>
    <m/>
    <m/>
    <m/>
    <m/>
    <m/>
    <x v="1"/>
    <x v="2"/>
    <x v="2"/>
    <x v="5"/>
    <x v="0"/>
    <x v="2"/>
    <x v="2"/>
    <x v="1"/>
    <x v="9"/>
    <x v="2"/>
    <m/>
    <n v="1"/>
    <m/>
    <n v="1"/>
    <n v="4035.0748999999996"/>
    <m/>
    <m/>
    <m/>
    <m/>
    <m/>
    <m/>
    <m/>
    <m/>
    <m/>
    <m/>
    <n v="4035.0748999999996"/>
    <n v="4035.0748999999996"/>
    <m/>
    <m/>
    <m/>
    <m/>
    <m/>
    <m/>
    <m/>
    <m/>
    <m/>
    <m/>
    <m/>
    <m/>
    <m/>
    <m/>
    <m/>
    <n v="4035.0748999999996"/>
    <m/>
    <m/>
    <m/>
    <n v="4035.0748999999996"/>
  </r>
  <r>
    <m/>
    <m/>
    <m/>
    <m/>
    <m/>
    <m/>
    <x v="1"/>
    <x v="5"/>
    <x v="2"/>
    <x v="5"/>
    <x v="0"/>
    <x v="2"/>
    <x v="2"/>
    <x v="1"/>
    <x v="9"/>
    <x v="2"/>
    <m/>
    <n v="1"/>
    <m/>
    <n v="1"/>
    <n v="253638.01952069998"/>
    <m/>
    <m/>
    <m/>
    <m/>
    <m/>
    <m/>
    <m/>
    <m/>
    <m/>
    <m/>
    <n v="253638.01952069998"/>
    <n v="253638.01952069998"/>
    <m/>
    <m/>
    <m/>
    <m/>
    <m/>
    <m/>
    <m/>
    <m/>
    <m/>
    <m/>
    <m/>
    <m/>
    <m/>
    <m/>
    <m/>
    <n v="253638.01952069998"/>
    <m/>
    <m/>
    <m/>
    <n v="253638.01952069998"/>
  </r>
  <r>
    <m/>
    <m/>
    <m/>
    <m/>
    <m/>
    <m/>
    <x v="2"/>
    <x v="7"/>
    <x v="3"/>
    <x v="6"/>
    <x v="0"/>
    <x v="0"/>
    <x v="3"/>
    <x v="0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5-01T09:00:00"/>
    <d v="2013-05-01T09:00:00"/>
    <n v="0"/>
    <s v="Присуждение контракта"/>
    <m/>
    <m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5-14T18:00:00"/>
    <d v="2013-05-14T18:00:00"/>
    <n v="0"/>
    <s v="Ключевые вехи проекта"/>
    <s v="Предоставление документации &quot;Как построено&quot; по существующим мощностям от ДОТЛ"/>
    <m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7-21T18:00:00"/>
    <d v="2013-07-21T18:00:00"/>
    <n v="0"/>
    <s v="Ключевые вехи проекта"/>
    <s v="Завершение Базового дизайна. Проведение ХАЗОП"/>
    <m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10-26T09:00:00"/>
    <d v="2013-10-26T09:00:00"/>
    <n v="0"/>
    <s v="Ключевые вехи проекта"/>
    <s v="Передача площадки для выплнения работ от ДОТЛ"/>
    <m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4-02-11T18:00:00"/>
    <d v="2014-02-11T18:00:00"/>
    <n v="0"/>
    <s v="Ключевые вехи проекта"/>
    <s v="Поставки сепаратора на стройплощадку"/>
    <m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4-01-29T18:00:00"/>
    <d v="2014-01-29T18:00:00"/>
    <n v="0"/>
    <s v="Ключевые вехи проекта"/>
    <s v="Завершение изготовления и монтажа шламоуловителя"/>
    <m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4-02-16T18:00:00"/>
    <d v="2014-02-16T18:00:00"/>
    <n v="0"/>
    <s v="Ключевые вехи проекта"/>
    <s v="Завершение монтажа сепаратора"/>
    <m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4-05-01T18:00:00"/>
    <d v="2014-05-01T18:00:00"/>
    <n v="0"/>
    <s v="Ключевые вехи проекта"/>
    <s v="Завершение технологической обвязки"/>
    <m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4-03-20T18:00:00"/>
    <d v="2014-03-20T18:00:00"/>
    <n v="0"/>
    <s v="Ключевые вехи проекта"/>
    <s v="Испытания шламоуловителя и трубной обвязки"/>
    <m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4-04-23T18:00:00"/>
    <d v="2014-04-23T18:00:00"/>
    <n v="0"/>
    <s v="Ключевые вехи проекта"/>
    <s v="Подключение к существующим мощностям"/>
    <m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4-05-01T18:00:00"/>
    <d v="2014-05-01T18:00:00"/>
    <n v="0"/>
    <s v="Ключевые вехи проекта"/>
    <s v="Сдача в эксплуатацию"/>
    <m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5-01T09:00:00"/>
    <d v="2013-05-03T18:00:00"/>
    <n v="3"/>
    <s v="Подготовительный этап"/>
    <s v="Мобилизация команды управления проектом"/>
    <m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5-04T09:00:00"/>
    <d v="2013-05-24T18:00:00"/>
    <n v="21"/>
    <s v="Подготовительный этап"/>
    <s v="Подготовка документов к вступительному совещанию"/>
    <m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5-25T09:00:00"/>
    <d v="2013-05-25T18:00:00"/>
    <n v="1"/>
    <s v="Подготовительный этап"/>
    <s v="Вступительное совещание"/>
    <m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5-04T09:00:00"/>
    <d v="2013-06-02T18:00:00"/>
    <n v="30"/>
    <s v="Обследование"/>
    <s v="Подготовка виз для специалистов"/>
    <m/>
    <x v="3"/>
    <x v="8"/>
    <x v="3"/>
    <x v="6"/>
    <x v="0"/>
    <x v="4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5-20T09:00:00"/>
    <d v="2013-06-03T09:00:00"/>
    <n v="14"/>
    <s v="Обследование"/>
    <s v="Подготовка задания на обследование"/>
    <m/>
    <x v="3"/>
    <x v="8"/>
    <x v="3"/>
    <x v="6"/>
    <x v="0"/>
    <x v="4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6-03T09:00:00"/>
    <d v="2013-06-07T18:00:00"/>
    <n v="5"/>
    <s v="Обследование"/>
    <s v="Мобилизация специалистов"/>
    <m/>
    <x v="3"/>
    <x v="8"/>
    <x v="3"/>
    <x v="6"/>
    <x v="0"/>
    <x v="4"/>
    <x v="3"/>
    <x v="0"/>
    <x v="10"/>
    <x v="3"/>
    <m/>
    <n v="5"/>
    <m/>
    <n v="5"/>
    <m/>
    <m/>
    <m/>
    <m/>
    <m/>
    <m/>
    <m/>
    <m/>
    <m/>
    <m/>
    <m/>
    <n v="0"/>
    <n v="0"/>
    <m/>
    <m/>
    <m/>
    <m/>
    <m/>
    <m/>
    <m/>
    <m/>
    <m/>
    <m/>
    <m/>
    <m/>
    <m/>
    <m/>
    <m/>
    <m/>
    <m/>
    <m/>
    <m/>
    <n v="0"/>
  </r>
  <r>
    <d v="2013-06-03T09:00:00"/>
    <d v="2013-06-07T18:00:00"/>
    <n v="5"/>
    <s v="Обследование"/>
    <s v="Мобилизация специалистов"/>
    <m/>
    <x v="3"/>
    <x v="8"/>
    <x v="3"/>
    <x v="6"/>
    <x v="0"/>
    <x v="4"/>
    <x v="3"/>
    <x v="0"/>
    <x v="10"/>
    <x v="3"/>
    <m/>
    <n v="5"/>
    <m/>
    <n v="5"/>
    <m/>
    <m/>
    <m/>
    <m/>
    <m/>
    <m/>
    <m/>
    <m/>
    <m/>
    <m/>
    <m/>
    <n v="0"/>
    <n v="0"/>
    <m/>
    <m/>
    <m/>
    <m/>
    <m/>
    <m/>
    <m/>
    <m/>
    <m/>
    <m/>
    <m/>
    <m/>
    <m/>
    <m/>
    <m/>
    <m/>
    <m/>
    <m/>
    <m/>
    <n v="0"/>
  </r>
  <r>
    <d v="2013-06-03T09:00:00"/>
    <d v="2013-06-07T18:00:00"/>
    <n v="5"/>
    <s v="Обследование"/>
    <s v="Мобилизация специалистов"/>
    <m/>
    <x v="3"/>
    <x v="8"/>
    <x v="3"/>
    <x v="6"/>
    <x v="0"/>
    <x v="4"/>
    <x v="3"/>
    <x v="0"/>
    <x v="10"/>
    <x v="3"/>
    <m/>
    <n v="10"/>
    <m/>
    <n v="10"/>
    <m/>
    <m/>
    <m/>
    <m/>
    <m/>
    <m/>
    <m/>
    <m/>
    <m/>
    <m/>
    <m/>
    <n v="0"/>
    <n v="0"/>
    <m/>
    <m/>
    <m/>
    <m/>
    <m/>
    <m/>
    <m/>
    <m/>
    <m/>
    <m/>
    <m/>
    <m/>
    <m/>
    <m/>
    <m/>
    <m/>
    <m/>
    <m/>
    <m/>
    <n v="0"/>
  </r>
  <r>
    <d v="2013-06-08T09:00:00"/>
    <d v="2013-06-14T18:00:00"/>
    <n v="7"/>
    <s v="Обследование"/>
    <s v="Топографическая съемка"/>
    <m/>
    <x v="3"/>
    <x v="8"/>
    <x v="0"/>
    <x v="1"/>
    <x v="0"/>
    <x v="4"/>
    <x v="3"/>
    <x v="0"/>
    <x v="11"/>
    <x v="0"/>
    <m/>
    <n v="7"/>
    <m/>
    <n v="7"/>
    <n v="77"/>
    <m/>
    <m/>
    <n v="35"/>
    <n v="140"/>
    <n v="224"/>
    <n v="3.5"/>
    <n v="107.80000000000001"/>
    <m/>
    <m/>
    <m/>
    <n v="539"/>
    <n v="1049.3"/>
    <m/>
    <m/>
    <m/>
    <m/>
    <m/>
    <m/>
    <m/>
    <n v="1049.3"/>
    <m/>
    <m/>
    <m/>
    <m/>
    <m/>
    <m/>
    <m/>
    <m/>
    <m/>
    <m/>
    <m/>
    <n v="1049.3"/>
  </r>
  <r>
    <d v="2013-06-08T09:00:00"/>
    <d v="2013-06-14T18:00:00"/>
    <n v="7"/>
    <s v="Обследование"/>
    <s v="Топографическая съемка"/>
    <m/>
    <x v="3"/>
    <x v="8"/>
    <x v="0"/>
    <x v="0"/>
    <x v="0"/>
    <x v="4"/>
    <x v="3"/>
    <x v="0"/>
    <x v="12"/>
    <x v="0"/>
    <m/>
    <n v="7"/>
    <m/>
    <n v="7"/>
    <n v="48"/>
    <m/>
    <m/>
    <n v="35"/>
    <n v="42"/>
    <n v="224"/>
    <n v="1.5399999999999998"/>
    <n v="67.2"/>
    <m/>
    <m/>
    <m/>
    <n v="336"/>
    <n v="705.74"/>
    <m/>
    <m/>
    <m/>
    <m/>
    <m/>
    <m/>
    <m/>
    <n v="705.74"/>
    <m/>
    <m/>
    <m/>
    <m/>
    <m/>
    <m/>
    <m/>
    <m/>
    <m/>
    <m/>
    <m/>
    <n v="705.74"/>
  </r>
  <r>
    <d v="2013-06-08T09:00:00"/>
    <d v="2013-06-14T18:00:00"/>
    <n v="7"/>
    <s v="Обследование"/>
    <s v="Обследование мест подключения к существующим мощностям"/>
    <m/>
    <x v="3"/>
    <x v="8"/>
    <x v="0"/>
    <x v="0"/>
    <x v="0"/>
    <x v="4"/>
    <x v="3"/>
    <x v="0"/>
    <x v="13"/>
    <x v="0"/>
    <n v="2"/>
    <n v="14"/>
    <m/>
    <n v="14"/>
    <n v="47"/>
    <m/>
    <m/>
    <n v="70"/>
    <n v="1200"/>
    <n v="448"/>
    <n v="7"/>
    <n v="131.6"/>
    <m/>
    <m/>
    <m/>
    <n v="658"/>
    <n v="2514.6"/>
    <m/>
    <m/>
    <m/>
    <m/>
    <m/>
    <m/>
    <m/>
    <n v="2514.6"/>
    <m/>
    <m/>
    <m/>
    <m/>
    <m/>
    <m/>
    <m/>
    <m/>
    <m/>
    <m/>
    <m/>
    <n v="2514.6"/>
  </r>
  <r>
    <d v="2013-06-15T09:00:00"/>
    <d v="2013-06-19T18:00:00"/>
    <n v="5"/>
    <s v="Обследование"/>
    <s v="Демобилизация специалистов"/>
    <m/>
    <x v="3"/>
    <x v="8"/>
    <x v="0"/>
    <x v="1"/>
    <x v="0"/>
    <x v="4"/>
    <x v="3"/>
    <x v="0"/>
    <x v="11"/>
    <x v="0"/>
    <m/>
    <n v="5"/>
    <m/>
    <n v="5"/>
    <n v="77"/>
    <m/>
    <m/>
    <n v="25"/>
    <n v="100"/>
    <n v="160"/>
    <n v="2.5"/>
    <n v="77"/>
    <m/>
    <m/>
    <m/>
    <n v="385"/>
    <n v="749.5"/>
    <m/>
    <m/>
    <m/>
    <m/>
    <m/>
    <m/>
    <m/>
    <n v="749.5"/>
    <m/>
    <m/>
    <m/>
    <m/>
    <m/>
    <m/>
    <m/>
    <m/>
    <m/>
    <m/>
    <m/>
    <n v="749.5"/>
  </r>
  <r>
    <d v="2013-06-15T09:00:00"/>
    <d v="2013-06-19T18:00:00"/>
    <n v="5"/>
    <s v="Обследование"/>
    <s v="Демобилизация специалистов"/>
    <m/>
    <x v="3"/>
    <x v="8"/>
    <x v="0"/>
    <x v="0"/>
    <x v="0"/>
    <x v="4"/>
    <x v="3"/>
    <x v="0"/>
    <x v="12"/>
    <x v="0"/>
    <m/>
    <n v="5"/>
    <m/>
    <n v="5"/>
    <n v="48"/>
    <m/>
    <m/>
    <n v="25"/>
    <n v="30"/>
    <n v="160"/>
    <n v="1.0999999999999999"/>
    <n v="48"/>
    <m/>
    <m/>
    <m/>
    <n v="240"/>
    <n v="504.1"/>
    <m/>
    <m/>
    <m/>
    <m/>
    <m/>
    <m/>
    <m/>
    <n v="504.1"/>
    <m/>
    <m/>
    <m/>
    <m/>
    <m/>
    <m/>
    <m/>
    <m/>
    <m/>
    <m/>
    <m/>
    <n v="504.1"/>
  </r>
  <r>
    <d v="2013-06-15T09:00:00"/>
    <d v="2013-06-19T18:00:00"/>
    <n v="5"/>
    <s v="Обследование"/>
    <s v="Демобилизация специалистов"/>
    <m/>
    <x v="3"/>
    <x v="8"/>
    <x v="0"/>
    <x v="0"/>
    <x v="0"/>
    <x v="4"/>
    <x v="3"/>
    <x v="0"/>
    <x v="13"/>
    <x v="0"/>
    <n v="2"/>
    <n v="10"/>
    <m/>
    <n v="10"/>
    <n v="47"/>
    <m/>
    <m/>
    <n v="50"/>
    <n v="1200"/>
    <n v="320"/>
    <n v="5"/>
    <n v="94"/>
    <m/>
    <m/>
    <m/>
    <n v="470"/>
    <n v="2139"/>
    <m/>
    <m/>
    <m/>
    <m/>
    <m/>
    <m/>
    <m/>
    <n v="2139"/>
    <m/>
    <m/>
    <m/>
    <m/>
    <m/>
    <m/>
    <m/>
    <m/>
    <m/>
    <m/>
    <m/>
    <n v="2139"/>
  </r>
  <r>
    <d v="2013-06-20T09:00:00"/>
    <d v="2013-06-29T18:00:00"/>
    <n v="10"/>
    <s v="Обследование"/>
    <s v="Составление отчета"/>
    <m/>
    <x v="3"/>
    <x v="8"/>
    <x v="0"/>
    <x v="1"/>
    <x v="0"/>
    <x v="4"/>
    <x v="3"/>
    <x v="0"/>
    <x v="11"/>
    <x v="0"/>
    <m/>
    <n v="10"/>
    <m/>
    <n v="10"/>
    <n v="77"/>
    <m/>
    <m/>
    <n v="50"/>
    <n v="200"/>
    <n v="320"/>
    <n v="5"/>
    <n v="154"/>
    <m/>
    <m/>
    <m/>
    <n v="770"/>
    <n v="1499"/>
    <m/>
    <m/>
    <m/>
    <m/>
    <m/>
    <m/>
    <m/>
    <n v="1499"/>
    <m/>
    <m/>
    <m/>
    <m/>
    <m/>
    <m/>
    <m/>
    <m/>
    <m/>
    <m/>
    <m/>
    <n v="1499"/>
  </r>
  <r>
    <d v="2013-06-20T09:00:00"/>
    <d v="2013-06-29T18:00:00"/>
    <n v="10"/>
    <s v="Обследование"/>
    <s v="Составление отчета"/>
    <m/>
    <x v="3"/>
    <x v="8"/>
    <x v="0"/>
    <x v="0"/>
    <x v="0"/>
    <x v="4"/>
    <x v="3"/>
    <x v="0"/>
    <x v="12"/>
    <x v="0"/>
    <m/>
    <n v="10"/>
    <m/>
    <n v="10"/>
    <n v="48"/>
    <m/>
    <m/>
    <n v="50"/>
    <n v="60"/>
    <n v="320"/>
    <n v="2.1999999999999997"/>
    <n v="96"/>
    <m/>
    <m/>
    <m/>
    <n v="480"/>
    <n v="1008.2"/>
    <m/>
    <m/>
    <m/>
    <m/>
    <m/>
    <m/>
    <m/>
    <n v="1008.2"/>
    <m/>
    <m/>
    <m/>
    <m/>
    <m/>
    <m/>
    <m/>
    <m/>
    <m/>
    <m/>
    <m/>
    <n v="1008.2"/>
  </r>
  <r>
    <d v="2013-06-20T09:00:00"/>
    <d v="2013-06-29T18:00:00"/>
    <n v="10"/>
    <s v="Обследование"/>
    <s v="Составление отчета"/>
    <m/>
    <x v="3"/>
    <x v="8"/>
    <x v="0"/>
    <x v="0"/>
    <x v="0"/>
    <x v="4"/>
    <x v="3"/>
    <x v="0"/>
    <x v="13"/>
    <x v="0"/>
    <n v="2"/>
    <n v="20"/>
    <m/>
    <n v="20"/>
    <n v="47"/>
    <m/>
    <m/>
    <n v="100"/>
    <n v="1200"/>
    <n v="640"/>
    <n v="10"/>
    <n v="188"/>
    <m/>
    <m/>
    <m/>
    <n v="940"/>
    <n v="3078"/>
    <m/>
    <m/>
    <m/>
    <m/>
    <m/>
    <m/>
    <m/>
    <n v="3078"/>
    <m/>
    <m/>
    <m/>
    <m/>
    <m/>
    <m/>
    <m/>
    <m/>
    <m/>
    <m/>
    <m/>
    <n v="3078"/>
  </r>
  <r>
    <d v="2014-05-24T00:00:00"/>
    <d v="2014-05-31T00:00:00"/>
    <n v="7"/>
    <s v="Обследование"/>
    <s v="После завершения монтажа и приемки отчета Компанией "/>
    <m/>
    <x v="3"/>
    <x v="8"/>
    <x v="0"/>
    <x v="1"/>
    <x v="0"/>
    <x v="4"/>
    <x v="3"/>
    <x v="0"/>
    <x v="11"/>
    <x v="0"/>
    <n v="2"/>
    <n v="14"/>
    <m/>
    <n v="7"/>
    <n v="77"/>
    <m/>
    <m/>
    <n v="35"/>
    <n v="140"/>
    <n v="224"/>
    <n v="3.5"/>
    <n v="107.80000000000001"/>
    <m/>
    <m/>
    <m/>
    <n v="539"/>
    <n v="1049.3"/>
    <m/>
    <m/>
    <m/>
    <m/>
    <m/>
    <m/>
    <m/>
    <m/>
    <m/>
    <m/>
    <m/>
    <m/>
    <m/>
    <m/>
    <m/>
    <m/>
    <m/>
    <m/>
    <n v="1049.3"/>
    <n v="1049.3"/>
  </r>
  <r>
    <d v="2014-05-24T00:00:00"/>
    <d v="2014-05-31T00:00:00"/>
    <n v="7"/>
    <s v="Обследование"/>
    <s v="После завершения монтажа и приемки отчета Компанией "/>
    <m/>
    <x v="3"/>
    <x v="8"/>
    <x v="0"/>
    <x v="0"/>
    <x v="0"/>
    <x v="4"/>
    <x v="3"/>
    <x v="0"/>
    <x v="12"/>
    <x v="0"/>
    <n v="1"/>
    <n v="7"/>
    <m/>
    <n v="7"/>
    <n v="48"/>
    <m/>
    <m/>
    <n v="35"/>
    <n v="42"/>
    <n v="224"/>
    <n v="1.5399999999999998"/>
    <n v="67.2"/>
    <m/>
    <m/>
    <m/>
    <n v="336"/>
    <n v="705.74"/>
    <m/>
    <m/>
    <m/>
    <m/>
    <m/>
    <m/>
    <m/>
    <m/>
    <m/>
    <m/>
    <m/>
    <m/>
    <m/>
    <m/>
    <m/>
    <m/>
    <m/>
    <m/>
    <n v="705.74"/>
    <n v="705.74"/>
  </r>
  <r>
    <d v="2013-05-14T18:00:00"/>
    <d v="2013-05-14T18:00:00"/>
    <n v="0"/>
    <s v="Инжиниринг"/>
    <s v="Предоставление документации &quot;Как построено&quot; по существующим мощностям от ДОТЛ"/>
    <m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5-04T09:00:00"/>
    <d v="2013-05-17T18:00:00"/>
    <n v="14"/>
    <s v="Инжиниринг"/>
    <s v="Выпуск спецификаций на закупку. Отправка на согласование ДОТЛ"/>
    <s v="Труба 30 &quot; для шламоуловителя"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5-04T09:00:00"/>
    <d v="2013-05-17T18:00:00"/>
    <n v="14"/>
    <s v="Инжиниринг"/>
    <s v="Выпуск спецификаций на закупку. Отправка на согласование ДОТЛ"/>
    <s v="Сепаратор"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5-04T09:00:00"/>
    <d v="2013-05-17T18:00:00"/>
    <n v="14"/>
    <s v="Инжиниринг"/>
    <s v="Выпуск спецификаций на закупку. Отправка на согласование ДОТЛ"/>
    <s v="Металлопрокат"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6-30T09:00:00"/>
    <d v="2013-07-20T18:00:00"/>
    <n v="21"/>
    <s v="Инжиниринг"/>
    <s v="Выпуск спецификаций на закупку. Отправка на согласование ДОТЛ"/>
    <s v="Технологическая труба, задвижки и фитинги"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5-04T09:00:00"/>
    <d v="2013-05-17T18:00:00"/>
    <n v="14"/>
    <s v="Инжиниринг"/>
    <s v="Выпуск спецификаций на закупку. Отправка на согласование ДОТЛ"/>
    <s v="SDV&amp;BDV"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6-30T09:00:00"/>
    <d v="2013-07-13T18:00:00"/>
    <n v="14"/>
    <s v="Инжиниринг"/>
    <s v="Выпуск спецификаций на закупку. Отправка на согласование ДОТЛ"/>
    <s v="Материалы и оборудование для КИП и ЭЛ"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5-04T09:00:00"/>
    <d v="2013-05-17T18:00:00"/>
    <n v="14"/>
    <s v="Инжиниринг"/>
    <s v="Верификация FEED"/>
    <m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5-18T09:00:00"/>
    <d v="2013-07-16T18:00:00"/>
    <n v="60"/>
    <s v="Инжиниринг"/>
    <s v="Базовый инжиниринг. Отправка на согласование ДОТЛ"/>
    <m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7-17T09:00:00"/>
    <d v="2013-07-21T18:00:00"/>
    <n v="5"/>
    <s v="Инжиниринг"/>
    <s v="ХАЗОП"/>
    <m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7-17T09:00:00"/>
    <d v="2013-10-14T18:00:00"/>
    <n v="90"/>
    <s v="Инжиниринг"/>
    <s v="Документы по строительству"/>
    <s v="Детальный инжиниринг. Отправка на согласование ДОТЛ"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7-17T09:00:00"/>
    <d v="2013-10-14T18:00:00"/>
    <n v="90"/>
    <s v="Инжиниринг"/>
    <s v="Документы по строительству"/>
    <s v="Строительный инжиниринг. Отправка на согласование ДОТЛ"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5-18T09:00:00"/>
    <d v="2014-02-11T18:00:00"/>
    <n v="270"/>
    <s v="Поставки"/>
    <s v="Трехфазный сепаратор"/>
    <m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5-18T09:00:00"/>
    <d v="2013-10-04T18:00:00"/>
    <n v="140"/>
    <s v="Поставки"/>
    <s v="Конструкционный металлопрокат"/>
    <m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5-18T09:00:00"/>
    <d v="2013-11-13T18:00:00"/>
    <n v="180"/>
    <s v="Поставки"/>
    <s v="Труба 30&quot; для шламоуловителя"/>
    <m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7-21T09:00:00"/>
    <d v="2014-01-16T18:00:00"/>
    <n v="180"/>
    <s v="Поставки"/>
    <s v="Материалы для технологической обвязки"/>
    <s v="Технологическая труба"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7-21T09:00:00"/>
    <d v="2014-01-16T18:00:00"/>
    <n v="180"/>
    <s v="Поставки"/>
    <s v="Материалы для технологической обвязки"/>
    <s v="Задвижки большого диаметра (8&quot; - 30&quot;)"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7-21T09:00:00"/>
    <d v="2013-11-17T18:00:00"/>
    <n v="120"/>
    <s v="Поставки"/>
    <s v="Материалы для технологической обвязки"/>
    <s v="Задвижки малого диаметра (1&quot; - 6&quot;)"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5-18T09:00:00"/>
    <d v="2014-03-13T18:00:00"/>
    <n v="300"/>
    <s v="Поставки"/>
    <s v="Материалы для технологической обвязки"/>
    <s v="SDV&amp;BDV"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7-14T09:00:00"/>
    <d v="2013-11-10T18:00:00"/>
    <n v="120"/>
    <s v="Поставки"/>
    <s v="Оборудование и материалы КИП"/>
    <m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7-14T09:00:00"/>
    <d v="2013-11-10T18:00:00"/>
    <n v="120"/>
    <s v="Поставки"/>
    <s v="Оборудование и материалы ЭЛ"/>
    <m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10-17T09:00:00"/>
    <d v="2013-11-16T09:00:00"/>
    <n v="30"/>
    <s v="Поставки"/>
    <s v="Материалы для общестроительных работ"/>
    <m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9-15T09:00:00"/>
    <d v="2013-11-14T09:00:00"/>
    <n v="60"/>
    <s v="Поставки"/>
    <s v="Расходные материалы"/>
    <m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4-01-20T09:00:00"/>
    <d v="2014-03-21T09:00:00"/>
    <n v="60"/>
    <s v="Поставки"/>
    <s v="ЛКМ"/>
    <m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4-01-20T09:00:00"/>
    <d v="2014-03-21T09:00:00"/>
    <n v="60"/>
    <s v="Поставки"/>
    <s v="Материалы для теплоизоляции"/>
    <m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9-15T09:00:00"/>
    <d v="2013-11-14T09:00:00"/>
    <n v="60"/>
    <s v="Поставки"/>
    <s v="Оснастка, СИЗ, монтажное оборудование"/>
    <m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11-18T09:00:00"/>
    <d v="2014-01-17T09:00:00"/>
    <n v="60"/>
    <s v="Поставки"/>
    <s v="Запчасти для пуско-наладки и на 2 года эксплуатации"/>
    <m/>
    <x v="2"/>
    <x v="7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9-26T09:00:00"/>
    <d v="2014-05-01T18:00:00"/>
    <n v="218"/>
    <s v="Строительство"/>
    <m/>
    <m/>
    <x v="0"/>
    <x v="1"/>
    <x v="0"/>
    <x v="1"/>
    <x v="0"/>
    <x v="0"/>
    <x v="3"/>
    <x v="0"/>
    <x v="14"/>
    <x v="0"/>
    <m/>
    <n v="209"/>
    <n v="0.29827554384637456"/>
    <n v="62.339588663892286"/>
    <n v="93"/>
    <m/>
    <m/>
    <n v="311.69794331946144"/>
    <n v="1246.7917732778458"/>
    <n v="1994.8668372445532"/>
    <n v="31.169794331946143"/>
    <n v="1159.5163491483966"/>
    <m/>
    <m/>
    <m/>
    <n v="5797.5817457419826"/>
    <n v="10541.624443064185"/>
    <m/>
    <m/>
    <m/>
    <m/>
    <m/>
    <m/>
    <m/>
    <m/>
    <m/>
    <m/>
    <m/>
    <n v="1505.9463490091694"/>
    <n v="1505.9463490091694"/>
    <n v="1505.9463490091694"/>
    <n v="1505.9463490091694"/>
    <n v="1505.9463490091694"/>
    <n v="1505.9463490091694"/>
    <n v="1505.9463490091694"/>
    <m/>
    <n v="10541.624443064185"/>
  </r>
  <r>
    <d v="2013-09-26T09:00:00"/>
    <d v="2014-05-01T18:00:00"/>
    <n v="218"/>
    <s v="Строительство"/>
    <m/>
    <m/>
    <x v="0"/>
    <x v="1"/>
    <x v="0"/>
    <x v="1"/>
    <x v="0"/>
    <x v="0"/>
    <x v="3"/>
    <x v="0"/>
    <x v="15"/>
    <x v="0"/>
    <m/>
    <n v="429"/>
    <n v="0.29827554384637456"/>
    <n v="127.96020831009469"/>
    <n v="83"/>
    <m/>
    <m/>
    <n v="639.80104155047343"/>
    <n v="2559.2041662018937"/>
    <n v="4094.7266659230299"/>
    <n v="63.980104155047343"/>
    <n v="2124.1394579475718"/>
    <m/>
    <m/>
    <m/>
    <n v="10620.697289737858"/>
    <n v="20102.548725515873"/>
    <m/>
    <m/>
    <m/>
    <m/>
    <m/>
    <m/>
    <m/>
    <m/>
    <m/>
    <m/>
    <m/>
    <n v="2871.792675073696"/>
    <n v="2871.792675073696"/>
    <n v="2871.792675073696"/>
    <n v="2871.792675073696"/>
    <n v="2871.792675073696"/>
    <n v="2871.792675073696"/>
    <n v="2871.792675073696"/>
    <m/>
    <n v="20102.54872551587"/>
  </r>
  <r>
    <d v="2013-09-26T09:00:00"/>
    <d v="2014-05-01T18:00:00"/>
    <n v="218"/>
    <s v="Строительство"/>
    <m/>
    <m/>
    <x v="0"/>
    <x v="1"/>
    <x v="0"/>
    <x v="1"/>
    <x v="0"/>
    <x v="0"/>
    <x v="3"/>
    <x v="0"/>
    <x v="16"/>
    <x v="0"/>
    <m/>
    <n v="436"/>
    <n v="0.29827554384637456"/>
    <n v="130.04813711701931"/>
    <n v="73"/>
    <m/>
    <m/>
    <n v="650.24068558509657"/>
    <n v="2600.9627423403863"/>
    <n v="4161.5403877446179"/>
    <n v="65.024068558509654"/>
    <n v="1898.7028019084821"/>
    <m/>
    <m/>
    <m/>
    <n v="9493.5140095424103"/>
    <n v="18869.984695679501"/>
    <m/>
    <m/>
    <m/>
    <m/>
    <m/>
    <m/>
    <m/>
    <m/>
    <m/>
    <m/>
    <m/>
    <n v="2695.7120993827857"/>
    <n v="2695.7120993827857"/>
    <n v="2695.7120993827857"/>
    <n v="2695.7120993827857"/>
    <n v="2695.7120993827857"/>
    <n v="2695.7120993827857"/>
    <n v="2695.7120993827857"/>
    <m/>
    <n v="18869.984695679497"/>
  </r>
  <r>
    <d v="2013-09-26T09:00:00"/>
    <d v="2014-05-01T18:00:00"/>
    <n v="218"/>
    <s v="Строительство"/>
    <m/>
    <m/>
    <x v="0"/>
    <x v="1"/>
    <x v="0"/>
    <x v="1"/>
    <x v="0"/>
    <x v="0"/>
    <x v="3"/>
    <x v="0"/>
    <x v="11"/>
    <x v="0"/>
    <m/>
    <n v="414"/>
    <n v="0.29827554384637456"/>
    <n v="123.48607515239907"/>
    <n v="77"/>
    <m/>
    <m/>
    <n v="617.43037576199538"/>
    <n v="2469.7215030479815"/>
    <n v="3951.5544048767701"/>
    <n v="61.743037576199534"/>
    <n v="1901.6855573469456"/>
    <m/>
    <m/>
    <m/>
    <n v="9508.4277867347282"/>
    <n v="18510.562665344623"/>
    <m/>
    <m/>
    <m/>
    <m/>
    <m/>
    <m/>
    <m/>
    <m/>
    <m/>
    <m/>
    <m/>
    <n v="2644.3660950492317"/>
    <n v="2644.3660950492317"/>
    <n v="2644.3660950492317"/>
    <n v="2644.3660950492317"/>
    <n v="2644.3660950492317"/>
    <n v="2644.3660950492317"/>
    <n v="2644.3660950492317"/>
    <m/>
    <n v="18510.562665344623"/>
  </r>
  <r>
    <d v="2013-09-26T09:00:00"/>
    <d v="2014-05-01T18:00:00"/>
    <n v="218"/>
    <s v="Строительство"/>
    <m/>
    <m/>
    <x v="0"/>
    <x v="1"/>
    <x v="0"/>
    <x v="1"/>
    <x v="0"/>
    <x v="0"/>
    <x v="3"/>
    <x v="0"/>
    <x v="17"/>
    <x v="0"/>
    <m/>
    <n v="429"/>
    <n v="0.29827554384637456"/>
    <n v="127.96020831009469"/>
    <n v="77"/>
    <m/>
    <m/>
    <n v="639.80104155047343"/>
    <n v="2559.2041662018937"/>
    <n v="4094.7266659230299"/>
    <n v="63.980104155047343"/>
    <n v="1970.5872079754583"/>
    <m/>
    <m/>
    <m/>
    <n v="9852.9360398772915"/>
    <n v="19181.235225683195"/>
    <m/>
    <m/>
    <m/>
    <m/>
    <m/>
    <m/>
    <m/>
    <m/>
    <m/>
    <m/>
    <m/>
    <n v="2740.1764608118851"/>
    <n v="2740.1764608118851"/>
    <n v="2740.1764608118851"/>
    <n v="2740.1764608118851"/>
    <n v="2740.1764608118851"/>
    <n v="2740.1764608118851"/>
    <n v="2740.1764608118851"/>
    <m/>
    <n v="19181.235225683198"/>
  </r>
  <r>
    <d v="2013-09-26T09:00:00"/>
    <d v="2014-05-01T18:00:00"/>
    <n v="218"/>
    <s v="Строительство"/>
    <m/>
    <m/>
    <x v="0"/>
    <x v="1"/>
    <x v="0"/>
    <x v="1"/>
    <x v="0"/>
    <x v="0"/>
    <x v="3"/>
    <x v="0"/>
    <x v="18"/>
    <x v="0"/>
    <m/>
    <n v="218"/>
    <n v="0.29827554384637456"/>
    <n v="65.024068558509654"/>
    <n v="67"/>
    <m/>
    <m/>
    <n v="325.12034279254829"/>
    <n v="1300.4813711701931"/>
    <n v="2080.7701938723089"/>
    <n v="32.512034279254827"/>
    <n v="871.32251868402955"/>
    <m/>
    <m/>
    <m/>
    <n v="4356.6125934201473"/>
    <n v="8966.8190542184821"/>
    <m/>
    <m/>
    <m/>
    <m/>
    <m/>
    <m/>
    <m/>
    <m/>
    <m/>
    <m/>
    <m/>
    <n v="1280.9741506026403"/>
    <n v="1280.9741506026403"/>
    <n v="1280.9741506026403"/>
    <n v="1280.9741506026403"/>
    <n v="1280.9741506026403"/>
    <n v="1280.9741506026403"/>
    <n v="1280.9741506026403"/>
    <m/>
    <n v="8966.8190542184821"/>
  </r>
  <r>
    <d v="2013-09-26T09:00:00"/>
    <d v="2014-05-01T18:00:00"/>
    <n v="218"/>
    <s v="Строительство"/>
    <m/>
    <m/>
    <x v="0"/>
    <x v="1"/>
    <x v="0"/>
    <x v="1"/>
    <x v="0"/>
    <x v="0"/>
    <x v="3"/>
    <x v="0"/>
    <x v="19"/>
    <x v="0"/>
    <m/>
    <n v="218"/>
    <n v="0.29827554384637456"/>
    <n v="65.024068558509654"/>
    <n v="40"/>
    <m/>
    <m/>
    <n v="325.12034279254829"/>
    <n v="1300.4813711701931"/>
    <n v="2080.7701938723089"/>
    <n v="32.512034279254827"/>
    <n v="520.19254846807723"/>
    <m/>
    <m/>
    <m/>
    <n v="2600.9627423403863"/>
    <n v="6860.0392329227689"/>
    <m/>
    <m/>
    <m/>
    <m/>
    <m/>
    <m/>
    <m/>
    <m/>
    <m/>
    <m/>
    <m/>
    <n v="980.00560470325274"/>
    <n v="980.00560470325274"/>
    <n v="980.00560470325274"/>
    <n v="980.00560470325274"/>
    <n v="980.00560470325274"/>
    <n v="980.00560470325274"/>
    <n v="980.00560470325274"/>
    <m/>
    <n v="6860.0392329227698"/>
  </r>
  <r>
    <d v="2013-09-26T09:00:00"/>
    <d v="2014-05-01T18:00:00"/>
    <n v="218"/>
    <s v="Строительство"/>
    <m/>
    <m/>
    <x v="0"/>
    <x v="1"/>
    <x v="1"/>
    <x v="7"/>
    <x v="0"/>
    <x v="0"/>
    <x v="3"/>
    <x v="0"/>
    <x v="20"/>
    <x v="1"/>
    <m/>
    <n v="218"/>
    <n v="0.29827554384637456"/>
    <n v="65.024068558509654"/>
    <n v="100"/>
    <m/>
    <m/>
    <m/>
    <m/>
    <m/>
    <m/>
    <m/>
    <n v="17.2"/>
    <n v="8388.1048440477462"/>
    <n v="1761.5020172500267"/>
    <n v="6502.4068558509653"/>
    <n v="8263.9088731009924"/>
    <m/>
    <m/>
    <m/>
    <m/>
    <m/>
    <m/>
    <m/>
    <m/>
    <m/>
    <m/>
    <m/>
    <n v="1180.5584104429988"/>
    <n v="1180.5584104429988"/>
    <n v="1180.5584104429988"/>
    <n v="1180.5584104429988"/>
    <n v="1180.5584104429988"/>
    <n v="1180.5584104429988"/>
    <n v="1180.5584104429988"/>
    <m/>
    <n v="8263.9088731009924"/>
  </r>
  <r>
    <d v="2013-09-26T09:00:00"/>
    <d v="2014-05-01T18:00:00"/>
    <n v="218"/>
    <s v="Строительство"/>
    <m/>
    <m/>
    <x v="0"/>
    <x v="1"/>
    <x v="1"/>
    <x v="7"/>
    <x v="0"/>
    <x v="0"/>
    <x v="3"/>
    <x v="0"/>
    <x v="21"/>
    <x v="1"/>
    <m/>
    <n v="218"/>
    <n v="0.29827554384637456"/>
    <n v="65.024068558509654"/>
    <n v="70"/>
    <m/>
    <m/>
    <m/>
    <m/>
    <m/>
    <m/>
    <m/>
    <n v="6.1"/>
    <n v="2974.8511365518161"/>
    <n v="624.71873867588135"/>
    <n v="4551.6847990956758"/>
    <n v="5176.4035377715572"/>
    <m/>
    <m/>
    <m/>
    <m/>
    <m/>
    <m/>
    <m/>
    <m/>
    <m/>
    <m/>
    <m/>
    <n v="739.48621968165105"/>
    <n v="739.48621968165105"/>
    <n v="739.48621968165105"/>
    <n v="739.48621968165105"/>
    <n v="739.48621968165105"/>
    <n v="739.48621968165105"/>
    <n v="739.48621968165105"/>
    <m/>
    <n v="5176.4035377715572"/>
  </r>
  <r>
    <d v="2013-09-26T09:00:00"/>
    <d v="2014-05-01T18:00:00"/>
    <n v="218"/>
    <s v="Строительство"/>
    <m/>
    <m/>
    <x v="0"/>
    <x v="1"/>
    <x v="1"/>
    <x v="2"/>
    <x v="0"/>
    <x v="0"/>
    <x v="3"/>
    <x v="0"/>
    <x v="22"/>
    <x v="1"/>
    <m/>
    <n v="436"/>
    <n v="0.29827554384637456"/>
    <n v="130.04813711701931"/>
    <n v="29"/>
    <m/>
    <m/>
    <m/>
    <m/>
    <m/>
    <m/>
    <m/>
    <n v="11"/>
    <n v="10728.971312154094"/>
    <n v="2253.0839755523593"/>
    <n v="3771.39597639356"/>
    <n v="6024.4799519459193"/>
    <m/>
    <m/>
    <m/>
    <m/>
    <m/>
    <m/>
    <m/>
    <m/>
    <m/>
    <m/>
    <m/>
    <n v="860.63999313513136"/>
    <n v="860.63999313513136"/>
    <n v="860.63999313513136"/>
    <n v="860.63999313513136"/>
    <n v="860.63999313513136"/>
    <n v="860.63999313513136"/>
    <n v="860.63999313513136"/>
    <m/>
    <n v="6024.4799519459202"/>
  </r>
  <r>
    <d v="2013-09-26T09:00:00"/>
    <d v="2014-05-01T18:00:00"/>
    <n v="218"/>
    <s v="Строительство"/>
    <m/>
    <m/>
    <x v="0"/>
    <x v="1"/>
    <x v="1"/>
    <x v="8"/>
    <x v="0"/>
    <x v="0"/>
    <x v="3"/>
    <x v="0"/>
    <x v="23"/>
    <x v="1"/>
    <n v="1"/>
    <n v="218"/>
    <n v="0.29827554384637456"/>
    <n v="65.024068558509654"/>
    <n v="140"/>
    <m/>
    <m/>
    <m/>
    <m/>
    <m/>
    <m/>
    <m/>
    <n v="0"/>
    <n v="0"/>
    <n v="0"/>
    <n v="9103.3695981913515"/>
    <n v="9103.3695981913515"/>
    <m/>
    <m/>
    <m/>
    <m/>
    <m/>
    <m/>
    <m/>
    <m/>
    <m/>
    <m/>
    <m/>
    <n v="1300.4813711701931"/>
    <n v="1300.4813711701931"/>
    <n v="1300.4813711701931"/>
    <n v="1300.4813711701931"/>
    <n v="1300.4813711701931"/>
    <n v="1300.4813711701931"/>
    <n v="1300.4813711701931"/>
    <m/>
    <n v="9103.3695981913534"/>
  </r>
  <r>
    <d v="2013-09-26T09:00:00"/>
    <d v="2014-05-01T18:00:00"/>
    <n v="218"/>
    <s v="Строительство"/>
    <m/>
    <m/>
    <x v="0"/>
    <x v="1"/>
    <x v="1"/>
    <x v="8"/>
    <x v="0"/>
    <x v="0"/>
    <x v="3"/>
    <x v="0"/>
    <x v="24"/>
    <x v="1"/>
    <n v="3"/>
    <n v="654"/>
    <n v="0.29827554384637456"/>
    <n v="195.07220567552895"/>
    <n v="100"/>
    <m/>
    <m/>
    <m/>
    <m/>
    <m/>
    <m/>
    <m/>
    <n v="0"/>
    <n v="0"/>
    <n v="0"/>
    <n v="19507.220567552897"/>
    <n v="19507.220567552897"/>
    <m/>
    <m/>
    <m/>
    <m/>
    <m/>
    <m/>
    <m/>
    <m/>
    <m/>
    <m/>
    <m/>
    <n v="2786.7457953646995"/>
    <n v="2786.7457953646995"/>
    <n v="2786.7457953646995"/>
    <n v="2786.7457953646995"/>
    <n v="2786.7457953646995"/>
    <n v="2786.7457953646995"/>
    <n v="2786.7457953646995"/>
    <m/>
    <n v="19507.220567552897"/>
  </r>
  <r>
    <d v="2013-09-26T09:00:00"/>
    <d v="2014-05-01T18:00:00"/>
    <n v="218"/>
    <s v="Строительство"/>
    <m/>
    <m/>
    <x v="0"/>
    <x v="1"/>
    <x v="1"/>
    <x v="7"/>
    <x v="0"/>
    <x v="0"/>
    <x v="3"/>
    <x v="0"/>
    <x v="25"/>
    <x v="1"/>
    <n v="3"/>
    <n v="654"/>
    <n v="0.29827554384637456"/>
    <n v="195.07220567552895"/>
    <n v="75"/>
    <m/>
    <m/>
    <m/>
    <m/>
    <m/>
    <m/>
    <m/>
    <n v="15"/>
    <n v="21945.623138497005"/>
    <n v="4608.5808590843708"/>
    <n v="14630.415425664671"/>
    <n v="19238.996284749042"/>
    <m/>
    <m/>
    <m/>
    <m/>
    <m/>
    <m/>
    <m/>
    <m/>
    <m/>
    <m/>
    <m/>
    <n v="2748.4280406784346"/>
    <n v="2748.4280406784346"/>
    <n v="2748.4280406784346"/>
    <n v="2748.4280406784346"/>
    <n v="2748.4280406784346"/>
    <n v="2748.4280406784346"/>
    <n v="2748.4280406784346"/>
    <m/>
    <n v="19238.996284749042"/>
  </r>
  <r>
    <d v="2013-09-26T09:00:00"/>
    <d v="2014-05-01T18:00:00"/>
    <n v="218"/>
    <s v="Строительство"/>
    <m/>
    <m/>
    <x v="0"/>
    <x v="2"/>
    <x v="0"/>
    <x v="1"/>
    <x v="0"/>
    <x v="0"/>
    <x v="3"/>
    <x v="0"/>
    <x v="14"/>
    <x v="0"/>
    <m/>
    <n v="209"/>
    <n v="1.210209266239143E-2"/>
    <n v="2.5293373664398087"/>
    <n v="93"/>
    <m/>
    <m/>
    <n v="12.646686832199043"/>
    <n v="50.586747328796172"/>
    <n v="80.938795726073877"/>
    <n v="1.2646686832199043"/>
    <n v="47.045675015780446"/>
    <m/>
    <m/>
    <m/>
    <n v="235.22837507890222"/>
    <n v="427.71094866497162"/>
    <m/>
    <m/>
    <m/>
    <m/>
    <m/>
    <m/>
    <m/>
    <m/>
    <m/>
    <m/>
    <m/>
    <n v="61.101564094995943"/>
    <n v="61.101564094995943"/>
    <n v="61.101564094995943"/>
    <n v="61.101564094995943"/>
    <n v="61.101564094995943"/>
    <n v="61.101564094995943"/>
    <n v="61.101564094995943"/>
    <m/>
    <n v="427.71094866497157"/>
  </r>
  <r>
    <d v="2013-09-26T09:00:00"/>
    <d v="2014-05-01T18:00:00"/>
    <n v="218"/>
    <s v="Строительство"/>
    <m/>
    <m/>
    <x v="0"/>
    <x v="2"/>
    <x v="0"/>
    <x v="1"/>
    <x v="0"/>
    <x v="0"/>
    <x v="3"/>
    <x v="0"/>
    <x v="15"/>
    <x v="0"/>
    <m/>
    <n v="429"/>
    <n v="1.210209266239143E-2"/>
    <n v="5.1917977521659235"/>
    <n v="83"/>
    <m/>
    <m/>
    <n v="25.958988760829619"/>
    <n v="103.83595504331846"/>
    <n v="166.13752806930955"/>
    <n v="2.5958988760829618"/>
    <n v="86.183842685954346"/>
    <m/>
    <m/>
    <m/>
    <n v="430.91921342977167"/>
    <n v="815.63142686526658"/>
    <m/>
    <m/>
    <m/>
    <m/>
    <m/>
    <m/>
    <m/>
    <m/>
    <m/>
    <m/>
    <m/>
    <n v="116.51877526646665"/>
    <n v="116.51877526646665"/>
    <n v="116.51877526646665"/>
    <n v="116.51877526646665"/>
    <n v="116.51877526646665"/>
    <n v="116.51877526646665"/>
    <n v="116.51877526646665"/>
    <m/>
    <n v="815.63142686526646"/>
  </r>
  <r>
    <d v="2013-09-26T09:00:00"/>
    <d v="2014-05-01T18:00:00"/>
    <n v="218"/>
    <s v="Строительство"/>
    <m/>
    <m/>
    <x v="0"/>
    <x v="2"/>
    <x v="0"/>
    <x v="1"/>
    <x v="0"/>
    <x v="0"/>
    <x v="3"/>
    <x v="0"/>
    <x v="16"/>
    <x v="0"/>
    <m/>
    <n v="436"/>
    <n v="1.210209266239143E-2"/>
    <n v="5.2765124008026634"/>
    <n v="73"/>
    <m/>
    <m/>
    <n v="26.382562004013316"/>
    <n v="105.53024801605328"/>
    <n v="168.84839682568523"/>
    <n v="2.6382562004013317"/>
    <n v="77.037081051718886"/>
    <m/>
    <m/>
    <m/>
    <n v="385.18540525859441"/>
    <n v="765.62194935646642"/>
    <m/>
    <m/>
    <m/>
    <m/>
    <m/>
    <m/>
    <m/>
    <m/>
    <m/>
    <m/>
    <m/>
    <n v="109.37456419378091"/>
    <n v="109.37456419378091"/>
    <n v="109.37456419378091"/>
    <n v="109.37456419378091"/>
    <n v="109.37456419378091"/>
    <n v="109.37456419378091"/>
    <n v="109.37456419378091"/>
    <m/>
    <n v="765.6219493564663"/>
  </r>
  <r>
    <d v="2013-09-26T09:00:00"/>
    <d v="2014-05-01T18:00:00"/>
    <n v="218"/>
    <s v="Строительство"/>
    <m/>
    <m/>
    <x v="0"/>
    <x v="2"/>
    <x v="0"/>
    <x v="1"/>
    <x v="0"/>
    <x v="0"/>
    <x v="3"/>
    <x v="0"/>
    <x v="11"/>
    <x v="0"/>
    <m/>
    <n v="414"/>
    <n v="1.210209266239143E-2"/>
    <n v="5.0102663622300518"/>
    <n v="77"/>
    <m/>
    <m/>
    <n v="25.051331811150259"/>
    <n v="100.20532724460104"/>
    <n v="160.32852359136166"/>
    <n v="2.5051331811150259"/>
    <n v="77.158101978342813"/>
    <m/>
    <m/>
    <m/>
    <n v="385.79050989171401"/>
    <n v="751.03892769828485"/>
    <m/>
    <m/>
    <m/>
    <m/>
    <m/>
    <m/>
    <m/>
    <m/>
    <m/>
    <m/>
    <m/>
    <n v="107.29127538546926"/>
    <n v="107.29127538546926"/>
    <n v="107.29127538546926"/>
    <n v="107.29127538546926"/>
    <n v="107.29127538546926"/>
    <n v="107.29127538546926"/>
    <n v="107.29127538546926"/>
    <m/>
    <n v="751.03892769828485"/>
  </r>
  <r>
    <d v="2013-09-26T09:00:00"/>
    <d v="2014-05-01T18:00:00"/>
    <n v="218"/>
    <s v="Строительство"/>
    <m/>
    <m/>
    <x v="0"/>
    <x v="2"/>
    <x v="0"/>
    <x v="1"/>
    <x v="0"/>
    <x v="0"/>
    <x v="3"/>
    <x v="0"/>
    <x v="17"/>
    <x v="0"/>
    <m/>
    <n v="429"/>
    <n v="1.210209266239143E-2"/>
    <n v="5.1917977521659235"/>
    <n v="77"/>
    <m/>
    <m/>
    <n v="25.958988760829619"/>
    <n v="103.83595504331846"/>
    <n v="166.13752806930955"/>
    <n v="2.5958988760829618"/>
    <n v="79.953685383355221"/>
    <m/>
    <m/>
    <m/>
    <n v="399.76842691677609"/>
    <n v="778.25048304967186"/>
    <m/>
    <m/>
    <m/>
    <m/>
    <m/>
    <m/>
    <m/>
    <m/>
    <m/>
    <m/>
    <m/>
    <n v="111.1786404356674"/>
    <n v="111.1786404356674"/>
    <n v="111.1786404356674"/>
    <n v="111.1786404356674"/>
    <n v="111.1786404356674"/>
    <n v="111.1786404356674"/>
    <n v="111.1786404356674"/>
    <m/>
    <n v="778.25048304967174"/>
  </r>
  <r>
    <d v="2013-09-26T09:00:00"/>
    <d v="2014-05-01T18:00:00"/>
    <n v="218"/>
    <s v="Строительство"/>
    <m/>
    <m/>
    <x v="0"/>
    <x v="2"/>
    <x v="0"/>
    <x v="1"/>
    <x v="0"/>
    <x v="0"/>
    <x v="3"/>
    <x v="0"/>
    <x v="18"/>
    <x v="0"/>
    <m/>
    <n v="218"/>
    <n v="1.210209266239143E-2"/>
    <n v="2.6382562004013317"/>
    <n v="67"/>
    <m/>
    <m/>
    <n v="13.191281002006658"/>
    <n v="52.765124008026639"/>
    <n v="84.424198412842614"/>
    <n v="1.3191281002006658"/>
    <n v="35.352633085377846"/>
    <m/>
    <m/>
    <m/>
    <n v="176.76316542688923"/>
    <n v="363.81553003534361"/>
    <m/>
    <m/>
    <m/>
    <m/>
    <m/>
    <m/>
    <m/>
    <m/>
    <m/>
    <m/>
    <m/>
    <n v="51.973647147906227"/>
    <n v="51.973647147906227"/>
    <n v="51.973647147906227"/>
    <n v="51.973647147906227"/>
    <n v="51.973647147906227"/>
    <n v="51.973647147906227"/>
    <n v="51.973647147906227"/>
    <m/>
    <n v="363.81553003534356"/>
  </r>
  <r>
    <d v="2013-09-26T09:00:00"/>
    <d v="2014-05-01T18:00:00"/>
    <n v="218"/>
    <s v="Строительство"/>
    <m/>
    <m/>
    <x v="0"/>
    <x v="2"/>
    <x v="0"/>
    <x v="1"/>
    <x v="0"/>
    <x v="0"/>
    <x v="3"/>
    <x v="0"/>
    <x v="19"/>
    <x v="0"/>
    <m/>
    <n v="218"/>
    <n v="1.210209266239143E-2"/>
    <n v="2.6382562004013317"/>
    <n v="40"/>
    <m/>
    <m/>
    <n v="13.191281002006658"/>
    <n v="52.765124008026639"/>
    <n v="84.424198412842614"/>
    <n v="1.3191281002006658"/>
    <n v="21.106049603210653"/>
    <m/>
    <m/>
    <m/>
    <n v="105.53024801605326"/>
    <n v="278.33602914234052"/>
    <m/>
    <m/>
    <m/>
    <m/>
    <m/>
    <m/>
    <m/>
    <m/>
    <m/>
    <m/>
    <m/>
    <n v="39.762289877477215"/>
    <n v="39.762289877477215"/>
    <n v="39.762289877477215"/>
    <n v="39.762289877477215"/>
    <n v="39.762289877477215"/>
    <n v="39.762289877477215"/>
    <n v="39.762289877477215"/>
    <m/>
    <n v="278.33602914234046"/>
  </r>
  <r>
    <d v="2013-09-26T09:00:00"/>
    <d v="2014-05-01T18:00:00"/>
    <n v="218"/>
    <s v="Строительство"/>
    <m/>
    <m/>
    <x v="0"/>
    <x v="2"/>
    <x v="1"/>
    <x v="7"/>
    <x v="0"/>
    <x v="0"/>
    <x v="3"/>
    <x v="0"/>
    <x v="20"/>
    <x v="1"/>
    <m/>
    <n v="218"/>
    <n v="1.210209266239143E-2"/>
    <n v="2.6382562004013317"/>
    <n v="100"/>
    <m/>
    <m/>
    <m/>
    <m/>
    <m/>
    <m/>
    <m/>
    <n v="17.2"/>
    <n v="340.33504985177183"/>
    <n v="71.470360468872087"/>
    <n v="263.82562004013317"/>
    <n v="335.29598050900529"/>
    <m/>
    <m/>
    <m/>
    <m/>
    <m/>
    <m/>
    <m/>
    <m/>
    <m/>
    <m/>
    <m/>
    <n v="47.899425787000759"/>
    <n v="47.899425787000759"/>
    <n v="47.899425787000759"/>
    <n v="47.899425787000759"/>
    <n v="47.899425787000759"/>
    <n v="47.899425787000759"/>
    <n v="47.899425787000759"/>
    <m/>
    <n v="335.29598050900535"/>
  </r>
  <r>
    <d v="2013-09-26T09:00:00"/>
    <d v="2014-05-01T18:00:00"/>
    <n v="218"/>
    <s v="Строительство"/>
    <m/>
    <m/>
    <x v="0"/>
    <x v="2"/>
    <x v="1"/>
    <x v="7"/>
    <x v="0"/>
    <x v="0"/>
    <x v="3"/>
    <x v="0"/>
    <x v="21"/>
    <x v="1"/>
    <m/>
    <n v="218"/>
    <n v="1.210209266239143E-2"/>
    <n v="2.6382562004013317"/>
    <n v="70"/>
    <m/>
    <m/>
    <m/>
    <m/>
    <m/>
    <m/>
    <m/>
    <n v="6.1"/>
    <n v="120.7002211683609"/>
    <n v="25.347046445355787"/>
    <n v="184.6779340280932"/>
    <n v="210.02498047344898"/>
    <m/>
    <m/>
    <m/>
    <m/>
    <m/>
    <m/>
    <m/>
    <m/>
    <m/>
    <m/>
    <m/>
    <n v="30.003568639064138"/>
    <n v="30.003568639064138"/>
    <n v="30.003568639064138"/>
    <n v="30.003568639064138"/>
    <n v="30.003568639064138"/>
    <n v="30.003568639064138"/>
    <n v="30.003568639064138"/>
    <m/>
    <n v="210.02498047344895"/>
  </r>
  <r>
    <d v="2013-09-26T09:00:00"/>
    <d v="2014-05-01T18:00:00"/>
    <n v="218"/>
    <s v="Строительство"/>
    <m/>
    <m/>
    <x v="0"/>
    <x v="2"/>
    <x v="1"/>
    <x v="2"/>
    <x v="0"/>
    <x v="0"/>
    <x v="3"/>
    <x v="0"/>
    <x v="22"/>
    <x v="1"/>
    <m/>
    <n v="436"/>
    <n v="1.210209266239143E-2"/>
    <n v="5.2765124008026634"/>
    <n v="29"/>
    <m/>
    <m/>
    <m/>
    <m/>
    <m/>
    <m/>
    <m/>
    <n v="11"/>
    <n v="435.31227306621975"/>
    <n v="91.415577343906136"/>
    <n v="153.01885962327725"/>
    <n v="244.43443696718339"/>
    <m/>
    <m/>
    <m/>
    <m/>
    <m/>
    <m/>
    <m/>
    <m/>
    <m/>
    <m/>
    <m/>
    <n v="34.919205281026201"/>
    <n v="34.919205281026201"/>
    <n v="34.919205281026201"/>
    <n v="34.919205281026201"/>
    <n v="34.919205281026201"/>
    <n v="34.919205281026201"/>
    <n v="34.919205281026201"/>
    <m/>
    <n v="244.43443696718339"/>
  </r>
  <r>
    <d v="2013-09-26T09:00:00"/>
    <d v="2014-05-01T18:00:00"/>
    <n v="218"/>
    <s v="Строительство"/>
    <m/>
    <m/>
    <x v="0"/>
    <x v="2"/>
    <x v="1"/>
    <x v="8"/>
    <x v="0"/>
    <x v="0"/>
    <x v="3"/>
    <x v="0"/>
    <x v="23"/>
    <x v="1"/>
    <n v="1"/>
    <n v="218"/>
    <n v="1.210209266239143E-2"/>
    <n v="2.6382562004013317"/>
    <n v="140"/>
    <m/>
    <m/>
    <m/>
    <m/>
    <m/>
    <m/>
    <m/>
    <n v="0"/>
    <n v="0"/>
    <n v="0"/>
    <n v="369.35586805618641"/>
    <n v="369.35586805618641"/>
    <m/>
    <m/>
    <m/>
    <m/>
    <m/>
    <m/>
    <m/>
    <m/>
    <m/>
    <m/>
    <m/>
    <n v="52.765124008026632"/>
    <n v="52.765124008026632"/>
    <n v="52.765124008026632"/>
    <n v="52.765124008026632"/>
    <n v="52.765124008026632"/>
    <n v="52.765124008026632"/>
    <n v="52.765124008026632"/>
    <m/>
    <n v="369.35586805618647"/>
  </r>
  <r>
    <d v="2013-09-26T09:00:00"/>
    <d v="2014-05-01T18:00:00"/>
    <n v="218"/>
    <s v="Строительство"/>
    <m/>
    <m/>
    <x v="0"/>
    <x v="2"/>
    <x v="1"/>
    <x v="8"/>
    <x v="0"/>
    <x v="0"/>
    <x v="3"/>
    <x v="0"/>
    <x v="24"/>
    <x v="1"/>
    <n v="3"/>
    <n v="654"/>
    <n v="1.210209266239143E-2"/>
    <n v="7.9147686012039955"/>
    <n v="100"/>
    <m/>
    <m/>
    <m/>
    <m/>
    <m/>
    <m/>
    <m/>
    <n v="0"/>
    <n v="0"/>
    <n v="0"/>
    <n v="791.47686012039958"/>
    <n v="791.47686012039958"/>
    <m/>
    <m/>
    <m/>
    <m/>
    <m/>
    <m/>
    <m/>
    <m/>
    <m/>
    <m/>
    <m/>
    <n v="113.06812287434279"/>
    <n v="113.06812287434279"/>
    <n v="113.06812287434279"/>
    <n v="113.06812287434279"/>
    <n v="113.06812287434279"/>
    <n v="113.06812287434279"/>
    <n v="113.06812287434279"/>
    <m/>
    <n v="791.47686012039946"/>
  </r>
  <r>
    <d v="2013-09-26T09:00:00"/>
    <d v="2014-05-01T18:00:00"/>
    <n v="218"/>
    <s v="Строительство"/>
    <m/>
    <m/>
    <x v="0"/>
    <x v="2"/>
    <x v="1"/>
    <x v="7"/>
    <x v="0"/>
    <x v="0"/>
    <x v="3"/>
    <x v="0"/>
    <x v="25"/>
    <x v="1"/>
    <n v="3"/>
    <n v="654"/>
    <n v="1.210209266239143E-2"/>
    <n v="7.9147686012039955"/>
    <n v="75"/>
    <m/>
    <m/>
    <m/>
    <m/>
    <m/>
    <m/>
    <m/>
    <n v="15"/>
    <n v="890.41146763544953"/>
    <n v="186.9864082034444"/>
    <n v="593.60764509029968"/>
    <n v="780.59405329374408"/>
    <m/>
    <m/>
    <m/>
    <m/>
    <m/>
    <m/>
    <m/>
    <m/>
    <m/>
    <m/>
    <m/>
    <n v="111.51343618482058"/>
    <n v="111.51343618482058"/>
    <n v="111.51343618482058"/>
    <n v="111.51343618482058"/>
    <n v="111.51343618482058"/>
    <n v="111.51343618482058"/>
    <n v="111.51343618482058"/>
    <m/>
    <n v="780.59405329374397"/>
  </r>
  <r>
    <d v="2013-09-26T09:00:00"/>
    <d v="2014-05-01T18:00:00"/>
    <n v="218"/>
    <s v="Строительство"/>
    <m/>
    <m/>
    <x v="0"/>
    <x v="0"/>
    <x v="0"/>
    <x v="1"/>
    <x v="0"/>
    <x v="0"/>
    <x v="3"/>
    <x v="0"/>
    <x v="14"/>
    <x v="0"/>
    <m/>
    <n v="209"/>
    <n v="0.15906753119782463"/>
    <n v="33.245114020345348"/>
    <n v="93"/>
    <m/>
    <m/>
    <n v="166.22557010172673"/>
    <n v="664.90228040690704"/>
    <n v="1063.8436486510511"/>
    <n v="16.622557010172674"/>
    <n v="618.35912077842352"/>
    <m/>
    <m/>
    <m/>
    <n v="3091.7956038921175"/>
    <n v="5621.7487808403985"/>
    <m/>
    <m/>
    <m/>
    <m/>
    <m/>
    <m/>
    <m/>
    <m/>
    <m/>
    <m/>
    <m/>
    <n v="803.10696869148546"/>
    <n v="803.10696869148546"/>
    <n v="803.10696869148546"/>
    <n v="803.10696869148546"/>
    <n v="803.10696869148546"/>
    <n v="803.10696869148546"/>
    <n v="803.10696869148546"/>
    <m/>
    <n v="5621.7487808403976"/>
  </r>
  <r>
    <d v="2013-09-26T09:00:00"/>
    <d v="2014-05-01T18:00:00"/>
    <n v="218"/>
    <s v="Строительство"/>
    <m/>
    <m/>
    <x v="0"/>
    <x v="0"/>
    <x v="0"/>
    <x v="1"/>
    <x v="0"/>
    <x v="0"/>
    <x v="3"/>
    <x v="0"/>
    <x v="15"/>
    <x v="0"/>
    <m/>
    <n v="429"/>
    <n v="0.15906753119782463"/>
    <n v="68.239970883866761"/>
    <n v="83"/>
    <m/>
    <m/>
    <n v="341.1998544193338"/>
    <n v="1364.7994176773352"/>
    <n v="2183.6790682837363"/>
    <n v="34.11998544193338"/>
    <n v="1132.7835166721884"/>
    <m/>
    <m/>
    <m/>
    <n v="5663.9175833609415"/>
    <n v="10720.499425855469"/>
    <m/>
    <m/>
    <m/>
    <m/>
    <m/>
    <m/>
    <m/>
    <m/>
    <m/>
    <m/>
    <m/>
    <n v="1531.4999179793526"/>
    <n v="1531.4999179793526"/>
    <n v="1531.4999179793526"/>
    <n v="1531.4999179793526"/>
    <n v="1531.4999179793526"/>
    <n v="1531.4999179793526"/>
    <n v="1531.4999179793526"/>
    <m/>
    <n v="10720.499425855467"/>
  </r>
  <r>
    <d v="2013-09-26T09:00:00"/>
    <d v="2014-05-01T18:00:00"/>
    <n v="218"/>
    <s v="Строительство"/>
    <m/>
    <m/>
    <x v="0"/>
    <x v="0"/>
    <x v="0"/>
    <x v="1"/>
    <x v="0"/>
    <x v="0"/>
    <x v="3"/>
    <x v="0"/>
    <x v="16"/>
    <x v="0"/>
    <m/>
    <n v="436"/>
    <n v="0.15906753119782463"/>
    <n v="69.353443602251545"/>
    <n v="73"/>
    <m/>
    <m/>
    <n v="346.76721801125774"/>
    <n v="1387.0688720450307"/>
    <n v="2219.3101952720494"/>
    <n v="34.676721801125773"/>
    <n v="1012.5602765928725"/>
    <m/>
    <m/>
    <m/>
    <n v="5062.8013829643623"/>
    <n v="10063.184666686699"/>
    <m/>
    <m/>
    <m/>
    <m/>
    <m/>
    <m/>
    <m/>
    <m/>
    <m/>
    <m/>
    <m/>
    <n v="1437.5978095266712"/>
    <n v="1437.5978095266712"/>
    <n v="1437.5978095266712"/>
    <n v="1437.5978095266712"/>
    <n v="1437.5978095266712"/>
    <n v="1437.5978095266712"/>
    <n v="1437.5978095266712"/>
    <m/>
    <n v="10063.184666686699"/>
  </r>
  <r>
    <d v="2013-09-26T09:00:00"/>
    <d v="2014-05-01T18:00:00"/>
    <n v="218"/>
    <s v="Строительство"/>
    <m/>
    <m/>
    <x v="0"/>
    <x v="0"/>
    <x v="0"/>
    <x v="1"/>
    <x v="0"/>
    <x v="0"/>
    <x v="3"/>
    <x v="0"/>
    <x v="11"/>
    <x v="0"/>
    <m/>
    <n v="414"/>
    <n v="0.15906753119782463"/>
    <n v="65.8539579158994"/>
    <n v="77"/>
    <m/>
    <m/>
    <n v="329.269789579497"/>
    <n v="1317.079158317988"/>
    <n v="2107.3266533087808"/>
    <n v="32.9269789579497"/>
    <n v="1014.1509519048509"/>
    <m/>
    <m/>
    <m/>
    <n v="5070.754759524254"/>
    <n v="9871.5082915933199"/>
    <m/>
    <m/>
    <m/>
    <m/>
    <m/>
    <m/>
    <m/>
    <m/>
    <m/>
    <m/>
    <m/>
    <n v="1410.2154702276171"/>
    <n v="1410.2154702276171"/>
    <n v="1410.2154702276171"/>
    <n v="1410.2154702276171"/>
    <n v="1410.2154702276171"/>
    <n v="1410.2154702276171"/>
    <n v="1410.2154702276171"/>
    <m/>
    <n v="9871.5082915933181"/>
  </r>
  <r>
    <d v="2013-09-26T09:00:00"/>
    <d v="2014-05-01T18:00:00"/>
    <n v="218"/>
    <s v="Строительство"/>
    <m/>
    <m/>
    <x v="0"/>
    <x v="0"/>
    <x v="0"/>
    <x v="1"/>
    <x v="0"/>
    <x v="0"/>
    <x v="3"/>
    <x v="0"/>
    <x v="17"/>
    <x v="0"/>
    <m/>
    <n v="429"/>
    <n v="0.15906753119782463"/>
    <n v="68.239970883866761"/>
    <n v="77"/>
    <m/>
    <m/>
    <n v="341.1998544193338"/>
    <n v="1364.7994176773352"/>
    <n v="2183.6790682837363"/>
    <n v="34.11998544193338"/>
    <n v="1050.8955516115482"/>
    <m/>
    <m/>
    <m/>
    <n v="5254.4777580577402"/>
    <n v="10229.171635491628"/>
    <m/>
    <m/>
    <m/>
    <m/>
    <m/>
    <m/>
    <m/>
    <m/>
    <m/>
    <m/>
    <m/>
    <n v="1461.3102336416612"/>
    <n v="1461.3102336416612"/>
    <n v="1461.3102336416612"/>
    <n v="1461.3102336416612"/>
    <n v="1461.3102336416612"/>
    <n v="1461.3102336416612"/>
    <n v="1461.3102336416612"/>
    <m/>
    <n v="10229.171635491628"/>
  </r>
  <r>
    <d v="2013-09-26T09:00:00"/>
    <d v="2014-05-01T18:00:00"/>
    <n v="218"/>
    <s v="Строительство"/>
    <m/>
    <m/>
    <x v="0"/>
    <x v="0"/>
    <x v="0"/>
    <x v="1"/>
    <x v="0"/>
    <x v="0"/>
    <x v="3"/>
    <x v="0"/>
    <x v="18"/>
    <x v="0"/>
    <m/>
    <n v="218"/>
    <n v="0.15906753119782463"/>
    <n v="34.676721801125773"/>
    <n v="67"/>
    <m/>
    <m/>
    <n v="173.38360900562887"/>
    <n v="693.53443602251537"/>
    <n v="1109.6550976360247"/>
    <n v="17.338360900562886"/>
    <n v="464.66807213508537"/>
    <m/>
    <m/>
    <m/>
    <n v="2323.3403606754268"/>
    <n v="4781.9199363752441"/>
    <m/>
    <m/>
    <m/>
    <m/>
    <m/>
    <m/>
    <m/>
    <m/>
    <m/>
    <m/>
    <m/>
    <n v="683.13141948217776"/>
    <n v="683.13141948217776"/>
    <n v="683.13141948217776"/>
    <n v="683.13141948217776"/>
    <n v="683.13141948217776"/>
    <n v="683.13141948217776"/>
    <n v="683.13141948217776"/>
    <m/>
    <n v="4781.919936375245"/>
  </r>
  <r>
    <d v="2013-09-26T09:00:00"/>
    <d v="2014-05-01T18:00:00"/>
    <n v="218"/>
    <s v="Строительство"/>
    <m/>
    <m/>
    <x v="0"/>
    <x v="0"/>
    <x v="0"/>
    <x v="1"/>
    <x v="0"/>
    <x v="0"/>
    <x v="3"/>
    <x v="0"/>
    <x v="19"/>
    <x v="0"/>
    <m/>
    <n v="218"/>
    <n v="0.15906753119782463"/>
    <n v="34.676721801125773"/>
    <n v="40"/>
    <m/>
    <m/>
    <n v="173.38360900562887"/>
    <n v="693.53443602251537"/>
    <n v="1109.6550976360247"/>
    <n v="17.338360900562886"/>
    <n v="277.41377440900618"/>
    <m/>
    <m/>
    <m/>
    <n v="1387.068872045031"/>
    <n v="3658.3941500187693"/>
    <m/>
    <m/>
    <m/>
    <m/>
    <m/>
    <m/>
    <m/>
    <m/>
    <m/>
    <m/>
    <m/>
    <n v="522.62773571696709"/>
    <n v="522.62773571696709"/>
    <n v="522.62773571696709"/>
    <n v="522.62773571696709"/>
    <n v="522.62773571696709"/>
    <n v="522.62773571696709"/>
    <n v="522.62773571696709"/>
    <m/>
    <n v="3658.3941500187693"/>
  </r>
  <r>
    <d v="2013-09-26T09:00:00"/>
    <d v="2014-05-01T18:00:00"/>
    <n v="218"/>
    <s v="Строительство"/>
    <m/>
    <m/>
    <x v="0"/>
    <x v="0"/>
    <x v="1"/>
    <x v="7"/>
    <x v="0"/>
    <x v="0"/>
    <x v="3"/>
    <x v="0"/>
    <x v="20"/>
    <x v="1"/>
    <m/>
    <n v="218"/>
    <n v="0.15906753119782463"/>
    <n v="34.676721801125773"/>
    <n v="100"/>
    <m/>
    <m/>
    <m/>
    <m/>
    <m/>
    <m/>
    <m/>
    <n v="17.2"/>
    <n v="4473.2971123452244"/>
    <n v="939.39239359249711"/>
    <n v="3467.6721801125773"/>
    <n v="4407.0645737050745"/>
    <m/>
    <m/>
    <m/>
    <m/>
    <m/>
    <m/>
    <m/>
    <m/>
    <m/>
    <m/>
    <m/>
    <n v="629.58065338643917"/>
    <n v="629.58065338643917"/>
    <n v="629.58065338643917"/>
    <n v="629.58065338643917"/>
    <n v="629.58065338643917"/>
    <n v="629.58065338643917"/>
    <n v="629.58065338643917"/>
    <m/>
    <n v="4407.0645737050745"/>
  </r>
  <r>
    <d v="2013-09-26T09:00:00"/>
    <d v="2014-05-01T18:00:00"/>
    <n v="218"/>
    <s v="Строительство"/>
    <m/>
    <m/>
    <x v="0"/>
    <x v="0"/>
    <x v="1"/>
    <x v="7"/>
    <x v="0"/>
    <x v="0"/>
    <x v="3"/>
    <x v="0"/>
    <x v="21"/>
    <x v="1"/>
    <m/>
    <n v="218"/>
    <n v="0.15906753119782463"/>
    <n v="34.676721801125773"/>
    <n v="70"/>
    <m/>
    <m/>
    <m/>
    <m/>
    <m/>
    <m/>
    <m/>
    <n v="6.1"/>
    <n v="1586.4600224015039"/>
    <n v="333.15660470431584"/>
    <n v="2427.3705260788042"/>
    <n v="2760.5271307831199"/>
    <m/>
    <m/>
    <m/>
    <m/>
    <m/>
    <m/>
    <m/>
    <m/>
    <m/>
    <m/>
    <m/>
    <n v="394.36101868330286"/>
    <n v="394.36101868330286"/>
    <n v="394.36101868330286"/>
    <n v="394.36101868330286"/>
    <n v="394.36101868330286"/>
    <n v="394.36101868330286"/>
    <n v="394.36101868330286"/>
    <m/>
    <n v="2760.5271307831204"/>
  </r>
  <r>
    <d v="2013-09-26T09:00:00"/>
    <d v="2014-05-01T18:00:00"/>
    <n v="218"/>
    <s v="Строительство"/>
    <m/>
    <m/>
    <x v="0"/>
    <x v="0"/>
    <x v="1"/>
    <x v="2"/>
    <x v="0"/>
    <x v="0"/>
    <x v="3"/>
    <x v="0"/>
    <x v="22"/>
    <x v="1"/>
    <m/>
    <n v="436"/>
    <n v="0.15906753119782463"/>
    <n v="69.353443602251545"/>
    <n v="29"/>
    <m/>
    <m/>
    <m/>
    <m/>
    <m/>
    <m/>
    <m/>
    <n v="11"/>
    <n v="5721.6590971857531"/>
    <n v="1201.5484104090081"/>
    <n v="2011.2498644652949"/>
    <n v="3212.7982748743029"/>
    <m/>
    <m/>
    <m/>
    <m/>
    <m/>
    <m/>
    <m/>
    <m/>
    <m/>
    <m/>
    <m/>
    <n v="458.97118212490039"/>
    <n v="458.97118212490039"/>
    <n v="458.97118212490039"/>
    <n v="458.97118212490039"/>
    <n v="458.97118212490039"/>
    <n v="458.97118212490039"/>
    <n v="458.97118212490039"/>
    <m/>
    <n v="3212.7982748743025"/>
  </r>
  <r>
    <d v="2013-09-26T09:00:00"/>
    <d v="2014-05-01T18:00:00"/>
    <n v="218"/>
    <s v="Строительство"/>
    <m/>
    <m/>
    <x v="0"/>
    <x v="0"/>
    <x v="1"/>
    <x v="8"/>
    <x v="0"/>
    <x v="0"/>
    <x v="3"/>
    <x v="0"/>
    <x v="23"/>
    <x v="1"/>
    <n v="1"/>
    <n v="218"/>
    <n v="0.15906753119782463"/>
    <n v="34.676721801125773"/>
    <n v="140"/>
    <m/>
    <m/>
    <m/>
    <m/>
    <m/>
    <m/>
    <m/>
    <n v="0"/>
    <n v="0"/>
    <n v="0"/>
    <n v="4854.7410521576085"/>
    <n v="4854.7410521576085"/>
    <m/>
    <m/>
    <m/>
    <m/>
    <m/>
    <m/>
    <m/>
    <m/>
    <m/>
    <m/>
    <m/>
    <n v="693.53443602251548"/>
    <n v="693.53443602251548"/>
    <n v="693.53443602251548"/>
    <n v="693.53443602251548"/>
    <n v="693.53443602251548"/>
    <n v="693.53443602251548"/>
    <n v="693.53443602251548"/>
    <m/>
    <n v="4854.7410521576085"/>
  </r>
  <r>
    <d v="2013-09-26T09:00:00"/>
    <d v="2014-05-01T18:00:00"/>
    <n v="218"/>
    <s v="Строительство"/>
    <m/>
    <m/>
    <x v="0"/>
    <x v="0"/>
    <x v="1"/>
    <x v="8"/>
    <x v="0"/>
    <x v="0"/>
    <x v="3"/>
    <x v="0"/>
    <x v="24"/>
    <x v="1"/>
    <n v="3"/>
    <n v="654"/>
    <n v="0.15906753119782463"/>
    <n v="104.03016540337731"/>
    <n v="100"/>
    <m/>
    <m/>
    <m/>
    <m/>
    <m/>
    <m/>
    <m/>
    <n v="0"/>
    <n v="0"/>
    <n v="0"/>
    <n v="10403.01654033773"/>
    <n v="10403.01654033773"/>
    <m/>
    <m/>
    <m/>
    <m/>
    <m/>
    <m/>
    <m/>
    <m/>
    <m/>
    <m/>
    <m/>
    <n v="1486.1452200482472"/>
    <n v="1486.1452200482472"/>
    <n v="1486.1452200482472"/>
    <n v="1486.1452200482472"/>
    <n v="1486.1452200482472"/>
    <n v="1486.1452200482472"/>
    <n v="1486.1452200482472"/>
    <m/>
    <n v="10403.01654033773"/>
  </r>
  <r>
    <d v="2013-09-26T09:00:00"/>
    <d v="2014-05-01T18:00:00"/>
    <n v="218"/>
    <s v="Строительство"/>
    <m/>
    <m/>
    <x v="0"/>
    <x v="0"/>
    <x v="1"/>
    <x v="7"/>
    <x v="0"/>
    <x v="0"/>
    <x v="3"/>
    <x v="0"/>
    <x v="25"/>
    <x v="1"/>
    <n v="3"/>
    <n v="654"/>
    <n v="0.15906753119782463"/>
    <n v="104.03016540337731"/>
    <n v="75"/>
    <m/>
    <m/>
    <m/>
    <m/>
    <m/>
    <m/>
    <m/>
    <n v="15"/>
    <n v="11703.393607879945"/>
    <n v="2457.7126576547885"/>
    <n v="7802.2624052532983"/>
    <n v="10259.975062908086"/>
    <m/>
    <m/>
    <m/>
    <m/>
    <m/>
    <m/>
    <m/>
    <m/>
    <m/>
    <m/>
    <m/>
    <n v="1465.7107232725837"/>
    <n v="1465.7107232725837"/>
    <n v="1465.7107232725837"/>
    <n v="1465.7107232725837"/>
    <n v="1465.7107232725837"/>
    <n v="1465.7107232725837"/>
    <n v="1465.7107232725837"/>
    <m/>
    <n v="10259.975062908085"/>
  </r>
  <r>
    <d v="2013-09-26T09:00:00"/>
    <d v="2014-05-01T18:00:00"/>
    <n v="218"/>
    <s v="Строительство"/>
    <m/>
    <m/>
    <x v="0"/>
    <x v="4"/>
    <x v="0"/>
    <x v="1"/>
    <x v="0"/>
    <x v="0"/>
    <x v="3"/>
    <x v="0"/>
    <x v="14"/>
    <x v="0"/>
    <m/>
    <n v="209"/>
    <n v="0.28370365002257447"/>
    <n v="59.294062854718064"/>
    <n v="93"/>
    <m/>
    <m/>
    <n v="296.4703142735903"/>
    <n v="1185.8812570943614"/>
    <n v="1897.410011350978"/>
    <n v="29.647031427359032"/>
    <n v="1102.8695690977561"/>
    <m/>
    <m/>
    <m/>
    <n v="5514.34784548878"/>
    <n v="10026.626028732826"/>
    <m/>
    <m/>
    <m/>
    <m/>
    <m/>
    <m/>
    <m/>
    <m/>
    <m/>
    <m/>
    <m/>
    <n v="1432.3751469618323"/>
    <n v="1432.3751469618323"/>
    <n v="1432.3751469618323"/>
    <n v="1432.3751469618323"/>
    <n v="1432.3751469618323"/>
    <n v="1432.3751469618323"/>
    <n v="1432.3751469618323"/>
    <m/>
    <n v="10026.626028732828"/>
  </r>
  <r>
    <d v="2013-09-26T09:00:00"/>
    <d v="2014-05-01T18:00:00"/>
    <n v="218"/>
    <s v="Строительство"/>
    <m/>
    <m/>
    <x v="0"/>
    <x v="4"/>
    <x v="0"/>
    <x v="1"/>
    <x v="0"/>
    <x v="0"/>
    <x v="3"/>
    <x v="0"/>
    <x v="15"/>
    <x v="0"/>
    <m/>
    <n v="429"/>
    <n v="0.28370365002257447"/>
    <n v="121.70886585968445"/>
    <n v="83"/>
    <m/>
    <m/>
    <n v="608.54432929842221"/>
    <n v="2434.1773171936889"/>
    <n v="3894.6837075099024"/>
    <n v="60.854432929842226"/>
    <n v="2020.3671732707619"/>
    <m/>
    <m/>
    <m/>
    <n v="10101.835866353809"/>
    <n v="19120.462826556428"/>
    <m/>
    <m/>
    <m/>
    <m/>
    <m/>
    <m/>
    <m/>
    <m/>
    <m/>
    <m/>
    <m/>
    <n v="2731.4946895080611"/>
    <n v="2731.4946895080611"/>
    <n v="2731.4946895080611"/>
    <n v="2731.4946895080611"/>
    <n v="2731.4946895080611"/>
    <n v="2731.4946895080611"/>
    <n v="2731.4946895080611"/>
    <m/>
    <n v="19120.462826556428"/>
  </r>
  <r>
    <d v="2013-09-26T09:00:00"/>
    <d v="2014-05-01T18:00:00"/>
    <n v="218"/>
    <s v="Строительство"/>
    <m/>
    <m/>
    <x v="0"/>
    <x v="4"/>
    <x v="0"/>
    <x v="1"/>
    <x v="0"/>
    <x v="0"/>
    <x v="3"/>
    <x v="0"/>
    <x v="16"/>
    <x v="0"/>
    <m/>
    <n v="436"/>
    <n v="0.28370365002257447"/>
    <n v="123.69479140984247"/>
    <n v="73"/>
    <m/>
    <m/>
    <n v="618.47395704921234"/>
    <n v="2473.8958281968494"/>
    <n v="3958.2333251149589"/>
    <n v="61.847395704921233"/>
    <n v="1805.9439545837004"/>
    <m/>
    <m/>
    <m/>
    <n v="9029.7197729185009"/>
    <n v="17948.114233568143"/>
    <m/>
    <m/>
    <m/>
    <m/>
    <m/>
    <m/>
    <m/>
    <m/>
    <m/>
    <m/>
    <m/>
    <n v="2564.0163190811631"/>
    <n v="2564.0163190811631"/>
    <n v="2564.0163190811631"/>
    <n v="2564.0163190811631"/>
    <n v="2564.0163190811631"/>
    <n v="2564.0163190811631"/>
    <n v="2564.0163190811631"/>
    <m/>
    <n v="17948.114233568143"/>
  </r>
  <r>
    <d v="2013-09-26T09:00:00"/>
    <d v="2014-05-01T18:00:00"/>
    <n v="218"/>
    <s v="Строительство"/>
    <m/>
    <m/>
    <x v="0"/>
    <x v="4"/>
    <x v="0"/>
    <x v="1"/>
    <x v="0"/>
    <x v="0"/>
    <x v="3"/>
    <x v="0"/>
    <x v="11"/>
    <x v="0"/>
    <m/>
    <n v="414"/>
    <n v="0.28370365002257447"/>
    <n v="117.45331110934583"/>
    <n v="77"/>
    <m/>
    <m/>
    <n v="587.26655554672914"/>
    <n v="2349.066222186917"/>
    <n v="3758.5059554990667"/>
    <n v="58.726655554672917"/>
    <n v="1808.780991083926"/>
    <m/>
    <m/>
    <m/>
    <n v="9043.9049554196299"/>
    <n v="17606.251335290945"/>
    <m/>
    <m/>
    <m/>
    <m/>
    <m/>
    <m/>
    <m/>
    <m/>
    <m/>
    <m/>
    <m/>
    <n v="2515.1787621844205"/>
    <n v="2515.1787621844205"/>
    <n v="2515.1787621844205"/>
    <n v="2515.1787621844205"/>
    <n v="2515.1787621844205"/>
    <n v="2515.1787621844205"/>
    <n v="2515.1787621844205"/>
    <m/>
    <n v="17606.251335290941"/>
  </r>
  <r>
    <d v="2013-09-26T09:00:00"/>
    <d v="2014-05-01T18:00:00"/>
    <n v="218"/>
    <s v="Строительство"/>
    <m/>
    <m/>
    <x v="0"/>
    <x v="4"/>
    <x v="0"/>
    <x v="1"/>
    <x v="0"/>
    <x v="0"/>
    <x v="3"/>
    <x v="0"/>
    <x v="17"/>
    <x v="0"/>
    <m/>
    <n v="429"/>
    <n v="0.28370365002257447"/>
    <n v="121.70886585968445"/>
    <n v="77"/>
    <m/>
    <m/>
    <n v="608.54432929842221"/>
    <n v="2434.1773171936889"/>
    <n v="3894.6837075099024"/>
    <n v="60.854432929842226"/>
    <n v="1874.3165342391408"/>
    <m/>
    <m/>
    <m/>
    <n v="9371.5826711957034"/>
    <n v="18244.158992366698"/>
    <m/>
    <m/>
    <m/>
    <m/>
    <m/>
    <m/>
    <m/>
    <m/>
    <m/>
    <m/>
    <m/>
    <n v="2606.3084274809567"/>
    <n v="2606.3084274809567"/>
    <n v="2606.3084274809567"/>
    <n v="2606.3084274809567"/>
    <n v="2606.3084274809567"/>
    <n v="2606.3084274809567"/>
    <n v="2606.3084274809567"/>
    <m/>
    <n v="18244.158992366698"/>
  </r>
  <r>
    <d v="2013-09-26T09:00:00"/>
    <d v="2014-05-01T18:00:00"/>
    <n v="218"/>
    <s v="Строительство"/>
    <m/>
    <m/>
    <x v="0"/>
    <x v="4"/>
    <x v="0"/>
    <x v="1"/>
    <x v="0"/>
    <x v="0"/>
    <x v="3"/>
    <x v="0"/>
    <x v="18"/>
    <x v="0"/>
    <m/>
    <n v="218"/>
    <n v="0.28370365002257447"/>
    <n v="61.847395704921233"/>
    <n v="67"/>
    <m/>
    <m/>
    <n v="309.23697852460617"/>
    <n v="1236.9479140984247"/>
    <n v="1979.1166625574795"/>
    <n v="30.923697852460617"/>
    <n v="828.75510244594466"/>
    <m/>
    <m/>
    <m/>
    <n v="4143.7755122297231"/>
    <n v="8528.7558677086381"/>
    <m/>
    <m/>
    <m/>
    <m/>
    <m/>
    <m/>
    <m/>
    <m/>
    <m/>
    <m/>
    <m/>
    <n v="1218.3936953869484"/>
    <n v="1218.3936953869484"/>
    <n v="1218.3936953869484"/>
    <n v="1218.3936953869484"/>
    <n v="1218.3936953869484"/>
    <n v="1218.3936953869484"/>
    <n v="1218.3936953869484"/>
    <m/>
    <n v="8528.7558677086399"/>
  </r>
  <r>
    <d v="2013-09-26T09:00:00"/>
    <d v="2014-05-01T18:00:00"/>
    <n v="218"/>
    <s v="Строительство"/>
    <m/>
    <m/>
    <x v="0"/>
    <x v="4"/>
    <x v="0"/>
    <x v="1"/>
    <x v="0"/>
    <x v="0"/>
    <x v="3"/>
    <x v="0"/>
    <x v="19"/>
    <x v="0"/>
    <m/>
    <n v="218"/>
    <n v="0.28370365002257447"/>
    <n v="61.847395704921233"/>
    <n v="40"/>
    <m/>
    <m/>
    <n v="309.23697852460617"/>
    <n v="1236.9479140984247"/>
    <n v="1979.1166625574795"/>
    <n v="30.923697852460617"/>
    <n v="494.77916563936992"/>
    <m/>
    <m/>
    <m/>
    <n v="2473.8958281968494"/>
    <n v="6524.9002468691906"/>
    <m/>
    <m/>
    <m/>
    <m/>
    <m/>
    <m/>
    <m/>
    <m/>
    <m/>
    <m/>
    <m/>
    <n v="932.12860669559871"/>
    <n v="932.12860669559871"/>
    <n v="932.12860669559871"/>
    <n v="932.12860669559871"/>
    <n v="932.12860669559871"/>
    <n v="932.12860669559871"/>
    <n v="932.12860669559871"/>
    <m/>
    <n v="6524.9002468691915"/>
  </r>
  <r>
    <d v="2013-09-26T09:00:00"/>
    <d v="2014-05-01T18:00:00"/>
    <n v="218"/>
    <s v="Строительство"/>
    <m/>
    <m/>
    <x v="0"/>
    <x v="4"/>
    <x v="1"/>
    <x v="7"/>
    <x v="0"/>
    <x v="0"/>
    <x v="3"/>
    <x v="0"/>
    <x v="20"/>
    <x v="1"/>
    <m/>
    <n v="218"/>
    <n v="0.28370365002257447"/>
    <n v="61.847395704921233"/>
    <n v="100"/>
    <m/>
    <m/>
    <m/>
    <m/>
    <m/>
    <m/>
    <m/>
    <n v="17.2"/>
    <n v="7978.3140459348378"/>
    <n v="1675.445949646316"/>
    <n v="6184.7395704921237"/>
    <n v="7860.1855201384396"/>
    <m/>
    <m/>
    <m/>
    <m/>
    <m/>
    <m/>
    <m/>
    <m/>
    <m/>
    <m/>
    <m/>
    <n v="1122.8836457340628"/>
    <n v="1122.8836457340628"/>
    <n v="1122.8836457340628"/>
    <n v="1122.8836457340628"/>
    <n v="1122.8836457340628"/>
    <n v="1122.8836457340628"/>
    <n v="1122.8836457340628"/>
    <m/>
    <n v="7860.1855201384406"/>
  </r>
  <r>
    <d v="2013-09-26T09:00:00"/>
    <d v="2014-05-01T18:00:00"/>
    <n v="218"/>
    <s v="Строительство"/>
    <m/>
    <m/>
    <x v="0"/>
    <x v="4"/>
    <x v="1"/>
    <x v="7"/>
    <x v="0"/>
    <x v="0"/>
    <x v="3"/>
    <x v="0"/>
    <x v="21"/>
    <x v="1"/>
    <m/>
    <n v="218"/>
    <n v="0.28370365002257447"/>
    <n v="61.847395704921233"/>
    <n v="70"/>
    <m/>
    <m/>
    <m/>
    <m/>
    <m/>
    <m/>
    <m/>
    <n v="6.1"/>
    <n v="2829.5183535001465"/>
    <n v="594.19885423503069"/>
    <n v="4329.3176993444868"/>
    <n v="4923.5165535795177"/>
    <m/>
    <m/>
    <m/>
    <m/>
    <m/>
    <m/>
    <m/>
    <m/>
    <m/>
    <m/>
    <m/>
    <n v="703.35950765421683"/>
    <n v="703.35950765421683"/>
    <n v="703.35950765421683"/>
    <n v="703.35950765421683"/>
    <n v="703.35950765421683"/>
    <n v="703.35950765421683"/>
    <n v="703.35950765421683"/>
    <m/>
    <n v="4923.5165535795177"/>
  </r>
  <r>
    <d v="2013-09-26T09:00:00"/>
    <d v="2014-05-01T18:00:00"/>
    <n v="218"/>
    <s v="Строительство"/>
    <m/>
    <m/>
    <x v="0"/>
    <x v="4"/>
    <x v="1"/>
    <x v="2"/>
    <x v="0"/>
    <x v="0"/>
    <x v="3"/>
    <x v="0"/>
    <x v="22"/>
    <x v="1"/>
    <m/>
    <n v="436"/>
    <n v="0.28370365002257447"/>
    <n v="123.69479140984247"/>
    <n v="29"/>
    <m/>
    <m/>
    <m/>
    <m/>
    <m/>
    <m/>
    <m/>
    <n v="11"/>
    <n v="10204.820291312004"/>
    <n v="2143.012261175521"/>
    <n v="3587.1489508854315"/>
    <n v="5730.1612120609525"/>
    <m/>
    <m/>
    <m/>
    <m/>
    <m/>
    <m/>
    <m/>
    <m/>
    <m/>
    <m/>
    <m/>
    <n v="818.59445886585036"/>
    <n v="818.59445886585036"/>
    <n v="818.59445886585036"/>
    <n v="818.59445886585036"/>
    <n v="818.59445886585036"/>
    <n v="818.59445886585036"/>
    <n v="818.59445886585036"/>
    <m/>
    <n v="5730.1612120609525"/>
  </r>
  <r>
    <d v="2013-09-26T09:00:00"/>
    <d v="2014-05-01T18:00:00"/>
    <n v="218"/>
    <s v="Строительство"/>
    <m/>
    <m/>
    <x v="0"/>
    <x v="4"/>
    <x v="1"/>
    <x v="8"/>
    <x v="0"/>
    <x v="0"/>
    <x v="3"/>
    <x v="0"/>
    <x v="23"/>
    <x v="1"/>
    <n v="1"/>
    <n v="218"/>
    <n v="0.28370365002257447"/>
    <n v="61.847395704921233"/>
    <n v="140"/>
    <m/>
    <m/>
    <m/>
    <m/>
    <m/>
    <m/>
    <m/>
    <n v="0"/>
    <n v="0"/>
    <n v="0"/>
    <n v="8658.6353986889735"/>
    <n v="8658.6353986889735"/>
    <m/>
    <m/>
    <m/>
    <m/>
    <m/>
    <m/>
    <m/>
    <m/>
    <m/>
    <m/>
    <m/>
    <n v="1236.9479140984247"/>
    <n v="1236.9479140984247"/>
    <n v="1236.9479140984247"/>
    <n v="1236.9479140984247"/>
    <n v="1236.9479140984247"/>
    <n v="1236.9479140984247"/>
    <n v="1236.9479140984247"/>
    <m/>
    <n v="8658.6353986889735"/>
  </r>
  <r>
    <d v="2013-09-26T09:00:00"/>
    <d v="2014-05-01T18:00:00"/>
    <n v="218"/>
    <s v="Строительство"/>
    <m/>
    <m/>
    <x v="0"/>
    <x v="4"/>
    <x v="1"/>
    <x v="8"/>
    <x v="0"/>
    <x v="0"/>
    <x v="3"/>
    <x v="0"/>
    <x v="24"/>
    <x v="1"/>
    <n v="3"/>
    <n v="654"/>
    <n v="0.28370365002257447"/>
    <n v="185.54218711476369"/>
    <n v="100"/>
    <m/>
    <m/>
    <m/>
    <m/>
    <m/>
    <m/>
    <m/>
    <n v="0"/>
    <n v="0"/>
    <n v="0"/>
    <n v="18554.218711476369"/>
    <n v="18554.218711476369"/>
    <m/>
    <m/>
    <m/>
    <m/>
    <m/>
    <m/>
    <m/>
    <m/>
    <m/>
    <m/>
    <m/>
    <n v="2650.6026730680528"/>
    <n v="2650.6026730680528"/>
    <n v="2650.6026730680528"/>
    <n v="2650.6026730680528"/>
    <n v="2650.6026730680528"/>
    <n v="2650.6026730680528"/>
    <n v="2650.6026730680528"/>
    <m/>
    <n v="18554.218711476369"/>
  </r>
  <r>
    <d v="2013-09-26T09:00:00"/>
    <d v="2014-05-01T18:00:00"/>
    <n v="218"/>
    <s v="Строительство"/>
    <m/>
    <m/>
    <x v="0"/>
    <x v="4"/>
    <x v="1"/>
    <x v="7"/>
    <x v="0"/>
    <x v="0"/>
    <x v="3"/>
    <x v="0"/>
    <x v="25"/>
    <x v="1"/>
    <n v="3"/>
    <n v="654"/>
    <n v="0.28370365002257447"/>
    <n v="185.54218711476369"/>
    <n v="75"/>
    <m/>
    <m/>
    <m/>
    <m/>
    <m/>
    <m/>
    <m/>
    <n v="15"/>
    <n v="20873.496050410919"/>
    <n v="4383.4341705862926"/>
    <n v="13915.664033607278"/>
    <n v="18299.098204193571"/>
    <m/>
    <m/>
    <m/>
    <m/>
    <m/>
    <m/>
    <m/>
    <m/>
    <m/>
    <m/>
    <m/>
    <n v="2614.1568863133675"/>
    <n v="2614.1568863133675"/>
    <n v="2614.1568863133675"/>
    <n v="2614.1568863133675"/>
    <n v="2614.1568863133675"/>
    <n v="2614.1568863133675"/>
    <n v="2614.1568863133675"/>
    <m/>
    <n v="18299.098204193571"/>
  </r>
  <r>
    <d v="2013-09-26T09:00:00"/>
    <d v="2014-05-01T18:00:00"/>
    <n v="218"/>
    <s v="Строительство"/>
    <m/>
    <m/>
    <x v="0"/>
    <x v="3"/>
    <x v="0"/>
    <x v="1"/>
    <x v="0"/>
    <x v="0"/>
    <x v="3"/>
    <x v="0"/>
    <x v="14"/>
    <x v="0"/>
    <m/>
    <n v="209"/>
    <n v="0.24685118227083491"/>
    <n v="51.591897094604498"/>
    <n v="93"/>
    <m/>
    <m/>
    <n v="257.95948547302248"/>
    <n v="1031.8379418920899"/>
    <n v="1650.9407070273439"/>
    <n v="25.795948547302249"/>
    <n v="959.60928595964367"/>
    <m/>
    <m/>
    <m/>
    <n v="4798.046429798218"/>
    <n v="8724.1897986976201"/>
    <m/>
    <m/>
    <m/>
    <m/>
    <m/>
    <m/>
    <m/>
    <m/>
    <m/>
    <m/>
    <m/>
    <n v="1246.3128283853744"/>
    <n v="1246.3128283853744"/>
    <n v="1246.3128283853744"/>
    <n v="1246.3128283853744"/>
    <n v="1246.3128283853744"/>
    <n v="1246.3128283853744"/>
    <n v="1246.3128283853744"/>
    <m/>
    <n v="8724.1897986976219"/>
  </r>
  <r>
    <d v="2013-09-26T09:00:00"/>
    <d v="2014-05-01T18:00:00"/>
    <n v="218"/>
    <s v="Строительство"/>
    <m/>
    <m/>
    <x v="0"/>
    <x v="3"/>
    <x v="0"/>
    <x v="1"/>
    <x v="0"/>
    <x v="0"/>
    <x v="3"/>
    <x v="0"/>
    <x v="15"/>
    <x v="0"/>
    <m/>
    <n v="429"/>
    <n v="0.24685118227083491"/>
    <n v="105.89915719418818"/>
    <n v="83"/>
    <m/>
    <m/>
    <n v="529.49578597094091"/>
    <n v="2117.9831438837637"/>
    <n v="3388.7730302140217"/>
    <n v="52.949578597094089"/>
    <n v="1757.9260094235237"/>
    <m/>
    <m/>
    <m/>
    <n v="8789.6300471176182"/>
    <n v="16636.75759520696"/>
    <m/>
    <m/>
    <m/>
    <m/>
    <m/>
    <m/>
    <m/>
    <m/>
    <m/>
    <m/>
    <m/>
    <n v="2376.6796564581373"/>
    <n v="2376.6796564581373"/>
    <n v="2376.6796564581373"/>
    <n v="2376.6796564581373"/>
    <n v="2376.6796564581373"/>
    <n v="2376.6796564581373"/>
    <n v="2376.6796564581373"/>
    <m/>
    <n v="16636.757595206964"/>
  </r>
  <r>
    <d v="2013-09-26T09:00:00"/>
    <d v="2014-05-01T18:00:00"/>
    <n v="218"/>
    <s v="Строительство"/>
    <m/>
    <m/>
    <x v="0"/>
    <x v="3"/>
    <x v="0"/>
    <x v="1"/>
    <x v="0"/>
    <x v="0"/>
    <x v="3"/>
    <x v="0"/>
    <x v="16"/>
    <x v="0"/>
    <m/>
    <n v="436"/>
    <n v="0.24685118227083491"/>
    <n v="107.62711547008402"/>
    <n v="73"/>
    <m/>
    <m/>
    <n v="538.13557735042014"/>
    <n v="2152.5423094016805"/>
    <n v="3444.0676950426887"/>
    <n v="53.813557735042011"/>
    <n v="1571.3558858632268"/>
    <m/>
    <m/>
    <m/>
    <n v="7856.7794293161332"/>
    <n v="15616.694454709192"/>
    <m/>
    <m/>
    <m/>
    <m/>
    <m/>
    <m/>
    <m/>
    <m/>
    <m/>
    <m/>
    <m/>
    <n v="2230.9563506727418"/>
    <n v="2230.9563506727418"/>
    <n v="2230.9563506727418"/>
    <n v="2230.9563506727418"/>
    <n v="2230.9563506727418"/>
    <n v="2230.9563506727418"/>
    <n v="2230.9563506727418"/>
    <m/>
    <n v="15616.694454709195"/>
  </r>
  <r>
    <d v="2013-09-26T09:00:00"/>
    <d v="2014-05-01T18:00:00"/>
    <n v="218"/>
    <s v="Строительство"/>
    <m/>
    <m/>
    <x v="0"/>
    <x v="3"/>
    <x v="0"/>
    <x v="1"/>
    <x v="0"/>
    <x v="0"/>
    <x v="3"/>
    <x v="0"/>
    <x v="11"/>
    <x v="0"/>
    <m/>
    <n v="414"/>
    <n v="0.24685118227083491"/>
    <n v="102.19638946012566"/>
    <n v="77"/>
    <m/>
    <m/>
    <n v="510.98194730062829"/>
    <n v="2043.9277892025129"/>
    <n v="3270.2844627240211"/>
    <n v="51.098194730062829"/>
    <n v="1573.8243976859353"/>
    <m/>
    <m/>
    <m/>
    <n v="7869.1219884296761"/>
    <n v="15319.238780072836"/>
    <m/>
    <m/>
    <m/>
    <m/>
    <m/>
    <m/>
    <m/>
    <m/>
    <m/>
    <m/>
    <m/>
    <n v="2188.4626828675478"/>
    <n v="2188.4626828675478"/>
    <n v="2188.4626828675478"/>
    <n v="2188.4626828675478"/>
    <n v="2188.4626828675478"/>
    <n v="2188.4626828675478"/>
    <n v="2188.4626828675478"/>
    <m/>
    <n v="15319.238780072836"/>
  </r>
  <r>
    <d v="2013-09-26T09:00:00"/>
    <d v="2014-05-01T18:00:00"/>
    <n v="218"/>
    <s v="Строительство"/>
    <m/>
    <m/>
    <x v="0"/>
    <x v="3"/>
    <x v="0"/>
    <x v="1"/>
    <x v="0"/>
    <x v="0"/>
    <x v="3"/>
    <x v="0"/>
    <x v="17"/>
    <x v="0"/>
    <m/>
    <n v="429"/>
    <n v="0.24685118227083491"/>
    <n v="105.89915719418818"/>
    <n v="77"/>
    <m/>
    <m/>
    <n v="529.49578597094091"/>
    <n v="2117.9831438837637"/>
    <n v="3388.7730302140217"/>
    <n v="52.949578597094089"/>
    <n v="1630.8470207904979"/>
    <m/>
    <m/>
    <m/>
    <n v="8154.2351039524892"/>
    <n v="15874.283663408807"/>
    <m/>
    <m/>
    <m/>
    <m/>
    <m/>
    <m/>
    <m/>
    <m/>
    <m/>
    <m/>
    <m/>
    <n v="2267.754809058401"/>
    <n v="2267.754809058401"/>
    <n v="2267.754809058401"/>
    <n v="2267.754809058401"/>
    <n v="2267.754809058401"/>
    <n v="2267.754809058401"/>
    <n v="2267.754809058401"/>
    <m/>
    <n v="15874.283663408805"/>
  </r>
  <r>
    <d v="2013-09-26T09:00:00"/>
    <d v="2014-05-01T18:00:00"/>
    <n v="218"/>
    <s v="Строительство"/>
    <m/>
    <m/>
    <x v="0"/>
    <x v="3"/>
    <x v="0"/>
    <x v="1"/>
    <x v="0"/>
    <x v="0"/>
    <x v="3"/>
    <x v="0"/>
    <x v="18"/>
    <x v="0"/>
    <m/>
    <n v="218"/>
    <n v="0.24685118227083491"/>
    <n v="53.813557735042011"/>
    <n v="67"/>
    <m/>
    <m/>
    <n v="269.06778867521007"/>
    <n v="1076.2711547008403"/>
    <n v="1722.0338475213443"/>
    <n v="26.906778867521005"/>
    <n v="721.10167364956305"/>
    <m/>
    <m/>
    <m/>
    <n v="3605.5083682478148"/>
    <n v="7420.8896116622936"/>
    <m/>
    <m/>
    <m/>
    <m/>
    <m/>
    <m/>
    <m/>
    <m/>
    <m/>
    <m/>
    <m/>
    <n v="1060.1270873803276"/>
    <n v="1060.1270873803276"/>
    <n v="1060.1270873803276"/>
    <n v="1060.1270873803276"/>
    <n v="1060.1270873803276"/>
    <n v="1060.1270873803276"/>
    <n v="1060.1270873803276"/>
    <m/>
    <n v="7420.8896116622936"/>
  </r>
  <r>
    <d v="2013-09-26T09:00:00"/>
    <d v="2014-05-01T18:00:00"/>
    <n v="218"/>
    <s v="Строительство"/>
    <m/>
    <m/>
    <x v="0"/>
    <x v="3"/>
    <x v="0"/>
    <x v="1"/>
    <x v="0"/>
    <x v="0"/>
    <x v="3"/>
    <x v="0"/>
    <x v="19"/>
    <x v="0"/>
    <m/>
    <n v="218"/>
    <n v="0.24685118227083491"/>
    <n v="53.813557735042011"/>
    <n v="40"/>
    <m/>
    <m/>
    <n v="269.06778867521007"/>
    <n v="1076.2711547008403"/>
    <n v="1722.0338475213443"/>
    <n v="26.906778867521005"/>
    <n v="430.50846188033614"/>
    <m/>
    <m/>
    <m/>
    <n v="2152.5423094016805"/>
    <n v="5677.3303410469325"/>
    <m/>
    <m/>
    <m/>
    <m/>
    <m/>
    <m/>
    <m/>
    <m/>
    <m/>
    <m/>
    <m/>
    <n v="811.04719157813327"/>
    <n v="811.04719157813327"/>
    <n v="811.04719157813327"/>
    <n v="811.04719157813327"/>
    <n v="811.04719157813327"/>
    <n v="811.04719157813327"/>
    <n v="811.04719157813327"/>
    <m/>
    <n v="5677.3303410469334"/>
  </r>
  <r>
    <d v="2013-09-26T09:00:00"/>
    <d v="2014-05-01T18:00:00"/>
    <n v="218"/>
    <s v="Строительство"/>
    <m/>
    <m/>
    <x v="0"/>
    <x v="3"/>
    <x v="1"/>
    <x v="7"/>
    <x v="0"/>
    <x v="0"/>
    <x v="3"/>
    <x v="0"/>
    <x v="20"/>
    <x v="1"/>
    <m/>
    <n v="218"/>
    <n v="0.24685118227083491"/>
    <n v="53.813557735042011"/>
    <n v="100"/>
    <m/>
    <m/>
    <m/>
    <m/>
    <m/>
    <m/>
    <m/>
    <n v="17.2"/>
    <n v="6941.9489478204187"/>
    <n v="1457.8092790422879"/>
    <n v="5381.3557735042014"/>
    <n v="6839.1650525464893"/>
    <m/>
    <m/>
    <m/>
    <m/>
    <m/>
    <m/>
    <m/>
    <m/>
    <m/>
    <m/>
    <m/>
    <n v="977.02357893521275"/>
    <n v="977.02357893521275"/>
    <n v="977.02357893521275"/>
    <n v="977.02357893521275"/>
    <n v="977.02357893521275"/>
    <n v="977.02357893521275"/>
    <n v="977.02357893521275"/>
    <m/>
    <n v="6839.1650525464893"/>
  </r>
  <r>
    <d v="2013-09-26T09:00:00"/>
    <d v="2014-05-01T18:00:00"/>
    <n v="218"/>
    <s v="Строительство"/>
    <m/>
    <m/>
    <x v="0"/>
    <x v="3"/>
    <x v="1"/>
    <x v="7"/>
    <x v="0"/>
    <x v="0"/>
    <x v="3"/>
    <x v="0"/>
    <x v="21"/>
    <x v="1"/>
    <m/>
    <n v="218"/>
    <n v="0.24685118227083491"/>
    <n v="53.813557735042011"/>
    <n v="70"/>
    <m/>
    <m/>
    <m/>
    <m/>
    <m/>
    <m/>
    <m/>
    <n v="6.1"/>
    <n v="2461.9702663781718"/>
    <n v="517.01375593941611"/>
    <n v="3766.9490414529409"/>
    <n v="4283.9627973923571"/>
    <m/>
    <m/>
    <m/>
    <m/>
    <m/>
    <m/>
    <m/>
    <m/>
    <m/>
    <m/>
    <m/>
    <n v="611.99468534176526"/>
    <n v="611.99468534176526"/>
    <n v="611.99468534176526"/>
    <n v="611.99468534176526"/>
    <n v="611.99468534176526"/>
    <n v="611.99468534176526"/>
    <n v="611.99468534176526"/>
    <m/>
    <n v="4283.9627973923562"/>
  </r>
  <r>
    <d v="2013-09-26T09:00:00"/>
    <d v="2014-05-01T18:00:00"/>
    <n v="218"/>
    <s v="Строительство"/>
    <m/>
    <m/>
    <x v="0"/>
    <x v="3"/>
    <x v="1"/>
    <x v="2"/>
    <x v="0"/>
    <x v="0"/>
    <x v="3"/>
    <x v="0"/>
    <x v="22"/>
    <x v="1"/>
    <m/>
    <n v="436"/>
    <n v="0.24685118227083491"/>
    <n v="107.62711547008402"/>
    <n v="29"/>
    <m/>
    <m/>
    <m/>
    <m/>
    <m/>
    <m/>
    <m/>
    <n v="11"/>
    <n v="8879.2370262819313"/>
    <n v="1864.6397755192056"/>
    <n v="3121.1863486324364"/>
    <n v="4985.826124151642"/>
    <m/>
    <m/>
    <m/>
    <m/>
    <m/>
    <m/>
    <m/>
    <m/>
    <m/>
    <m/>
    <m/>
    <n v="712.26087487880602"/>
    <n v="712.26087487880602"/>
    <n v="712.26087487880602"/>
    <n v="712.26087487880602"/>
    <n v="712.26087487880602"/>
    <n v="712.26087487880602"/>
    <n v="712.26087487880602"/>
    <m/>
    <n v="4985.826124151642"/>
  </r>
  <r>
    <d v="2013-09-26T09:00:00"/>
    <d v="2014-05-01T18:00:00"/>
    <n v="218"/>
    <s v="Строительство"/>
    <m/>
    <m/>
    <x v="0"/>
    <x v="3"/>
    <x v="1"/>
    <x v="8"/>
    <x v="0"/>
    <x v="0"/>
    <x v="3"/>
    <x v="0"/>
    <x v="23"/>
    <x v="1"/>
    <n v="1"/>
    <n v="218"/>
    <n v="0.24685118227083491"/>
    <n v="53.813557735042011"/>
    <n v="140"/>
    <m/>
    <m/>
    <m/>
    <m/>
    <m/>
    <m/>
    <m/>
    <n v="0"/>
    <n v="0"/>
    <n v="0"/>
    <n v="7533.8980829058819"/>
    <n v="7533.8980829058819"/>
    <m/>
    <m/>
    <m/>
    <m/>
    <m/>
    <m/>
    <m/>
    <m/>
    <m/>
    <m/>
    <m/>
    <n v="1076.2711547008403"/>
    <n v="1076.2711547008403"/>
    <n v="1076.2711547008403"/>
    <n v="1076.2711547008403"/>
    <n v="1076.2711547008403"/>
    <n v="1076.2711547008403"/>
    <n v="1076.2711547008403"/>
    <m/>
    <n v="7533.8980829058819"/>
  </r>
  <r>
    <d v="2013-09-26T09:00:00"/>
    <d v="2014-05-01T18:00:00"/>
    <n v="218"/>
    <s v="Строительство"/>
    <m/>
    <m/>
    <x v="0"/>
    <x v="3"/>
    <x v="1"/>
    <x v="8"/>
    <x v="0"/>
    <x v="0"/>
    <x v="3"/>
    <x v="0"/>
    <x v="24"/>
    <x v="1"/>
    <n v="3"/>
    <n v="654"/>
    <n v="0.24685118227083491"/>
    <n v="161.44067320512605"/>
    <n v="100"/>
    <m/>
    <m/>
    <m/>
    <m/>
    <m/>
    <m/>
    <m/>
    <n v="0"/>
    <n v="0"/>
    <n v="0"/>
    <n v="16144.067320512604"/>
    <n v="16144.067320512604"/>
    <m/>
    <m/>
    <m/>
    <m/>
    <m/>
    <m/>
    <m/>
    <m/>
    <m/>
    <m/>
    <m/>
    <n v="2306.2953315018008"/>
    <n v="2306.2953315018008"/>
    <n v="2306.2953315018008"/>
    <n v="2306.2953315018008"/>
    <n v="2306.2953315018008"/>
    <n v="2306.2953315018008"/>
    <n v="2306.2953315018008"/>
    <m/>
    <n v="16144.067320512604"/>
  </r>
  <r>
    <d v="2013-09-26T09:00:00"/>
    <d v="2014-05-01T18:00:00"/>
    <n v="218"/>
    <s v="Строительство"/>
    <m/>
    <m/>
    <x v="0"/>
    <x v="3"/>
    <x v="1"/>
    <x v="7"/>
    <x v="0"/>
    <x v="0"/>
    <x v="3"/>
    <x v="0"/>
    <x v="25"/>
    <x v="1"/>
    <n v="3"/>
    <n v="654"/>
    <n v="0.24685118227083491"/>
    <n v="161.44067320512605"/>
    <n v="75"/>
    <m/>
    <m/>
    <m/>
    <m/>
    <m/>
    <m/>
    <m/>
    <n v="15"/>
    <n v="18162.075735576676"/>
    <n v="3814.0359044711017"/>
    <n v="12108.050490384454"/>
    <n v="15922.086394855556"/>
    <m/>
    <m/>
    <m/>
    <m/>
    <m/>
    <m/>
    <m/>
    <m/>
    <m/>
    <m/>
    <m/>
    <n v="2274.5837706936509"/>
    <n v="2274.5837706936509"/>
    <n v="2274.5837706936509"/>
    <n v="2274.5837706936509"/>
    <n v="2274.5837706936509"/>
    <n v="2274.5837706936509"/>
    <n v="2274.5837706936509"/>
    <m/>
    <n v="15922.086394855556"/>
  </r>
  <r>
    <m/>
    <m/>
    <m/>
    <m/>
    <m/>
    <m/>
    <x v="2"/>
    <x v="7"/>
    <x v="3"/>
    <x v="6"/>
    <x v="0"/>
    <x v="0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9-26T09:00:00"/>
    <d v="2013-10-26T09:00:00"/>
    <n v="30"/>
    <s v="Строительство"/>
    <s v="Подгоовка строительства"/>
    <s v="Мобилизация персонала и техники"/>
    <x v="4"/>
    <x v="8"/>
    <x v="3"/>
    <x v="6"/>
    <x v="0"/>
    <x v="4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10-15T09:00:00"/>
    <d v="2013-11-14T09:00:00"/>
    <n v="30"/>
    <s v="Строительство"/>
    <s v="Подгоовка строительства"/>
    <s v="Аттестация сварщиков"/>
    <x v="4"/>
    <x v="8"/>
    <x v="3"/>
    <x v="6"/>
    <x v="0"/>
    <x v="4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10-31T09:00:00"/>
    <d v="2013-11-14T09:00:00"/>
    <n v="14"/>
    <s v="Строительство"/>
    <s v="Подгоовка строительства"/>
    <s v="Изготовление временных опор и стелажей"/>
    <x v="0"/>
    <x v="4"/>
    <x v="1"/>
    <x v="2"/>
    <x v="2"/>
    <x v="0"/>
    <x v="5"/>
    <x v="0"/>
    <x v="26"/>
    <x v="1"/>
    <n v="2"/>
    <n v="28"/>
    <m/>
    <n v="28"/>
    <n v="32"/>
    <m/>
    <m/>
    <m/>
    <m/>
    <m/>
    <m/>
    <m/>
    <n v="3.6"/>
    <n v="756"/>
    <n v="158.76"/>
    <n v="896"/>
    <n v="1054.76"/>
    <m/>
    <m/>
    <m/>
    <m/>
    <m/>
    <m/>
    <m/>
    <m/>
    <m/>
    <m/>
    <m/>
    <m/>
    <n v="1054.76"/>
    <m/>
    <m/>
    <m/>
    <m/>
    <m/>
    <m/>
    <n v="1054.76"/>
  </r>
  <r>
    <d v="2013-10-31T09:00:00"/>
    <d v="2013-11-14T09:00:00"/>
    <n v="14"/>
    <s v="Строительство"/>
    <s v="Подгоовка строительства"/>
    <s v="Изготовление временных опор и стелажей"/>
    <x v="0"/>
    <x v="4"/>
    <x v="0"/>
    <x v="0"/>
    <x v="2"/>
    <x v="0"/>
    <x v="5"/>
    <x v="0"/>
    <x v="27"/>
    <x v="0"/>
    <n v="2"/>
    <n v="28"/>
    <m/>
    <n v="28"/>
    <n v="56"/>
    <n v="39275.236799999999"/>
    <n v="5899.1976000000004"/>
    <n v="140"/>
    <n v="168"/>
    <n v="896"/>
    <n v="6.1599999999999993"/>
    <n v="313.60000000000002"/>
    <m/>
    <m/>
    <m/>
    <n v="1568"/>
    <n v="48266.1944"/>
    <m/>
    <m/>
    <m/>
    <m/>
    <m/>
    <m/>
    <m/>
    <m/>
    <m/>
    <m/>
    <m/>
    <m/>
    <n v="48266.1944"/>
    <m/>
    <m/>
    <m/>
    <m/>
    <m/>
    <m/>
    <n v="48266.1944"/>
  </r>
  <r>
    <d v="2013-10-31T09:00:00"/>
    <d v="2013-11-14T09:00:00"/>
    <n v="14"/>
    <s v="Строительство"/>
    <s v="Подгоовка строительства"/>
    <s v="Изготовление временных опор и стелажей"/>
    <x v="0"/>
    <x v="4"/>
    <x v="0"/>
    <x v="0"/>
    <x v="2"/>
    <x v="0"/>
    <x v="3"/>
    <x v="0"/>
    <x v="28"/>
    <x v="0"/>
    <m/>
    <n v="84"/>
    <m/>
    <n v="84"/>
    <n v="48"/>
    <m/>
    <n v="1175.0174188604401"/>
    <n v="420"/>
    <n v="504"/>
    <n v="2688"/>
    <n v="18.479999999999997"/>
    <n v="806.40000000000009"/>
    <m/>
    <m/>
    <m/>
    <n v="4032"/>
    <n v="9643.8974188604388"/>
    <m/>
    <m/>
    <m/>
    <m/>
    <m/>
    <m/>
    <m/>
    <m/>
    <m/>
    <m/>
    <m/>
    <m/>
    <n v="9643.8974188604388"/>
    <m/>
    <m/>
    <m/>
    <m/>
    <m/>
    <m/>
    <n v="9643.8974188604388"/>
  </r>
  <r>
    <d v="2013-10-26T09:00:00"/>
    <d v="2013-10-26T09:00:00"/>
    <n v="0"/>
    <s v="Строительство"/>
    <s v="Передача площадки для выплнения работ от ДОТЛ"/>
    <m/>
    <x v="5"/>
    <x v="8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10-03T09:00:00"/>
    <d v="2014-04-16T18:00:00"/>
    <n v="196"/>
    <s v="Строительство"/>
    <s v="Общестроительные работы"/>
    <m/>
    <x v="0"/>
    <x v="4"/>
    <x v="0"/>
    <x v="0"/>
    <x v="0"/>
    <x v="0"/>
    <x v="3"/>
    <x v="0"/>
    <x v="12"/>
    <x v="0"/>
    <m/>
    <n v="196"/>
    <m/>
    <n v="196"/>
    <n v="48"/>
    <m/>
    <m/>
    <n v="980"/>
    <n v="1175.9999999999998"/>
    <n v="6272"/>
    <n v="43.12"/>
    <n v="1881.6000000000001"/>
    <m/>
    <m/>
    <m/>
    <n v="9408"/>
    <n v="19760.72"/>
    <m/>
    <m/>
    <m/>
    <m/>
    <m/>
    <m/>
    <m/>
    <m/>
    <m/>
    <m/>
    <m/>
    <n v="2822.96"/>
    <n v="2822.96"/>
    <n v="2822.96"/>
    <n v="2822.96"/>
    <n v="2822.96"/>
    <n v="2822.96"/>
    <n v="2822.96"/>
    <m/>
    <n v="19760.719999999998"/>
  </r>
  <r>
    <d v="2013-10-18T00:00:00"/>
    <d v="2013-11-16T09:00:00"/>
    <n v="30"/>
    <s v="Строительство"/>
    <s v="Общестроительные работы"/>
    <s v="Планировка территории"/>
    <x v="0"/>
    <x v="4"/>
    <x v="4"/>
    <x v="9"/>
    <x v="3"/>
    <x v="5"/>
    <x v="3"/>
    <x v="3"/>
    <x v="29"/>
    <x v="1"/>
    <n v="1"/>
    <n v="1"/>
    <m/>
    <n v="1"/>
    <n v="749674.08"/>
    <m/>
    <m/>
    <m/>
    <m/>
    <m/>
    <m/>
    <m/>
    <n v="0"/>
    <n v="0"/>
    <n v="0"/>
    <n v="749674.08"/>
    <n v="749674.08"/>
    <m/>
    <m/>
    <m/>
    <m/>
    <m/>
    <m/>
    <m/>
    <m/>
    <m/>
    <m/>
    <m/>
    <n v="524771.85599999991"/>
    <n v="224902.22399999999"/>
    <m/>
    <m/>
    <m/>
    <m/>
    <m/>
    <m/>
    <n v="749674.07999999984"/>
  </r>
  <r>
    <d v="2013-10-17T00:00:00"/>
    <d v="2013-11-16T09:00:00"/>
    <n v="30"/>
    <s v="Строительство"/>
    <s v="Общестроительные работы"/>
    <s v="Планировка территории"/>
    <x v="0"/>
    <x v="4"/>
    <x v="0"/>
    <x v="0"/>
    <x v="3"/>
    <x v="5"/>
    <x v="3"/>
    <x v="0"/>
    <x v="30"/>
    <x v="0"/>
    <m/>
    <n v="84"/>
    <n v="0"/>
    <n v="0"/>
    <n v="40"/>
    <m/>
    <m/>
    <n v="0"/>
    <n v="0"/>
    <n v="0"/>
    <n v="0"/>
    <n v="0"/>
    <m/>
    <m/>
    <m/>
    <n v="0"/>
    <n v="0"/>
    <m/>
    <m/>
    <m/>
    <m/>
    <m/>
    <m/>
    <m/>
    <m/>
    <m/>
    <m/>
    <m/>
    <m/>
    <n v="0"/>
    <m/>
    <m/>
    <m/>
    <m/>
    <m/>
    <m/>
    <n v="0"/>
  </r>
  <r>
    <d v="2013-10-18T00:00:00"/>
    <d v="2013-11-16T09:00:00"/>
    <n v="30"/>
    <s v="Строительство"/>
    <s v="Общестроительные работы"/>
    <s v="Планировка территории"/>
    <x v="0"/>
    <x v="4"/>
    <x v="1"/>
    <x v="8"/>
    <x v="3"/>
    <x v="5"/>
    <x v="3"/>
    <x v="0"/>
    <x v="31"/>
    <x v="1"/>
    <m/>
    <n v="21"/>
    <n v="0"/>
    <n v="0"/>
    <n v="351.2"/>
    <m/>
    <m/>
    <m/>
    <m/>
    <m/>
    <m/>
    <m/>
    <n v="20"/>
    <n v="0"/>
    <n v="0"/>
    <n v="0"/>
    <n v="0"/>
    <m/>
    <m/>
    <m/>
    <m/>
    <m/>
    <m/>
    <m/>
    <m/>
    <m/>
    <m/>
    <m/>
    <n v="0"/>
    <n v="0"/>
    <m/>
    <m/>
    <m/>
    <m/>
    <m/>
    <m/>
    <n v="0"/>
  </r>
  <r>
    <d v="2013-10-19T00:00:00"/>
    <d v="2013-11-16T09:00:00"/>
    <n v="30"/>
    <s v="Строительство"/>
    <s v="Общестроительные работы"/>
    <s v="Планировка территории"/>
    <x v="0"/>
    <x v="4"/>
    <x v="1"/>
    <x v="8"/>
    <x v="3"/>
    <x v="5"/>
    <x v="3"/>
    <x v="0"/>
    <x v="32"/>
    <x v="1"/>
    <m/>
    <n v="21"/>
    <n v="0"/>
    <n v="0"/>
    <n v="457.54"/>
    <m/>
    <m/>
    <m/>
    <m/>
    <m/>
    <m/>
    <m/>
    <n v="55"/>
    <n v="0"/>
    <n v="0"/>
    <n v="0"/>
    <n v="0"/>
    <m/>
    <m/>
    <m/>
    <m/>
    <m/>
    <m/>
    <m/>
    <m/>
    <m/>
    <m/>
    <m/>
    <n v="0"/>
    <n v="0"/>
    <m/>
    <m/>
    <m/>
    <m/>
    <m/>
    <m/>
    <n v="0"/>
  </r>
  <r>
    <d v="2013-10-03T09:00:00"/>
    <d v="2014-02-19T18:00:00"/>
    <n v="140"/>
    <s v="Строительство"/>
    <s v="Общестроительные работы"/>
    <s v="Дробеструйная очистка и грунтовка металлопроката"/>
    <x v="0"/>
    <x v="4"/>
    <x v="0"/>
    <x v="0"/>
    <x v="4"/>
    <x v="1"/>
    <x v="3"/>
    <x v="0"/>
    <x v="30"/>
    <x v="0"/>
    <m/>
    <n v="200"/>
    <n v="0"/>
    <n v="0"/>
    <n v="40"/>
    <m/>
    <m/>
    <n v="0"/>
    <n v="0"/>
    <n v="0"/>
    <n v="0"/>
    <n v="0"/>
    <m/>
    <m/>
    <m/>
    <n v="0"/>
    <n v="0"/>
    <m/>
    <m/>
    <m/>
    <m/>
    <m/>
    <m/>
    <m/>
    <m/>
    <m/>
    <m/>
    <m/>
    <n v="0"/>
    <n v="0"/>
    <n v="0"/>
    <n v="0"/>
    <n v="0"/>
    <m/>
    <m/>
    <m/>
    <n v="0"/>
  </r>
  <r>
    <d v="2013-10-17T09:00:00"/>
    <d v="2013-12-16T09:00:00"/>
    <n v="60"/>
    <s v="Строительство"/>
    <s v="Общестроительные работы"/>
    <s v="Изготовление опор под шламоуловитель"/>
    <x v="0"/>
    <x v="4"/>
    <x v="0"/>
    <x v="0"/>
    <x v="4"/>
    <x v="0"/>
    <x v="5"/>
    <x v="0"/>
    <x v="27"/>
    <x v="0"/>
    <m/>
    <n v="540"/>
    <m/>
    <n v="540"/>
    <n v="56"/>
    <n v="107177.63340659341"/>
    <n v="12949.995164835167"/>
    <n v="2700"/>
    <n v="3240"/>
    <n v="17280"/>
    <n v="118.79999999999998"/>
    <n v="6048"/>
    <m/>
    <m/>
    <m/>
    <n v="30240"/>
    <n v="179754.42857142858"/>
    <m/>
    <m/>
    <m/>
    <m/>
    <m/>
    <m/>
    <m/>
    <m/>
    <m/>
    <m/>
    <m/>
    <n v="44938.607142857145"/>
    <n v="89877.21428571429"/>
    <n v="44938.607142857145"/>
    <m/>
    <m/>
    <m/>
    <m/>
    <m/>
    <n v="179754.42857142858"/>
  </r>
  <r>
    <d v="2013-10-17T09:00:00"/>
    <d v="2013-12-16T09:00:00"/>
    <n v="60"/>
    <s v="Строительство"/>
    <s v="Общестроительные работы"/>
    <s v="Изготовление опор под шламоуловитель"/>
    <x v="0"/>
    <x v="4"/>
    <x v="0"/>
    <x v="0"/>
    <x v="4"/>
    <x v="0"/>
    <x v="3"/>
    <x v="0"/>
    <x v="28"/>
    <x v="0"/>
    <m/>
    <n v="1080"/>
    <m/>
    <n v="1080"/>
    <n v="48"/>
    <m/>
    <n v="15107.366813919945"/>
    <n v="5400"/>
    <n v="6480"/>
    <n v="34560"/>
    <n v="237.59999999999997"/>
    <n v="10368"/>
    <m/>
    <m/>
    <m/>
    <n v="51840"/>
    <n v="123992.96681391995"/>
    <m/>
    <m/>
    <m/>
    <m/>
    <m/>
    <m/>
    <m/>
    <m/>
    <m/>
    <m/>
    <m/>
    <n v="30998.241703479987"/>
    <n v="61996.483406959975"/>
    <n v="30998.241703479987"/>
    <m/>
    <m/>
    <m/>
    <m/>
    <m/>
    <n v="123992.96681391995"/>
  </r>
  <r>
    <d v="2013-10-17T09:00:00"/>
    <d v="2013-12-16T09:00:00"/>
    <n v="60"/>
    <s v="Строительство"/>
    <s v="Общестроительные работы"/>
    <s v="Изготовление опор под шламоуловитель"/>
    <x v="0"/>
    <x v="4"/>
    <x v="1"/>
    <x v="2"/>
    <x v="4"/>
    <x v="0"/>
    <x v="3"/>
    <x v="0"/>
    <x v="33"/>
    <x v="1"/>
    <m/>
    <n v="60"/>
    <m/>
    <n v="60"/>
    <n v="59"/>
    <m/>
    <m/>
    <m/>
    <m/>
    <m/>
    <m/>
    <m/>
    <n v="0"/>
    <n v="0"/>
    <n v="0"/>
    <n v="3540"/>
    <n v="3540"/>
    <m/>
    <m/>
    <m/>
    <m/>
    <m/>
    <m/>
    <m/>
    <m/>
    <m/>
    <m/>
    <m/>
    <n v="1770"/>
    <n v="1770"/>
    <m/>
    <m/>
    <m/>
    <m/>
    <m/>
    <m/>
    <n v="3540"/>
  </r>
  <r>
    <d v="2013-10-17T09:00:00"/>
    <d v="2013-12-16T09:00:00"/>
    <n v="60"/>
    <s v="Строительство"/>
    <s v="Общестроительные работы"/>
    <s v="Изготовление опор под шламоуловитель"/>
    <x v="0"/>
    <x v="4"/>
    <x v="1"/>
    <x v="2"/>
    <x v="4"/>
    <x v="0"/>
    <x v="3"/>
    <x v="0"/>
    <x v="26"/>
    <x v="1"/>
    <m/>
    <n v="60"/>
    <m/>
    <n v="60"/>
    <n v="32"/>
    <m/>
    <m/>
    <m/>
    <m/>
    <m/>
    <m/>
    <m/>
    <n v="3.6"/>
    <n v="1620"/>
    <n v="340.2"/>
    <n v="1920"/>
    <n v="2260.1999999999998"/>
    <m/>
    <m/>
    <m/>
    <m/>
    <m/>
    <m/>
    <m/>
    <m/>
    <m/>
    <m/>
    <m/>
    <n v="1130.0999999999999"/>
    <n v="1130.0999999999999"/>
    <m/>
    <m/>
    <m/>
    <m/>
    <m/>
    <m/>
    <n v="2260.1999999999998"/>
  </r>
  <r>
    <d v="2013-10-17T09:00:00"/>
    <d v="2013-12-16T09:00:00"/>
    <n v="60"/>
    <s v="Строительство"/>
    <s v="Общестроительные работы"/>
    <s v="Изготовление опор под шламоуловитель"/>
    <x v="0"/>
    <x v="4"/>
    <x v="0"/>
    <x v="0"/>
    <x v="4"/>
    <x v="0"/>
    <x v="6"/>
    <x v="0"/>
    <x v="34"/>
    <x v="0"/>
    <m/>
    <n v="60"/>
    <m/>
    <n v="60"/>
    <n v="73"/>
    <n v="2176.8236220472445"/>
    <n v="2386.0629921259842"/>
    <n v="300"/>
    <n v="360"/>
    <n v="1920"/>
    <n v="13.2"/>
    <n v="876"/>
    <m/>
    <m/>
    <m/>
    <n v="4380"/>
    <n v="12412.086614173229"/>
    <m/>
    <m/>
    <m/>
    <m/>
    <m/>
    <m/>
    <m/>
    <m/>
    <m/>
    <m/>
    <m/>
    <n v="3103.0216535433074"/>
    <n v="6206.0433070866147"/>
    <n v="3103.0216535433074"/>
    <m/>
    <m/>
    <m/>
    <m/>
    <m/>
    <n v="12412.086614173229"/>
  </r>
  <r>
    <d v="2013-11-16T09:00:00"/>
    <d v="2013-12-16T09:00:00"/>
    <n v="30"/>
    <s v="Строительство"/>
    <s v="Общестроительные работы"/>
    <s v="Устройство фундаментов под шламоуловитель"/>
    <x v="0"/>
    <x v="4"/>
    <x v="4"/>
    <x v="9"/>
    <x v="5"/>
    <x v="5"/>
    <x v="3"/>
    <x v="3"/>
    <x v="29"/>
    <x v="1"/>
    <n v="1"/>
    <n v="1"/>
    <m/>
    <n v="1"/>
    <n v="173751.96000000002"/>
    <m/>
    <m/>
    <m/>
    <m/>
    <m/>
    <m/>
    <m/>
    <n v="0"/>
    <n v="0"/>
    <n v="0"/>
    <n v="173751.96000000002"/>
    <n v="173751.96000000002"/>
    <m/>
    <m/>
    <m/>
    <m/>
    <m/>
    <m/>
    <m/>
    <m/>
    <m/>
    <m/>
    <m/>
    <m/>
    <n v="121626.372"/>
    <n v="52125.588000000003"/>
    <m/>
    <m/>
    <m/>
    <m/>
    <m/>
    <n v="173751.96000000002"/>
  </r>
  <r>
    <d v="2013-11-16T09:00:00"/>
    <d v="2013-12-16T09:00:00"/>
    <n v="30"/>
    <s v="Строительство"/>
    <s v="Общестроительные работы"/>
    <s v="Устройство фундаментов под шламоуловитель"/>
    <x v="0"/>
    <x v="4"/>
    <x v="1"/>
    <x v="2"/>
    <x v="5"/>
    <x v="5"/>
    <x v="3"/>
    <x v="0"/>
    <x v="35"/>
    <x v="1"/>
    <m/>
    <n v="30"/>
    <n v="0"/>
    <n v="0"/>
    <n v="9"/>
    <m/>
    <m/>
    <m/>
    <m/>
    <m/>
    <m/>
    <m/>
    <n v="0"/>
    <n v="0"/>
    <n v="0"/>
    <n v="0"/>
    <n v="0"/>
    <m/>
    <m/>
    <m/>
    <m/>
    <m/>
    <m/>
    <m/>
    <m/>
    <m/>
    <m/>
    <m/>
    <m/>
    <n v="0"/>
    <n v="0"/>
    <m/>
    <m/>
    <m/>
    <m/>
    <m/>
    <n v="0"/>
  </r>
  <r>
    <d v="2013-11-16T09:00:00"/>
    <d v="2013-12-16T09:00:00"/>
    <n v="30"/>
    <s v="Строительство"/>
    <s v="Общестроительные работы"/>
    <s v="Устройство фундаментов под шламоуловитель"/>
    <x v="0"/>
    <x v="4"/>
    <x v="0"/>
    <x v="0"/>
    <x v="5"/>
    <x v="5"/>
    <x v="5"/>
    <x v="0"/>
    <x v="27"/>
    <x v="0"/>
    <m/>
    <n v="30"/>
    <n v="0"/>
    <n v="0"/>
    <n v="56"/>
    <n v="0"/>
    <n v="0"/>
    <n v="0"/>
    <n v="0"/>
    <n v="0"/>
    <n v="0"/>
    <n v="0"/>
    <m/>
    <m/>
    <m/>
    <n v="0"/>
    <n v="0"/>
    <m/>
    <m/>
    <m/>
    <m/>
    <m/>
    <m/>
    <m/>
    <m/>
    <m/>
    <m/>
    <m/>
    <m/>
    <n v="0"/>
    <n v="0"/>
    <m/>
    <m/>
    <m/>
    <m/>
    <m/>
    <n v="0"/>
  </r>
  <r>
    <d v="2013-11-16T09:00:00"/>
    <d v="2013-12-16T09:00:00"/>
    <n v="30"/>
    <s v="Строительство"/>
    <s v="Общестроительные работы"/>
    <s v="Устройство фундаментов под шламоуловитель"/>
    <x v="0"/>
    <x v="4"/>
    <x v="0"/>
    <x v="0"/>
    <x v="5"/>
    <x v="5"/>
    <x v="3"/>
    <x v="0"/>
    <x v="28"/>
    <x v="0"/>
    <m/>
    <n v="60"/>
    <n v="0"/>
    <n v="0"/>
    <n v="48"/>
    <m/>
    <n v="0"/>
    <n v="0"/>
    <n v="0"/>
    <n v="0"/>
    <n v="0"/>
    <n v="0"/>
    <m/>
    <m/>
    <m/>
    <n v="0"/>
    <n v="0"/>
    <m/>
    <m/>
    <m/>
    <m/>
    <m/>
    <m/>
    <m/>
    <m/>
    <m/>
    <m/>
    <m/>
    <m/>
    <n v="0"/>
    <n v="0"/>
    <m/>
    <m/>
    <m/>
    <m/>
    <m/>
    <n v="0"/>
  </r>
  <r>
    <d v="2013-11-16T09:00:00"/>
    <d v="2013-12-16T09:00:00"/>
    <n v="30"/>
    <s v="Строительство"/>
    <s v="Общестроительные работы"/>
    <s v="Устройство фундаментов под шламоуловитель"/>
    <x v="0"/>
    <x v="4"/>
    <x v="0"/>
    <x v="0"/>
    <x v="5"/>
    <x v="5"/>
    <x v="3"/>
    <x v="0"/>
    <x v="30"/>
    <x v="0"/>
    <m/>
    <n v="300"/>
    <n v="0"/>
    <n v="0"/>
    <n v="40"/>
    <m/>
    <m/>
    <n v="0"/>
    <n v="0"/>
    <n v="0"/>
    <n v="0"/>
    <n v="0"/>
    <m/>
    <m/>
    <m/>
    <n v="0"/>
    <n v="0"/>
    <m/>
    <m/>
    <m/>
    <m/>
    <m/>
    <m/>
    <m/>
    <m/>
    <m/>
    <m/>
    <m/>
    <m/>
    <n v="0"/>
    <n v="0"/>
    <m/>
    <m/>
    <m/>
    <m/>
    <m/>
    <n v="0"/>
  </r>
  <r>
    <d v="2013-11-16T09:00:00"/>
    <d v="2013-12-16T09:00:00"/>
    <n v="30"/>
    <s v="Строительство"/>
    <s v="Общестроительные работы"/>
    <s v="Устройство фундаментов под шламоуловитель"/>
    <x v="0"/>
    <x v="4"/>
    <x v="1"/>
    <x v="2"/>
    <x v="5"/>
    <x v="5"/>
    <x v="3"/>
    <x v="0"/>
    <x v="26"/>
    <x v="1"/>
    <m/>
    <n v="30"/>
    <n v="0"/>
    <n v="0"/>
    <n v="32"/>
    <m/>
    <m/>
    <m/>
    <m/>
    <m/>
    <m/>
    <m/>
    <n v="3.6"/>
    <n v="0"/>
    <n v="0"/>
    <n v="0"/>
    <n v="0"/>
    <m/>
    <m/>
    <m/>
    <m/>
    <m/>
    <m/>
    <m/>
    <m/>
    <m/>
    <m/>
    <m/>
    <m/>
    <n v="0"/>
    <n v="0"/>
    <m/>
    <m/>
    <m/>
    <m/>
    <m/>
    <n v="0"/>
  </r>
  <r>
    <d v="2013-11-16T09:00:00"/>
    <d v="2013-12-16T09:00:00"/>
    <n v="30"/>
    <s v="Строительство"/>
    <s v="Общестроительные работы"/>
    <s v="Устройство фундаментов под шламоуловитель"/>
    <x v="0"/>
    <x v="4"/>
    <x v="1"/>
    <x v="8"/>
    <x v="5"/>
    <x v="5"/>
    <x v="3"/>
    <x v="0"/>
    <x v="31"/>
    <x v="1"/>
    <m/>
    <n v="30"/>
    <n v="0"/>
    <n v="0"/>
    <n v="351.2"/>
    <m/>
    <m/>
    <m/>
    <m/>
    <m/>
    <m/>
    <m/>
    <n v="20"/>
    <n v="0"/>
    <n v="0"/>
    <n v="0"/>
    <n v="0"/>
    <m/>
    <m/>
    <m/>
    <m/>
    <m/>
    <m/>
    <m/>
    <m/>
    <m/>
    <m/>
    <m/>
    <m/>
    <n v="0"/>
    <n v="0"/>
    <m/>
    <m/>
    <m/>
    <m/>
    <m/>
    <n v="0"/>
  </r>
  <r>
    <d v="2013-11-16T09:00:00"/>
    <d v="2013-12-16T09:00:00"/>
    <n v="30"/>
    <s v="Строительство"/>
    <s v="Общестроительные работы"/>
    <s v="Устройство фундаментов под шламоуловитель"/>
    <x v="0"/>
    <x v="4"/>
    <x v="1"/>
    <x v="7"/>
    <x v="5"/>
    <x v="5"/>
    <x v="3"/>
    <x v="0"/>
    <x v="36"/>
    <x v="1"/>
    <m/>
    <n v="30"/>
    <n v="0"/>
    <n v="0"/>
    <n v="170"/>
    <m/>
    <m/>
    <m/>
    <m/>
    <m/>
    <m/>
    <m/>
    <n v="6"/>
    <n v="0"/>
    <n v="0"/>
    <n v="0"/>
    <n v="0"/>
    <m/>
    <m/>
    <m/>
    <m/>
    <m/>
    <m/>
    <m/>
    <m/>
    <m/>
    <m/>
    <m/>
    <m/>
    <n v="0"/>
    <n v="0"/>
    <m/>
    <m/>
    <m/>
    <m/>
    <m/>
    <n v="0"/>
  </r>
  <r>
    <d v="2013-12-16T09:00:00"/>
    <d v="2014-01-15T09:00:00"/>
    <n v="30"/>
    <s v="Строительство"/>
    <s v="Общестроительные работы"/>
    <s v="Монтаж опор под шламоуловитель"/>
    <x v="0"/>
    <x v="4"/>
    <x v="0"/>
    <x v="0"/>
    <x v="4"/>
    <x v="6"/>
    <x v="5"/>
    <x v="0"/>
    <x v="27"/>
    <x v="0"/>
    <m/>
    <n v="120"/>
    <m/>
    <n v="120"/>
    <n v="56"/>
    <n v="23817.251868131865"/>
    <n v="2877.7767032967035"/>
    <n v="600"/>
    <n v="720"/>
    <n v="3840"/>
    <n v="26.4"/>
    <n v="1344"/>
    <m/>
    <m/>
    <m/>
    <n v="6720"/>
    <n v="39945.428571428565"/>
    <m/>
    <m/>
    <m/>
    <m/>
    <m/>
    <m/>
    <m/>
    <m/>
    <m/>
    <m/>
    <m/>
    <m/>
    <m/>
    <n v="19972.714285714283"/>
    <n v="19972.714285714283"/>
    <m/>
    <m/>
    <m/>
    <m/>
    <n v="39945.428571428565"/>
  </r>
  <r>
    <d v="2013-12-16T09:00:00"/>
    <d v="2014-01-15T09:00:00"/>
    <n v="30"/>
    <s v="Строительство"/>
    <s v="Общестроительные работы"/>
    <s v="Монтаж опор под шламоуловитель"/>
    <x v="0"/>
    <x v="4"/>
    <x v="0"/>
    <x v="0"/>
    <x v="4"/>
    <x v="6"/>
    <x v="3"/>
    <x v="0"/>
    <x v="28"/>
    <x v="0"/>
    <m/>
    <n v="300"/>
    <m/>
    <n v="300"/>
    <n v="48"/>
    <m/>
    <n v="4196.4907816444293"/>
    <n v="1500"/>
    <n v="1800"/>
    <n v="9600"/>
    <n v="65.999999999999986"/>
    <n v="2880"/>
    <m/>
    <m/>
    <m/>
    <n v="14400"/>
    <n v="34442.490781644432"/>
    <m/>
    <m/>
    <m/>
    <m/>
    <m/>
    <m/>
    <m/>
    <m/>
    <m/>
    <m/>
    <m/>
    <m/>
    <m/>
    <n v="17221.245390822216"/>
    <n v="17221.245390822216"/>
    <m/>
    <m/>
    <m/>
    <m/>
    <n v="34442.490781644432"/>
  </r>
  <r>
    <d v="2013-12-16T09:00:00"/>
    <d v="2014-01-15T09:00:00"/>
    <n v="30"/>
    <s v="Строительство"/>
    <s v="Общестроительные работы"/>
    <s v="Монтаж опор под шламоуловитель"/>
    <x v="0"/>
    <x v="4"/>
    <x v="1"/>
    <x v="2"/>
    <x v="4"/>
    <x v="6"/>
    <x v="3"/>
    <x v="0"/>
    <x v="26"/>
    <x v="1"/>
    <m/>
    <n v="120"/>
    <m/>
    <n v="120"/>
    <n v="32"/>
    <m/>
    <m/>
    <m/>
    <m/>
    <m/>
    <m/>
    <m/>
    <n v="3.6"/>
    <n v="3240"/>
    <n v="680.4"/>
    <n v="3840"/>
    <n v="4520.3999999999996"/>
    <m/>
    <m/>
    <m/>
    <m/>
    <m/>
    <m/>
    <m/>
    <m/>
    <m/>
    <m/>
    <m/>
    <m/>
    <m/>
    <n v="2260.1999999999998"/>
    <n v="2260.1999999999998"/>
    <m/>
    <m/>
    <m/>
    <m/>
    <n v="4520.3999999999996"/>
  </r>
  <r>
    <d v="2013-12-16T09:00:00"/>
    <d v="2014-01-15T09:00:00"/>
    <n v="30"/>
    <s v="Строительство"/>
    <s v="Общестроительные работы"/>
    <s v="Монтаж опор под шламоуловитель"/>
    <x v="0"/>
    <x v="4"/>
    <x v="1"/>
    <x v="7"/>
    <x v="4"/>
    <x v="6"/>
    <x v="3"/>
    <x v="0"/>
    <x v="37"/>
    <x v="1"/>
    <m/>
    <n v="15"/>
    <m/>
    <n v="15"/>
    <n v="120"/>
    <m/>
    <m/>
    <m/>
    <m/>
    <m/>
    <m/>
    <m/>
    <n v="19.395999999999997"/>
    <n v="2182.0499999999997"/>
    <n v="458.23049999999995"/>
    <n v="1800"/>
    <n v="2258.2305000000001"/>
    <m/>
    <m/>
    <m/>
    <m/>
    <m/>
    <m/>
    <m/>
    <m/>
    <m/>
    <m/>
    <m/>
    <m/>
    <m/>
    <n v="1129.1152500000001"/>
    <n v="1129.1152500000001"/>
    <m/>
    <m/>
    <m/>
    <m/>
    <n v="2258.2305000000001"/>
  </r>
  <r>
    <d v="2014-01-29T00:00:00"/>
    <d v="2014-02-12T09:00:00"/>
    <n v="14"/>
    <s v="Строительство"/>
    <s v="Общестроительные работы"/>
    <s v="Устройство фундамента под сепаратор"/>
    <x v="0"/>
    <x v="4"/>
    <x v="4"/>
    <x v="9"/>
    <x v="6"/>
    <x v="5"/>
    <x v="3"/>
    <x v="3"/>
    <x v="29"/>
    <x v="1"/>
    <n v="1"/>
    <n v="1"/>
    <m/>
    <n v="1"/>
    <n v="4970.7840000000006"/>
    <m/>
    <m/>
    <m/>
    <m/>
    <m/>
    <m/>
    <m/>
    <n v="0"/>
    <n v="0"/>
    <n v="0"/>
    <n v="4970.7840000000006"/>
    <n v="4970.7840000000006"/>
    <m/>
    <m/>
    <m/>
    <m/>
    <m/>
    <m/>
    <m/>
    <m/>
    <m/>
    <m/>
    <m/>
    <m/>
    <m/>
    <m/>
    <n v="3479.5488"/>
    <n v="1491.2352000000001"/>
    <m/>
    <m/>
    <m/>
    <n v="4970.7839999999997"/>
  </r>
  <r>
    <d v="2014-01-29T00:00:00"/>
    <d v="2014-02-12T09:00:00"/>
    <n v="14"/>
    <s v="Строительство"/>
    <s v="Общестроительные работы"/>
    <s v="Устройство фундамента под сепаратор"/>
    <x v="0"/>
    <x v="4"/>
    <x v="1"/>
    <x v="2"/>
    <x v="6"/>
    <x v="5"/>
    <x v="3"/>
    <x v="0"/>
    <x v="35"/>
    <x v="1"/>
    <m/>
    <n v="6.5"/>
    <n v="0"/>
    <n v="0"/>
    <n v="9"/>
    <m/>
    <m/>
    <m/>
    <m/>
    <m/>
    <m/>
    <m/>
    <n v="0"/>
    <n v="0"/>
    <n v="0"/>
    <n v="0"/>
    <n v="0"/>
    <m/>
    <m/>
    <m/>
    <m/>
    <m/>
    <m/>
    <m/>
    <m/>
    <m/>
    <m/>
    <m/>
    <m/>
    <m/>
    <m/>
    <m/>
    <n v="0"/>
    <m/>
    <m/>
    <m/>
    <n v="0"/>
  </r>
  <r>
    <d v="2014-01-29T00:00:00"/>
    <d v="2014-02-12T09:00:00"/>
    <n v="14"/>
    <s v="Строительство"/>
    <s v="Общестроительные работы"/>
    <s v="Устройство фундамента под сепаратор"/>
    <x v="0"/>
    <x v="4"/>
    <x v="0"/>
    <x v="0"/>
    <x v="6"/>
    <x v="5"/>
    <x v="5"/>
    <x v="0"/>
    <x v="27"/>
    <x v="0"/>
    <m/>
    <n v="7"/>
    <n v="0"/>
    <n v="0"/>
    <n v="56"/>
    <n v="0"/>
    <n v="0"/>
    <n v="0"/>
    <n v="0"/>
    <n v="0"/>
    <n v="0"/>
    <n v="0"/>
    <m/>
    <m/>
    <m/>
    <n v="0"/>
    <n v="0"/>
    <m/>
    <m/>
    <m/>
    <m/>
    <m/>
    <m/>
    <m/>
    <m/>
    <m/>
    <m/>
    <m/>
    <m/>
    <m/>
    <m/>
    <m/>
    <n v="0"/>
    <m/>
    <m/>
    <m/>
    <n v="0"/>
  </r>
  <r>
    <d v="2014-01-29T00:00:00"/>
    <d v="2014-02-12T09:00:00"/>
    <n v="14"/>
    <s v="Строительство"/>
    <s v="Общестроительные работы"/>
    <s v="Устройство фундамента под сепаратор"/>
    <x v="0"/>
    <x v="4"/>
    <x v="0"/>
    <x v="0"/>
    <x v="6"/>
    <x v="5"/>
    <x v="3"/>
    <x v="0"/>
    <x v="28"/>
    <x v="0"/>
    <m/>
    <n v="14"/>
    <n v="0"/>
    <n v="0"/>
    <n v="48"/>
    <m/>
    <n v="0"/>
    <n v="0"/>
    <n v="0"/>
    <n v="0"/>
    <n v="0"/>
    <n v="0"/>
    <m/>
    <m/>
    <m/>
    <n v="0"/>
    <n v="0"/>
    <m/>
    <m/>
    <m/>
    <m/>
    <m/>
    <m/>
    <m/>
    <m/>
    <m/>
    <m/>
    <m/>
    <m/>
    <m/>
    <m/>
    <m/>
    <n v="0"/>
    <m/>
    <m/>
    <m/>
    <n v="0"/>
  </r>
  <r>
    <d v="2014-01-29T00:00:00"/>
    <d v="2014-02-12T09:00:00"/>
    <n v="14"/>
    <s v="Строительство"/>
    <s v="Общестроительные работы"/>
    <s v="Устройство фундамента под сепаратор"/>
    <x v="0"/>
    <x v="4"/>
    <x v="0"/>
    <x v="0"/>
    <x v="6"/>
    <x v="5"/>
    <x v="3"/>
    <x v="0"/>
    <x v="30"/>
    <x v="0"/>
    <m/>
    <n v="28"/>
    <n v="0"/>
    <n v="0"/>
    <n v="40"/>
    <m/>
    <m/>
    <n v="0"/>
    <n v="0"/>
    <n v="0"/>
    <n v="0"/>
    <n v="0"/>
    <m/>
    <m/>
    <m/>
    <n v="0"/>
    <n v="0"/>
    <m/>
    <m/>
    <m/>
    <m/>
    <m/>
    <m/>
    <m/>
    <m/>
    <m/>
    <m/>
    <m/>
    <m/>
    <m/>
    <m/>
    <m/>
    <n v="0"/>
    <m/>
    <m/>
    <m/>
    <n v="0"/>
  </r>
  <r>
    <d v="2014-01-29T00:00:00"/>
    <d v="2014-02-12T09:00:00"/>
    <n v="14"/>
    <s v="Строительство"/>
    <s v="Общестроительные работы"/>
    <s v="Устройство фундамента под сепаратор"/>
    <x v="0"/>
    <x v="4"/>
    <x v="1"/>
    <x v="8"/>
    <x v="6"/>
    <x v="5"/>
    <x v="3"/>
    <x v="0"/>
    <x v="31"/>
    <x v="1"/>
    <m/>
    <n v="6.5"/>
    <n v="0"/>
    <n v="0"/>
    <n v="351.2"/>
    <m/>
    <m/>
    <m/>
    <m/>
    <m/>
    <m/>
    <m/>
    <n v="20"/>
    <n v="0"/>
    <n v="0"/>
    <n v="0"/>
    <n v="0"/>
    <m/>
    <m/>
    <m/>
    <m/>
    <m/>
    <m/>
    <m/>
    <m/>
    <m/>
    <m/>
    <m/>
    <m/>
    <m/>
    <m/>
    <m/>
    <n v="0"/>
    <m/>
    <m/>
    <m/>
    <n v="0"/>
  </r>
  <r>
    <d v="2014-01-29T00:00:00"/>
    <d v="2014-02-12T09:00:00"/>
    <n v="14"/>
    <s v="Строительство"/>
    <s v="Общестроительные работы"/>
    <s v="Устройство фундамента под сепаратор"/>
    <x v="0"/>
    <x v="4"/>
    <x v="1"/>
    <x v="7"/>
    <x v="6"/>
    <x v="5"/>
    <x v="3"/>
    <x v="0"/>
    <x v="36"/>
    <x v="1"/>
    <m/>
    <n v="3.5"/>
    <n v="0"/>
    <n v="0"/>
    <n v="170"/>
    <m/>
    <m/>
    <m/>
    <m/>
    <m/>
    <m/>
    <m/>
    <n v="6"/>
    <n v="0"/>
    <n v="0"/>
    <n v="0"/>
    <n v="0"/>
    <m/>
    <m/>
    <m/>
    <m/>
    <m/>
    <m/>
    <m/>
    <m/>
    <m/>
    <m/>
    <m/>
    <m/>
    <m/>
    <m/>
    <m/>
    <n v="0"/>
    <m/>
    <m/>
    <m/>
    <n v="0"/>
  </r>
  <r>
    <d v="2013-12-17T00:00:00"/>
    <d v="2014-01-23T09:00:00"/>
    <n v="37"/>
    <s v="Строительство"/>
    <s v="Общестроительные работы"/>
    <s v="Изготовление опор под трубопроводы"/>
    <x v="0"/>
    <x v="4"/>
    <x v="0"/>
    <x v="0"/>
    <x v="7"/>
    <x v="0"/>
    <x v="5"/>
    <x v="0"/>
    <x v="27"/>
    <x v="0"/>
    <n v="8"/>
    <n v="63"/>
    <s v="изм объ"/>
    <n v="296"/>
    <n v="56"/>
    <n v="58749.221274725271"/>
    <n v="7098.515868131868"/>
    <n v="1480"/>
    <n v="1776"/>
    <n v="9472"/>
    <n v="65.11999999999999"/>
    <n v="3315.2000000000003"/>
    <m/>
    <m/>
    <m/>
    <n v="16576"/>
    <n v="98532.057142857127"/>
    <m/>
    <m/>
    <m/>
    <m/>
    <m/>
    <m/>
    <m/>
    <m/>
    <m/>
    <m/>
    <m/>
    <m/>
    <m/>
    <n v="49266.028571428564"/>
    <n v="49266.028571428564"/>
    <m/>
    <m/>
    <m/>
    <m/>
    <n v="98532.057142857127"/>
  </r>
  <r>
    <d v="2013-12-17T00:00:00"/>
    <d v="2014-01-23T09:00:00"/>
    <n v="37"/>
    <s v="Строительство"/>
    <s v="Общестроительные работы"/>
    <s v="Изготовление опор под трубопроводы"/>
    <x v="0"/>
    <x v="4"/>
    <x v="0"/>
    <x v="0"/>
    <x v="7"/>
    <x v="0"/>
    <x v="3"/>
    <x v="0"/>
    <x v="28"/>
    <x v="0"/>
    <n v="16"/>
    <n v="126"/>
    <s v="изм объ"/>
    <n v="592"/>
    <n v="48"/>
    <m/>
    <n v="8281.0751424450063"/>
    <n v="2960"/>
    <n v="3552"/>
    <n v="18944"/>
    <n v="130.23999999999998"/>
    <n v="5683.2000000000007"/>
    <m/>
    <m/>
    <m/>
    <n v="28416"/>
    <n v="67966.515142445001"/>
    <m/>
    <m/>
    <m/>
    <m/>
    <m/>
    <m/>
    <m/>
    <m/>
    <m/>
    <m/>
    <m/>
    <m/>
    <m/>
    <n v="33983.257571222501"/>
    <n v="33983.257571222501"/>
    <m/>
    <m/>
    <m/>
    <m/>
    <n v="67966.515142445001"/>
  </r>
  <r>
    <d v="2013-12-17T00:00:00"/>
    <d v="2014-01-23T09:00:00"/>
    <n v="37"/>
    <s v="Строительство"/>
    <s v="Общестроительные работы"/>
    <s v="Изготовление опор под трубопроводы"/>
    <x v="0"/>
    <x v="4"/>
    <x v="1"/>
    <x v="2"/>
    <x v="7"/>
    <x v="0"/>
    <x v="3"/>
    <x v="0"/>
    <x v="26"/>
    <x v="1"/>
    <n v="8"/>
    <n v="63"/>
    <s v="изм объ"/>
    <n v="296"/>
    <n v="32"/>
    <m/>
    <m/>
    <m/>
    <m/>
    <m/>
    <m/>
    <m/>
    <n v="3.6"/>
    <n v="7992.0000000000018"/>
    <n v="1678.3200000000004"/>
    <n v="9472"/>
    <n v="11150.32"/>
    <m/>
    <m/>
    <m/>
    <m/>
    <m/>
    <m/>
    <m/>
    <m/>
    <m/>
    <m/>
    <m/>
    <m/>
    <m/>
    <n v="5575.16"/>
    <n v="5575.16"/>
    <m/>
    <m/>
    <m/>
    <m/>
    <n v="11150.32"/>
  </r>
  <r>
    <d v="2013-12-17T00:00:00"/>
    <d v="2014-01-23T09:00:00"/>
    <n v="37"/>
    <s v="Строительство"/>
    <s v="Общестроительные работы"/>
    <s v="Изготовление опор под трубопроводы"/>
    <x v="0"/>
    <x v="4"/>
    <x v="0"/>
    <x v="0"/>
    <x v="7"/>
    <x v="0"/>
    <x v="6"/>
    <x v="0"/>
    <x v="34"/>
    <x v="0"/>
    <n v="1"/>
    <n v="21"/>
    <s v="изм объ"/>
    <n v="37"/>
    <n v="73"/>
    <n v="1342.3745669291338"/>
    <n v="1471.4055118110236"/>
    <n v="185"/>
    <n v="222"/>
    <n v="1184"/>
    <n v="8.1399999999999988"/>
    <n v="540.20000000000005"/>
    <m/>
    <m/>
    <m/>
    <n v="2701"/>
    <n v="7654.1200787401576"/>
    <m/>
    <m/>
    <m/>
    <m/>
    <m/>
    <m/>
    <m/>
    <m/>
    <m/>
    <m/>
    <m/>
    <m/>
    <m/>
    <n v="3827.0600393700788"/>
    <n v="3827.0600393700788"/>
    <m/>
    <m/>
    <m/>
    <m/>
    <n v="7654.1200787401576"/>
  </r>
  <r>
    <d v="2014-01-16T09:00:00"/>
    <d v="2014-02-05T18:00:00"/>
    <n v="21"/>
    <s v="Строительство"/>
    <s v="Общестроительные работы"/>
    <s v="Устройство фундаментов под трубопроводную обвязку"/>
    <x v="0"/>
    <x v="4"/>
    <x v="4"/>
    <x v="9"/>
    <x v="8"/>
    <x v="5"/>
    <x v="3"/>
    <x v="3"/>
    <x v="29"/>
    <x v="1"/>
    <n v="1"/>
    <n v="1"/>
    <m/>
    <n v="1"/>
    <n v="102824.14799999999"/>
    <m/>
    <m/>
    <m/>
    <m/>
    <m/>
    <m/>
    <m/>
    <n v="0"/>
    <n v="0"/>
    <n v="0"/>
    <n v="102824.14799999999"/>
    <n v="102824.14799999999"/>
    <m/>
    <m/>
    <m/>
    <m/>
    <m/>
    <m/>
    <m/>
    <m/>
    <m/>
    <m/>
    <m/>
    <m/>
    <m/>
    <m/>
    <n v="71976.903599999991"/>
    <n v="30847.244399999996"/>
    <m/>
    <m/>
    <m/>
    <n v="102824.14799999999"/>
  </r>
  <r>
    <d v="2014-01-16T09:00:00"/>
    <d v="2014-02-05T18:00:00"/>
    <n v="21"/>
    <s v="Строительство"/>
    <s v="Общестроительные работы"/>
    <s v="Устройство фундаментов под трубопроводную обвязку"/>
    <x v="0"/>
    <x v="4"/>
    <x v="1"/>
    <x v="2"/>
    <x v="8"/>
    <x v="5"/>
    <x v="3"/>
    <x v="0"/>
    <x v="35"/>
    <x v="1"/>
    <m/>
    <n v="21"/>
    <n v="0"/>
    <n v="0"/>
    <n v="9"/>
    <m/>
    <m/>
    <m/>
    <m/>
    <m/>
    <m/>
    <m/>
    <n v="0"/>
    <n v="0"/>
    <n v="0"/>
    <n v="0"/>
    <n v="0"/>
    <m/>
    <m/>
    <m/>
    <m/>
    <m/>
    <m/>
    <m/>
    <m/>
    <m/>
    <m/>
    <m/>
    <m/>
    <m/>
    <m/>
    <n v="0"/>
    <n v="0"/>
    <m/>
    <m/>
    <m/>
    <n v="0"/>
  </r>
  <r>
    <d v="2014-01-16T09:00:00"/>
    <d v="2014-02-05T18:00:00"/>
    <n v="21"/>
    <s v="Строительство"/>
    <s v="Общестроительные работы"/>
    <s v="Устройство фундаментов под трубопроводную обвязку"/>
    <x v="0"/>
    <x v="4"/>
    <x v="0"/>
    <x v="0"/>
    <x v="8"/>
    <x v="5"/>
    <x v="5"/>
    <x v="0"/>
    <x v="27"/>
    <x v="0"/>
    <m/>
    <n v="21"/>
    <n v="0"/>
    <n v="0"/>
    <n v="56"/>
    <n v="0"/>
    <n v="0"/>
    <n v="0"/>
    <n v="0"/>
    <n v="0"/>
    <n v="0"/>
    <n v="0"/>
    <m/>
    <m/>
    <m/>
    <n v="0"/>
    <n v="0"/>
    <m/>
    <m/>
    <m/>
    <m/>
    <m/>
    <m/>
    <m/>
    <m/>
    <m/>
    <m/>
    <m/>
    <m/>
    <m/>
    <m/>
    <n v="0"/>
    <m/>
    <m/>
    <m/>
    <m/>
    <n v="0"/>
  </r>
  <r>
    <d v="2014-01-16T09:00:00"/>
    <d v="2014-02-05T18:00:00"/>
    <n v="21"/>
    <s v="Строительство"/>
    <s v="Общестроительные работы"/>
    <s v="Устройство фундаментов под трубопроводную обвязку"/>
    <x v="0"/>
    <x v="4"/>
    <x v="0"/>
    <x v="0"/>
    <x v="8"/>
    <x v="5"/>
    <x v="3"/>
    <x v="0"/>
    <x v="28"/>
    <x v="0"/>
    <m/>
    <n v="42"/>
    <n v="0"/>
    <n v="0"/>
    <n v="48"/>
    <m/>
    <n v="0"/>
    <n v="0"/>
    <n v="0"/>
    <n v="0"/>
    <n v="0"/>
    <n v="0"/>
    <m/>
    <m/>
    <m/>
    <n v="0"/>
    <n v="0"/>
    <m/>
    <m/>
    <m/>
    <m/>
    <m/>
    <m/>
    <m/>
    <m/>
    <m/>
    <m/>
    <m/>
    <m/>
    <m/>
    <m/>
    <n v="0"/>
    <m/>
    <m/>
    <m/>
    <m/>
    <n v="0"/>
  </r>
  <r>
    <d v="2014-01-16T09:00:00"/>
    <d v="2014-02-05T18:00:00"/>
    <n v="21"/>
    <s v="Строительство"/>
    <s v="Общестроительные работы"/>
    <s v="Устройство фундаментов под трубопроводную обвязку"/>
    <x v="0"/>
    <x v="4"/>
    <x v="0"/>
    <x v="0"/>
    <x v="8"/>
    <x v="5"/>
    <x v="3"/>
    <x v="0"/>
    <x v="30"/>
    <x v="0"/>
    <m/>
    <n v="168"/>
    <n v="0"/>
    <n v="0"/>
    <n v="40"/>
    <m/>
    <m/>
    <n v="0"/>
    <n v="0"/>
    <n v="0"/>
    <n v="0"/>
    <n v="0"/>
    <m/>
    <m/>
    <m/>
    <n v="0"/>
    <n v="0"/>
    <m/>
    <m/>
    <m/>
    <m/>
    <m/>
    <m/>
    <m/>
    <m/>
    <m/>
    <m/>
    <m/>
    <m/>
    <m/>
    <m/>
    <n v="0"/>
    <m/>
    <m/>
    <m/>
    <m/>
    <n v="0"/>
  </r>
  <r>
    <d v="2014-01-16T09:00:00"/>
    <d v="2014-02-05T18:00:00"/>
    <n v="21"/>
    <s v="Строительство"/>
    <s v="Общестроительные работы"/>
    <s v="Устройство фундаментов под трубопроводную обвязку"/>
    <x v="0"/>
    <x v="4"/>
    <x v="1"/>
    <x v="2"/>
    <x v="8"/>
    <x v="5"/>
    <x v="3"/>
    <x v="0"/>
    <x v="26"/>
    <x v="1"/>
    <m/>
    <n v="21"/>
    <n v="0"/>
    <n v="0"/>
    <n v="32"/>
    <m/>
    <m/>
    <m/>
    <m/>
    <m/>
    <m/>
    <m/>
    <n v="3.6"/>
    <n v="0"/>
    <n v="0"/>
    <n v="0"/>
    <n v="0"/>
    <m/>
    <m/>
    <m/>
    <m/>
    <m/>
    <m/>
    <m/>
    <m/>
    <m/>
    <m/>
    <m/>
    <m/>
    <m/>
    <m/>
    <n v="0"/>
    <n v="0"/>
    <m/>
    <m/>
    <m/>
    <n v="0"/>
  </r>
  <r>
    <d v="2014-01-16T09:00:00"/>
    <d v="2014-02-05T18:00:00"/>
    <n v="21"/>
    <s v="Строительство"/>
    <s v="Общестроительные работы"/>
    <s v="Устройство фундаментов под трубопроводную обвязку"/>
    <x v="0"/>
    <x v="4"/>
    <x v="1"/>
    <x v="7"/>
    <x v="8"/>
    <x v="5"/>
    <x v="3"/>
    <x v="0"/>
    <x v="36"/>
    <x v="1"/>
    <m/>
    <n v="21"/>
    <n v="0"/>
    <n v="0"/>
    <n v="170"/>
    <m/>
    <m/>
    <m/>
    <m/>
    <m/>
    <m/>
    <m/>
    <n v="6"/>
    <n v="0"/>
    <n v="0"/>
    <n v="0"/>
    <n v="0"/>
    <m/>
    <m/>
    <m/>
    <m/>
    <m/>
    <m/>
    <m/>
    <m/>
    <m/>
    <m/>
    <m/>
    <m/>
    <m/>
    <m/>
    <n v="0"/>
    <n v="0"/>
    <m/>
    <m/>
    <m/>
    <n v="0"/>
  </r>
  <r>
    <d v="2014-01-16T09:00:00"/>
    <d v="2014-02-05T18:00:00"/>
    <n v="21"/>
    <s v="Строительство"/>
    <s v="Общестроительные работы"/>
    <s v="Устройство фундаментов под трубопроводную обвязку"/>
    <x v="0"/>
    <x v="4"/>
    <x v="1"/>
    <x v="8"/>
    <x v="8"/>
    <x v="5"/>
    <x v="3"/>
    <x v="0"/>
    <x v="31"/>
    <x v="1"/>
    <m/>
    <n v="20.5"/>
    <n v="0"/>
    <n v="0"/>
    <n v="351.2"/>
    <m/>
    <m/>
    <m/>
    <m/>
    <m/>
    <m/>
    <m/>
    <n v="20"/>
    <n v="0"/>
    <n v="0"/>
    <n v="0"/>
    <n v="0"/>
    <m/>
    <m/>
    <m/>
    <m/>
    <m/>
    <m/>
    <m/>
    <m/>
    <m/>
    <m/>
    <m/>
    <m/>
    <m/>
    <m/>
    <n v="0"/>
    <n v="0"/>
    <m/>
    <m/>
    <m/>
    <n v="0"/>
  </r>
  <r>
    <d v="2014-01-23T09:00:00"/>
    <d v="2014-02-12T18:00:00"/>
    <n v="21"/>
    <s v="Строительство"/>
    <s v="Общестроительные работы"/>
    <s v="Монтаж опор под трубопроводную обвязку"/>
    <x v="0"/>
    <x v="4"/>
    <x v="0"/>
    <x v="0"/>
    <x v="7"/>
    <x v="6"/>
    <x v="5"/>
    <x v="0"/>
    <x v="27"/>
    <x v="0"/>
    <m/>
    <n v="42"/>
    <m/>
    <n v="42"/>
    <n v="56"/>
    <n v="8336.0381538461534"/>
    <n v="1007.2218461538462"/>
    <n v="210"/>
    <n v="252"/>
    <n v="1344"/>
    <n v="9.2399999999999984"/>
    <n v="470.40000000000003"/>
    <m/>
    <m/>
    <m/>
    <n v="2352"/>
    <n v="13980.9"/>
    <m/>
    <m/>
    <m/>
    <m/>
    <m/>
    <m/>
    <m/>
    <m/>
    <m/>
    <m/>
    <m/>
    <m/>
    <m/>
    <m/>
    <n v="6990.45"/>
    <n v="6990.45"/>
    <m/>
    <m/>
    <m/>
    <n v="13980.9"/>
  </r>
  <r>
    <d v="2014-01-23T09:00:00"/>
    <d v="2014-02-12T18:00:00"/>
    <n v="21"/>
    <s v="Строительство"/>
    <s v="Общестроительные работы"/>
    <s v="Монтаж опор под трубопроводную обвязку"/>
    <x v="0"/>
    <x v="4"/>
    <x v="0"/>
    <x v="0"/>
    <x v="7"/>
    <x v="6"/>
    <x v="3"/>
    <x v="0"/>
    <x v="28"/>
    <x v="0"/>
    <m/>
    <n v="126"/>
    <m/>
    <n v="126"/>
    <n v="48"/>
    <m/>
    <n v="1762.5261282906602"/>
    <n v="630"/>
    <n v="756"/>
    <n v="4032"/>
    <n v="27.719999999999995"/>
    <n v="1209.6000000000001"/>
    <m/>
    <m/>
    <m/>
    <n v="6048"/>
    <n v="14465.846128290661"/>
    <m/>
    <m/>
    <m/>
    <m/>
    <m/>
    <m/>
    <m/>
    <m/>
    <m/>
    <m/>
    <m/>
    <m/>
    <m/>
    <m/>
    <n v="7232.9230641453305"/>
    <n v="7232.9230641453305"/>
    <m/>
    <m/>
    <m/>
    <n v="14465.846128290661"/>
  </r>
  <r>
    <d v="2014-01-23T09:00:00"/>
    <d v="2014-02-12T18:00:00"/>
    <n v="21"/>
    <s v="Строительство"/>
    <s v="Общестроительные работы"/>
    <s v="Монтаж опор под трубопроводную обвязку"/>
    <x v="0"/>
    <x v="4"/>
    <x v="1"/>
    <x v="2"/>
    <x v="7"/>
    <x v="6"/>
    <x v="3"/>
    <x v="0"/>
    <x v="26"/>
    <x v="1"/>
    <m/>
    <n v="42"/>
    <m/>
    <n v="42"/>
    <n v="32"/>
    <m/>
    <m/>
    <m/>
    <m/>
    <m/>
    <m/>
    <m/>
    <n v="3.6"/>
    <n v="1134.0000000000002"/>
    <n v="238.14000000000004"/>
    <n v="1344"/>
    <n v="1582.14"/>
    <m/>
    <m/>
    <m/>
    <m/>
    <m/>
    <m/>
    <m/>
    <m/>
    <m/>
    <m/>
    <m/>
    <m/>
    <m/>
    <m/>
    <n v="791.07"/>
    <n v="791.07"/>
    <m/>
    <m/>
    <m/>
    <n v="1582.14"/>
  </r>
  <r>
    <d v="2014-01-23T09:00:00"/>
    <d v="2014-02-12T18:00:00"/>
    <n v="21"/>
    <s v="Строительство"/>
    <s v="Общестроительные работы"/>
    <s v="Монтаж опор под трубопроводную обвязку"/>
    <x v="0"/>
    <x v="4"/>
    <x v="1"/>
    <x v="7"/>
    <x v="7"/>
    <x v="6"/>
    <x v="3"/>
    <x v="0"/>
    <x v="37"/>
    <x v="1"/>
    <m/>
    <n v="10.5"/>
    <m/>
    <n v="10.5"/>
    <n v="120"/>
    <m/>
    <m/>
    <m/>
    <m/>
    <m/>
    <m/>
    <m/>
    <n v="19.395999999999997"/>
    <n v="1527.4349999999995"/>
    <n v="320.76134999999988"/>
    <n v="1260"/>
    <n v="1580.7613499999998"/>
    <m/>
    <m/>
    <m/>
    <m/>
    <m/>
    <m/>
    <m/>
    <m/>
    <m/>
    <m/>
    <m/>
    <m/>
    <m/>
    <m/>
    <n v="790.38067499999988"/>
    <n v="790.38067499999988"/>
    <m/>
    <m/>
    <m/>
    <n v="1580.7613499999998"/>
  </r>
  <r>
    <d v="2014-01-26T00:00:00"/>
    <d v="2014-02-25T00:00:00"/>
    <n v="30"/>
    <s v="Строительство"/>
    <s v="Общестроительные работы"/>
    <s v="Изготовление площадок обслуживания"/>
    <x v="0"/>
    <x v="4"/>
    <x v="0"/>
    <x v="0"/>
    <x v="9"/>
    <x v="0"/>
    <x v="5"/>
    <x v="0"/>
    <x v="27"/>
    <x v="0"/>
    <n v="12"/>
    <n v="360"/>
    <m/>
    <n v="360"/>
    <n v="56"/>
    <n v="71451.755604395599"/>
    <n v="8633.3301098901102"/>
    <n v="1800"/>
    <n v="2160"/>
    <n v="11520"/>
    <n v="79.199999999999989"/>
    <n v="4032"/>
    <m/>
    <m/>
    <m/>
    <n v="20160"/>
    <n v="119836.28571428571"/>
    <m/>
    <m/>
    <m/>
    <m/>
    <m/>
    <m/>
    <m/>
    <m/>
    <m/>
    <m/>
    <m/>
    <m/>
    <m/>
    <m/>
    <n v="59918.142857142855"/>
    <n v="59918.142857142855"/>
    <m/>
    <m/>
    <m/>
    <n v="119836.28571428571"/>
  </r>
  <r>
    <d v="2014-01-26T00:00:00"/>
    <d v="2014-02-25T00:00:00"/>
    <n v="30"/>
    <s v="Строительство"/>
    <s v="Общестроительные работы"/>
    <s v="Изготовление площадок обслуживания"/>
    <x v="0"/>
    <x v="4"/>
    <x v="0"/>
    <x v="0"/>
    <x v="9"/>
    <x v="0"/>
    <x v="3"/>
    <x v="0"/>
    <x v="28"/>
    <x v="0"/>
    <n v="24"/>
    <n v="720"/>
    <m/>
    <n v="720"/>
    <n v="48"/>
    <m/>
    <n v="10071.577875946628"/>
    <n v="3600"/>
    <n v="4320"/>
    <n v="23040"/>
    <n v="158.39999999999998"/>
    <n v="6912"/>
    <m/>
    <m/>
    <m/>
    <n v="34560"/>
    <n v="82661.977875946628"/>
    <m/>
    <m/>
    <m/>
    <m/>
    <m/>
    <m/>
    <m/>
    <m/>
    <m/>
    <m/>
    <m/>
    <m/>
    <m/>
    <m/>
    <n v="41330.988937973314"/>
    <n v="41330.988937973314"/>
    <m/>
    <m/>
    <m/>
    <n v="82661.977875946628"/>
  </r>
  <r>
    <d v="2014-01-26T00:00:00"/>
    <d v="2014-02-25T00:00:00"/>
    <n v="30"/>
    <s v="Строительство"/>
    <s v="Общестроительные работы"/>
    <s v="Изготовление площадок обслуживания"/>
    <x v="0"/>
    <x v="4"/>
    <x v="1"/>
    <x v="2"/>
    <x v="9"/>
    <x v="0"/>
    <x v="3"/>
    <x v="0"/>
    <x v="38"/>
    <x v="1"/>
    <n v="2"/>
    <n v="60"/>
    <m/>
    <n v="60"/>
    <n v="48.671999999999997"/>
    <m/>
    <m/>
    <m/>
    <m/>
    <m/>
    <m/>
    <m/>
    <n v="0"/>
    <n v="0"/>
    <n v="0"/>
    <n v="2920.3199999999997"/>
    <n v="2920.3199999999997"/>
    <m/>
    <m/>
    <m/>
    <m/>
    <m/>
    <m/>
    <m/>
    <m/>
    <m/>
    <m/>
    <m/>
    <m/>
    <m/>
    <m/>
    <n v="1460.1599999999999"/>
    <n v="1460.1599999999999"/>
    <m/>
    <m/>
    <m/>
    <n v="2920.3199999999997"/>
  </r>
  <r>
    <d v="2014-01-26T00:00:00"/>
    <d v="2014-02-25T00:00:00"/>
    <n v="30"/>
    <s v="Строительство"/>
    <s v="Общестроительные работы"/>
    <s v="Изготовление площадок обслуживания"/>
    <x v="0"/>
    <x v="4"/>
    <x v="1"/>
    <x v="2"/>
    <x v="9"/>
    <x v="0"/>
    <x v="3"/>
    <x v="0"/>
    <x v="26"/>
    <x v="1"/>
    <n v="0"/>
    <n v="0"/>
    <m/>
    <n v="0"/>
    <n v="32"/>
    <m/>
    <m/>
    <m/>
    <m/>
    <m/>
    <m/>
    <m/>
    <n v="3.6"/>
    <n v="0"/>
    <n v="0"/>
    <n v="0"/>
    <n v="0"/>
    <m/>
    <m/>
    <m/>
    <m/>
    <m/>
    <m/>
    <m/>
    <m/>
    <m/>
    <m/>
    <m/>
    <m/>
    <m/>
    <m/>
    <n v="0"/>
    <n v="0"/>
    <m/>
    <m/>
    <m/>
    <n v="0"/>
  </r>
  <r>
    <d v="2014-01-26T00:00:00"/>
    <d v="2014-02-25T00:00:00"/>
    <n v="30"/>
    <s v="Строительство"/>
    <s v="Общестроительные работы"/>
    <s v="Изготовление площадок обслуживания"/>
    <x v="0"/>
    <x v="4"/>
    <x v="0"/>
    <x v="0"/>
    <x v="9"/>
    <x v="0"/>
    <x v="6"/>
    <x v="0"/>
    <x v="34"/>
    <x v="0"/>
    <n v="1"/>
    <n v="30"/>
    <m/>
    <n v="30"/>
    <n v="73"/>
    <n v="1088.4118110236222"/>
    <n v="1193.0314960629921"/>
    <n v="150"/>
    <n v="180"/>
    <n v="960"/>
    <n v="6.6"/>
    <n v="438"/>
    <m/>
    <m/>
    <m/>
    <n v="2190"/>
    <n v="6206.0433070866147"/>
    <m/>
    <m/>
    <m/>
    <m/>
    <m/>
    <m/>
    <m/>
    <m/>
    <m/>
    <m/>
    <m/>
    <m/>
    <m/>
    <m/>
    <n v="3103.0216535433074"/>
    <n v="3103.0216535433074"/>
    <m/>
    <m/>
    <m/>
    <n v="6206.0433070866147"/>
  </r>
  <r>
    <d v="2014-03-01T00:00:00"/>
    <d v="2014-03-15T00:00:00"/>
    <n v="14"/>
    <s v="Строительство"/>
    <s v="Общестроительные работы"/>
    <s v="Устройство фундаментов под площадки обслуживания"/>
    <x v="0"/>
    <x v="4"/>
    <x v="4"/>
    <x v="9"/>
    <x v="10"/>
    <x v="5"/>
    <x v="3"/>
    <x v="3"/>
    <x v="29"/>
    <x v="1"/>
    <n v="1"/>
    <n v="1"/>
    <m/>
    <n v="1"/>
    <m/>
    <m/>
    <m/>
    <m/>
    <m/>
    <m/>
    <m/>
    <m/>
    <n v="0"/>
    <n v="0"/>
    <n v="0"/>
    <n v="0"/>
    <n v="0"/>
    <m/>
    <m/>
    <m/>
    <m/>
    <m/>
    <m/>
    <m/>
    <m/>
    <m/>
    <m/>
    <m/>
    <m/>
    <m/>
    <m/>
    <m/>
    <m/>
    <n v="0"/>
    <m/>
    <m/>
    <n v="0"/>
  </r>
  <r>
    <d v="2014-03-25T09:00:00"/>
    <d v="2014-03-31T18:00:00"/>
    <n v="7"/>
    <s v="Строительство"/>
    <s v="Общестроительные работы"/>
    <s v="Монтаж площадок обслуживания"/>
    <x v="0"/>
    <x v="4"/>
    <x v="0"/>
    <x v="0"/>
    <x v="9"/>
    <x v="6"/>
    <x v="5"/>
    <x v="0"/>
    <x v="27"/>
    <x v="0"/>
    <m/>
    <n v="7"/>
    <m/>
    <n v="7"/>
    <n v="56"/>
    <n v="1389.3396923076923"/>
    <n v="167.8703076923077"/>
    <n v="35"/>
    <n v="42"/>
    <n v="224"/>
    <n v="1.5399999999999998"/>
    <n v="78.400000000000006"/>
    <m/>
    <m/>
    <m/>
    <n v="392"/>
    <n v="2330.15"/>
    <m/>
    <m/>
    <m/>
    <m/>
    <m/>
    <m/>
    <m/>
    <m/>
    <m/>
    <m/>
    <m/>
    <m/>
    <m/>
    <m/>
    <m/>
    <m/>
    <n v="2330.15"/>
    <m/>
    <m/>
    <n v="2330.15"/>
  </r>
  <r>
    <d v="2014-03-25T09:00:00"/>
    <d v="2014-03-31T18:00:00"/>
    <n v="7"/>
    <s v="Строительство"/>
    <s v="Общестроительные работы"/>
    <s v="Монтаж площадок обслуживания"/>
    <x v="0"/>
    <x v="4"/>
    <x v="0"/>
    <x v="0"/>
    <x v="9"/>
    <x v="6"/>
    <x v="3"/>
    <x v="0"/>
    <x v="28"/>
    <x v="0"/>
    <m/>
    <n v="28"/>
    <m/>
    <n v="28"/>
    <n v="48"/>
    <m/>
    <n v="391.67247295348"/>
    <n v="140"/>
    <n v="168"/>
    <n v="896"/>
    <n v="6.1599999999999993"/>
    <n v="268.8"/>
    <m/>
    <m/>
    <m/>
    <n v="1344"/>
    <n v="3214.6324729534799"/>
    <m/>
    <m/>
    <m/>
    <m/>
    <m/>
    <m/>
    <m/>
    <m/>
    <m/>
    <m/>
    <m/>
    <m/>
    <m/>
    <m/>
    <m/>
    <m/>
    <n v="3214.6324729534799"/>
    <m/>
    <m/>
    <n v="3214.6324729534799"/>
  </r>
  <r>
    <d v="2014-03-25T09:00:00"/>
    <d v="2014-03-31T18:00:00"/>
    <n v="7"/>
    <s v="Строительство"/>
    <s v="Общестроительные работы"/>
    <s v="Монтаж площадок обслуживания"/>
    <x v="0"/>
    <x v="4"/>
    <x v="1"/>
    <x v="2"/>
    <x v="9"/>
    <x v="6"/>
    <x v="3"/>
    <x v="0"/>
    <x v="26"/>
    <x v="1"/>
    <m/>
    <n v="7"/>
    <m/>
    <n v="7"/>
    <n v="32"/>
    <m/>
    <m/>
    <m/>
    <m/>
    <m/>
    <m/>
    <m/>
    <n v="3.6"/>
    <n v="189"/>
    <n v="39.69"/>
    <n v="224"/>
    <n v="263.69"/>
    <m/>
    <m/>
    <m/>
    <m/>
    <m/>
    <m/>
    <m/>
    <m/>
    <m/>
    <m/>
    <m/>
    <m/>
    <m/>
    <m/>
    <m/>
    <m/>
    <n v="263.69"/>
    <m/>
    <m/>
    <n v="263.69"/>
  </r>
  <r>
    <d v="2014-03-25T09:00:00"/>
    <d v="2014-03-31T18:00:00"/>
    <n v="7"/>
    <s v="Строительство"/>
    <s v="Общестроительные работы"/>
    <s v="Монтаж площадок обслуживания"/>
    <x v="0"/>
    <x v="4"/>
    <x v="1"/>
    <x v="7"/>
    <x v="9"/>
    <x v="6"/>
    <x v="3"/>
    <x v="0"/>
    <x v="37"/>
    <x v="1"/>
    <m/>
    <n v="3.5"/>
    <m/>
    <n v="3.5"/>
    <n v="120"/>
    <m/>
    <m/>
    <m/>
    <m/>
    <m/>
    <m/>
    <m/>
    <n v="19.395999999999997"/>
    <n v="509.14499999999992"/>
    <n v="106.92044999999997"/>
    <n v="420"/>
    <n v="526.92044999999996"/>
    <m/>
    <m/>
    <m/>
    <m/>
    <m/>
    <m/>
    <m/>
    <m/>
    <m/>
    <m/>
    <m/>
    <m/>
    <m/>
    <m/>
    <m/>
    <m/>
    <n v="526.92044999999996"/>
    <m/>
    <m/>
    <n v="526.92044999999996"/>
  </r>
  <r>
    <d v="2014-03-25T09:00:00"/>
    <d v="2014-03-31T18:00:00"/>
    <n v="7"/>
    <s v="Строительство"/>
    <s v="Общестроительные работы"/>
    <s v="Устройство системы открытого дренажа"/>
    <x v="0"/>
    <x v="4"/>
    <x v="0"/>
    <x v="0"/>
    <x v="11"/>
    <x v="6"/>
    <x v="3"/>
    <x v="0"/>
    <x v="27"/>
    <x v="0"/>
    <n v="1"/>
    <n v="14.5"/>
    <m/>
    <n v="14.5"/>
    <n v="56"/>
    <m/>
    <n v="202.83038777948073"/>
    <n v="72.5"/>
    <n v="87"/>
    <n v="464"/>
    <n v="3.1899999999999995"/>
    <n v="162.4"/>
    <m/>
    <m/>
    <m/>
    <n v="812"/>
    <n v="1803.9203877794807"/>
    <m/>
    <m/>
    <m/>
    <m/>
    <m/>
    <m/>
    <m/>
    <m/>
    <m/>
    <m/>
    <m/>
    <m/>
    <m/>
    <m/>
    <m/>
    <m/>
    <n v="1803.9203877794807"/>
    <m/>
    <m/>
    <n v="1803.9203877794807"/>
  </r>
  <r>
    <d v="2014-03-25T09:00:00"/>
    <d v="2014-03-31T18:00:00"/>
    <n v="7"/>
    <s v="Строительство"/>
    <s v="Общестроительные работы"/>
    <s v="Устройство системы открытого дренажа"/>
    <x v="0"/>
    <x v="4"/>
    <x v="0"/>
    <x v="0"/>
    <x v="11"/>
    <x v="6"/>
    <x v="3"/>
    <x v="0"/>
    <x v="28"/>
    <x v="0"/>
    <n v="2"/>
    <n v="29"/>
    <m/>
    <n v="29"/>
    <n v="48"/>
    <m/>
    <n v="405.66077555896146"/>
    <n v="145"/>
    <n v="174"/>
    <n v="928"/>
    <n v="6.379999999999999"/>
    <n v="278.40000000000003"/>
    <m/>
    <m/>
    <m/>
    <n v="1392"/>
    <n v="3329.4407755589618"/>
    <m/>
    <m/>
    <m/>
    <m/>
    <m/>
    <m/>
    <m/>
    <m/>
    <m/>
    <m/>
    <m/>
    <m/>
    <m/>
    <m/>
    <m/>
    <m/>
    <n v="3329.4407755589618"/>
    <m/>
    <m/>
    <n v="3329.4407755589618"/>
  </r>
  <r>
    <d v="2014-03-25T09:00:00"/>
    <d v="2014-03-31T18:00:00"/>
    <n v="7"/>
    <s v="Строительство"/>
    <s v="Общестроительные работы"/>
    <s v="Устройство системы открытого дренажа"/>
    <x v="0"/>
    <x v="4"/>
    <x v="0"/>
    <x v="0"/>
    <x v="11"/>
    <x v="6"/>
    <x v="3"/>
    <x v="0"/>
    <x v="30"/>
    <x v="0"/>
    <n v="8"/>
    <n v="224"/>
    <m/>
    <n v="224"/>
    <n v="40"/>
    <m/>
    <n v="3133.37978362784"/>
    <n v="1120"/>
    <n v="1344"/>
    <n v="7168"/>
    <n v="49.279999999999994"/>
    <n v="1792"/>
    <m/>
    <m/>
    <m/>
    <n v="8960"/>
    <n v="23566.659783627838"/>
    <m/>
    <m/>
    <m/>
    <m/>
    <m/>
    <m/>
    <m/>
    <m/>
    <m/>
    <m/>
    <m/>
    <m/>
    <m/>
    <m/>
    <m/>
    <m/>
    <n v="23566.659783627838"/>
    <m/>
    <m/>
    <n v="23566.659783627838"/>
  </r>
  <r>
    <d v="2014-03-25T09:00:00"/>
    <d v="2014-03-31T18:00:00"/>
    <n v="7"/>
    <s v="Строительство"/>
    <s v="Общестроительные работы"/>
    <s v="Устройство системы открытого дренажа"/>
    <x v="0"/>
    <x v="4"/>
    <x v="1"/>
    <x v="2"/>
    <x v="11"/>
    <x v="6"/>
    <x v="3"/>
    <x v="0"/>
    <x v="26"/>
    <x v="1"/>
    <n v="1"/>
    <n v="14.5"/>
    <m/>
    <n v="14.5"/>
    <n v="32"/>
    <m/>
    <m/>
    <m/>
    <m/>
    <m/>
    <m/>
    <m/>
    <n v="3.6"/>
    <n v="391.5"/>
    <n v="82.215000000000003"/>
    <n v="464"/>
    <n v="546.21500000000003"/>
    <m/>
    <m/>
    <m/>
    <m/>
    <m/>
    <m/>
    <m/>
    <m/>
    <m/>
    <m/>
    <m/>
    <m/>
    <m/>
    <m/>
    <m/>
    <m/>
    <n v="546.21500000000003"/>
    <m/>
    <m/>
    <n v="546.21500000000003"/>
  </r>
  <r>
    <d v="2014-03-25T09:00:00"/>
    <d v="2014-03-31T18:00:00"/>
    <n v="7"/>
    <s v="Строительство"/>
    <s v="Общестроительные работы"/>
    <s v="Устройство системы открытого дренажа"/>
    <x v="0"/>
    <x v="4"/>
    <x v="1"/>
    <x v="8"/>
    <x v="11"/>
    <x v="6"/>
    <x v="3"/>
    <x v="0"/>
    <x v="31"/>
    <x v="1"/>
    <n v="1"/>
    <n v="28"/>
    <m/>
    <n v="28"/>
    <n v="351.2"/>
    <m/>
    <m/>
    <m/>
    <m/>
    <m/>
    <m/>
    <m/>
    <n v="20"/>
    <n v="4200"/>
    <n v="882"/>
    <n v="9833.6"/>
    <n v="10715.6"/>
    <m/>
    <m/>
    <m/>
    <m/>
    <m/>
    <m/>
    <m/>
    <m/>
    <m/>
    <m/>
    <m/>
    <m/>
    <m/>
    <m/>
    <m/>
    <m/>
    <n v="10715.6"/>
    <m/>
    <m/>
    <n v="10715.6"/>
  </r>
  <r>
    <d v="2014-03-25T09:00:00"/>
    <d v="2014-03-31T18:00:00"/>
    <n v="7"/>
    <s v="Строительство"/>
    <s v="Общестроительные работы"/>
    <s v="Устройство системы открытого дренажа"/>
    <x v="0"/>
    <x v="4"/>
    <x v="1"/>
    <x v="7"/>
    <x v="11"/>
    <x v="6"/>
    <x v="3"/>
    <x v="0"/>
    <x v="36"/>
    <x v="1"/>
    <n v="1"/>
    <n v="28"/>
    <m/>
    <n v="28"/>
    <n v="170"/>
    <m/>
    <m/>
    <m/>
    <m/>
    <m/>
    <m/>
    <m/>
    <n v="6"/>
    <n v="1260"/>
    <n v="264.59999999999997"/>
    <n v="4760"/>
    <n v="5024.6000000000004"/>
    <m/>
    <m/>
    <m/>
    <m/>
    <m/>
    <m/>
    <m/>
    <m/>
    <m/>
    <m/>
    <m/>
    <m/>
    <m/>
    <m/>
    <m/>
    <m/>
    <n v="5024.6000000000004"/>
    <m/>
    <m/>
    <n v="5024.6000000000004"/>
  </r>
  <r>
    <d v="2013-10-31T09:00:00"/>
    <d v="2013-12-29T18:00:00"/>
    <n v="60"/>
    <s v="Строительство"/>
    <s v="Шламоуловитель"/>
    <s v="Дробеструйная очистка и грунтовка металлопроката"/>
    <x v="0"/>
    <x v="1"/>
    <x v="0"/>
    <x v="0"/>
    <x v="0"/>
    <x v="1"/>
    <x v="3"/>
    <x v="0"/>
    <x v="30"/>
    <x v="0"/>
    <m/>
    <n v="240"/>
    <n v="0"/>
    <n v="0"/>
    <n v="40"/>
    <m/>
    <m/>
    <n v="0"/>
    <n v="0"/>
    <n v="0"/>
    <n v="0"/>
    <n v="0"/>
    <m/>
    <m/>
    <m/>
    <n v="0"/>
    <n v="0"/>
    <m/>
    <m/>
    <m/>
    <m/>
    <m/>
    <m/>
    <m/>
    <m/>
    <m/>
    <m/>
    <m/>
    <m/>
    <n v="0"/>
    <n v="0"/>
    <m/>
    <m/>
    <m/>
    <m/>
    <m/>
    <n v="0"/>
  </r>
  <r>
    <d v="2013-11-14T09:00:00"/>
    <d v="2014-01-14T18:00:00"/>
    <n v="62"/>
    <s v="Строительство"/>
    <s v="Шламоуловитель"/>
    <s v="Изготовление узлов шламоуловителя"/>
    <x v="0"/>
    <x v="1"/>
    <x v="1"/>
    <x v="2"/>
    <x v="0"/>
    <x v="0"/>
    <x v="3"/>
    <x v="0"/>
    <x v="39"/>
    <x v="1"/>
    <n v="1"/>
    <n v="62"/>
    <m/>
    <n v="62"/>
    <n v="22"/>
    <m/>
    <m/>
    <m/>
    <m/>
    <m/>
    <m/>
    <m/>
    <n v="0"/>
    <n v="0"/>
    <n v="0"/>
    <n v="1364"/>
    <n v="1364"/>
    <m/>
    <m/>
    <m/>
    <m/>
    <m/>
    <m/>
    <m/>
    <m/>
    <m/>
    <m/>
    <m/>
    <m/>
    <n v="341"/>
    <n v="682"/>
    <n v="341"/>
    <m/>
    <m/>
    <m/>
    <m/>
    <n v="1364"/>
  </r>
  <r>
    <d v="2013-11-14T09:00:00"/>
    <d v="2014-01-14T18:00:00"/>
    <n v="62"/>
    <s v="Строительство"/>
    <s v="Шламоуловитель"/>
    <s v="Изготовление узлов шламоуловителя"/>
    <x v="0"/>
    <x v="1"/>
    <x v="1"/>
    <x v="2"/>
    <x v="0"/>
    <x v="0"/>
    <x v="3"/>
    <x v="0"/>
    <x v="40"/>
    <x v="1"/>
    <n v="1"/>
    <n v="62"/>
    <m/>
    <n v="62"/>
    <n v="225"/>
    <m/>
    <m/>
    <m/>
    <m/>
    <m/>
    <m/>
    <m/>
    <n v="0"/>
    <n v="0"/>
    <n v="0"/>
    <n v="13950"/>
    <n v="13950"/>
    <m/>
    <m/>
    <m/>
    <m/>
    <m/>
    <m/>
    <m/>
    <m/>
    <m/>
    <m/>
    <m/>
    <m/>
    <n v="3487.5"/>
    <n v="6975"/>
    <n v="3487.5"/>
    <m/>
    <m/>
    <m/>
    <m/>
    <n v="13950"/>
  </r>
  <r>
    <d v="2013-11-14T09:00:00"/>
    <d v="2014-01-14T18:00:00"/>
    <n v="62"/>
    <s v="Строительство"/>
    <s v="Шламоуловитель"/>
    <s v="Изготовление узлов шламоуловителя"/>
    <x v="0"/>
    <x v="1"/>
    <x v="0"/>
    <x v="0"/>
    <x v="0"/>
    <x v="0"/>
    <x v="5"/>
    <x v="0"/>
    <x v="27"/>
    <x v="0"/>
    <m/>
    <n v="1550"/>
    <m/>
    <n v="1550"/>
    <n v="56"/>
    <n v="52836.462000000014"/>
    <n v="9964.2388235294111"/>
    <n v="7750"/>
    <n v="9300"/>
    <n v="49600"/>
    <n v="340.99999999999994"/>
    <n v="17360"/>
    <m/>
    <m/>
    <m/>
    <n v="86800"/>
    <n v="233951.70082352942"/>
    <m/>
    <m/>
    <m/>
    <m/>
    <m/>
    <m/>
    <m/>
    <m/>
    <m/>
    <m/>
    <m/>
    <m/>
    <n v="58487.925205882355"/>
    <n v="116975.85041176471"/>
    <n v="58487.925205882355"/>
    <m/>
    <m/>
    <m/>
    <m/>
    <n v="233951.70082352942"/>
  </r>
  <r>
    <d v="2013-11-14T09:00:00"/>
    <d v="2014-01-14T18:00:00"/>
    <n v="62"/>
    <s v="Строительство"/>
    <s v="Шламоуловитель"/>
    <s v="Изготовление узлов шламоуловителя"/>
    <x v="0"/>
    <x v="1"/>
    <x v="0"/>
    <x v="0"/>
    <x v="0"/>
    <x v="0"/>
    <x v="3"/>
    <x v="0"/>
    <x v="28"/>
    <x v="0"/>
    <m/>
    <n v="3100"/>
    <m/>
    <n v="3100"/>
    <n v="48"/>
    <m/>
    <n v="43363.738076992435"/>
    <n v="15500"/>
    <n v="18600"/>
    <n v="99200"/>
    <n v="681.99999999999989"/>
    <n v="29760"/>
    <m/>
    <m/>
    <m/>
    <n v="148800"/>
    <n v="355905.73807699245"/>
    <m/>
    <m/>
    <m/>
    <m/>
    <m/>
    <m/>
    <m/>
    <m/>
    <m/>
    <m/>
    <m/>
    <m/>
    <n v="88976.434519248112"/>
    <n v="177952.86903849622"/>
    <n v="88976.434519248112"/>
    <m/>
    <m/>
    <m/>
    <m/>
    <n v="355905.73807699245"/>
  </r>
  <r>
    <d v="2013-11-14T09:00:00"/>
    <d v="2014-01-14T18:00:00"/>
    <n v="62"/>
    <s v="Строительство"/>
    <s v="Шламоуловитель"/>
    <s v="Изготовление узлов шламоуловителя"/>
    <x v="0"/>
    <x v="1"/>
    <x v="1"/>
    <x v="7"/>
    <x v="0"/>
    <x v="0"/>
    <x v="3"/>
    <x v="0"/>
    <x v="41"/>
    <x v="1"/>
    <m/>
    <n v="62"/>
    <m/>
    <n v="62"/>
    <n v="340"/>
    <m/>
    <m/>
    <m/>
    <m/>
    <m/>
    <m/>
    <m/>
    <n v="15"/>
    <n v="6975"/>
    <n v="1464.75"/>
    <n v="21080"/>
    <n v="22544.75"/>
    <m/>
    <m/>
    <m/>
    <m/>
    <m/>
    <m/>
    <m/>
    <m/>
    <m/>
    <m/>
    <m/>
    <m/>
    <n v="5636.1875"/>
    <n v="11272.375"/>
    <n v="5636.1875"/>
    <m/>
    <m/>
    <m/>
    <m/>
    <n v="22544.75"/>
  </r>
  <r>
    <d v="2013-11-14T09:00:00"/>
    <d v="2014-01-14T18:00:00"/>
    <n v="62"/>
    <s v="Строительство"/>
    <s v="Шламоуловитель"/>
    <s v="Изготовление узлов шламоуловителя"/>
    <x v="0"/>
    <x v="1"/>
    <x v="1"/>
    <x v="2"/>
    <x v="0"/>
    <x v="0"/>
    <x v="3"/>
    <x v="0"/>
    <x v="33"/>
    <x v="1"/>
    <m/>
    <n v="62"/>
    <m/>
    <n v="62"/>
    <n v="59"/>
    <m/>
    <m/>
    <m/>
    <m/>
    <m/>
    <m/>
    <m/>
    <n v="0"/>
    <n v="0"/>
    <n v="0"/>
    <n v="3658"/>
    <n v="3658"/>
    <m/>
    <m/>
    <m/>
    <m/>
    <m/>
    <m/>
    <m/>
    <m/>
    <m/>
    <m/>
    <m/>
    <m/>
    <n v="914.5"/>
    <n v="1829"/>
    <n v="914.5"/>
    <m/>
    <m/>
    <m/>
    <m/>
    <n v="3658"/>
  </r>
  <r>
    <d v="2013-11-14T09:00:00"/>
    <d v="2014-01-14T18:00:00"/>
    <n v="62"/>
    <s v="Строительство"/>
    <s v="Шламоуловитель"/>
    <s v="Изготовление узлов шламоуловителя"/>
    <x v="0"/>
    <x v="1"/>
    <x v="1"/>
    <x v="2"/>
    <x v="0"/>
    <x v="0"/>
    <x v="3"/>
    <x v="0"/>
    <x v="38"/>
    <x v="1"/>
    <m/>
    <n v="124"/>
    <m/>
    <n v="124"/>
    <n v="48.671999999999997"/>
    <m/>
    <m/>
    <m/>
    <m/>
    <m/>
    <m/>
    <m/>
    <n v="0"/>
    <n v="0"/>
    <n v="0"/>
    <n v="6035.3279999999995"/>
    <n v="6035.3279999999995"/>
    <m/>
    <m/>
    <m/>
    <m/>
    <m/>
    <m/>
    <m/>
    <m/>
    <m/>
    <m/>
    <m/>
    <m/>
    <n v="1508.8319999999999"/>
    <n v="3017.6639999999998"/>
    <n v="1508.8319999999999"/>
    <m/>
    <m/>
    <m/>
    <m/>
    <n v="6035.3279999999995"/>
  </r>
  <r>
    <d v="2013-11-14T09:00:00"/>
    <d v="2014-01-14T18:00:00"/>
    <n v="62"/>
    <s v="Строительство"/>
    <s v="Шламоуловитель"/>
    <s v="Изготовление узлов шламоуловителя"/>
    <x v="0"/>
    <x v="1"/>
    <x v="1"/>
    <x v="2"/>
    <x v="0"/>
    <x v="0"/>
    <x v="3"/>
    <x v="0"/>
    <x v="26"/>
    <x v="1"/>
    <m/>
    <n v="310"/>
    <m/>
    <n v="310"/>
    <n v="32"/>
    <m/>
    <m/>
    <m/>
    <m/>
    <m/>
    <m/>
    <m/>
    <n v="3.6"/>
    <n v="8370"/>
    <n v="1757.7"/>
    <n v="9920"/>
    <n v="11677.7"/>
    <m/>
    <m/>
    <m/>
    <m/>
    <m/>
    <m/>
    <m/>
    <m/>
    <m/>
    <m/>
    <m/>
    <m/>
    <n v="2919.4250000000002"/>
    <n v="5838.85"/>
    <n v="2919.4250000000002"/>
    <m/>
    <m/>
    <m/>
    <m/>
    <n v="11677.7"/>
  </r>
  <r>
    <d v="2013-11-14T09:00:00"/>
    <d v="2014-01-14T18:00:00"/>
    <n v="62"/>
    <s v="Строительство"/>
    <s v="Шламоуловитель"/>
    <s v="Изготовление узлов шламоуловителя"/>
    <x v="0"/>
    <x v="1"/>
    <x v="0"/>
    <x v="0"/>
    <x v="0"/>
    <x v="0"/>
    <x v="6"/>
    <x v="0"/>
    <x v="34"/>
    <x v="0"/>
    <m/>
    <n v="186"/>
    <m/>
    <n v="186"/>
    <n v="73"/>
    <n v="21692.600259740262"/>
    <n v="6032.9220779220786"/>
    <n v="930"/>
    <n v="1116"/>
    <n v="5952"/>
    <n v="40.919999999999995"/>
    <n v="2715.6000000000004"/>
    <m/>
    <m/>
    <m/>
    <n v="13578"/>
    <n v="52058.042337662337"/>
    <m/>
    <m/>
    <m/>
    <m/>
    <m/>
    <m/>
    <m/>
    <m/>
    <m/>
    <m/>
    <m/>
    <m/>
    <n v="13014.510584415584"/>
    <n v="26029.021168831168"/>
    <n v="13014.510584415584"/>
    <m/>
    <m/>
    <m/>
    <m/>
    <n v="52058.042337662337"/>
  </r>
  <r>
    <d v="2013-11-14T09:00:00"/>
    <d v="2014-01-14T18:00:00"/>
    <n v="62"/>
    <s v="Строительство"/>
    <s v="Шламоуловитель"/>
    <s v="Изготовление узлов шламоуловителя"/>
    <x v="0"/>
    <x v="1"/>
    <x v="1"/>
    <x v="2"/>
    <x v="0"/>
    <x v="0"/>
    <x v="6"/>
    <x v="0"/>
    <x v="42"/>
    <x v="1"/>
    <m/>
    <n v="62"/>
    <m/>
    <n v="62"/>
    <n v="284"/>
    <m/>
    <m/>
    <m/>
    <m/>
    <m/>
    <m/>
    <m/>
    <n v="0"/>
    <n v="0"/>
    <n v="0"/>
    <n v="17608"/>
    <n v="17608"/>
    <m/>
    <m/>
    <m/>
    <m/>
    <m/>
    <m/>
    <m/>
    <m/>
    <m/>
    <m/>
    <m/>
    <m/>
    <n v="4402"/>
    <n v="8804"/>
    <n v="4402"/>
    <m/>
    <m/>
    <m/>
    <m/>
    <n v="17608"/>
  </r>
  <r>
    <d v="2013-11-14T09:00:00"/>
    <d v="2014-01-14T18:00:00"/>
    <n v="62"/>
    <s v="Строительство"/>
    <s v="Шламоуловитель"/>
    <s v="Изготовление узлов шламоуловителя"/>
    <x v="0"/>
    <x v="1"/>
    <x v="1"/>
    <x v="2"/>
    <x v="0"/>
    <x v="0"/>
    <x v="6"/>
    <x v="0"/>
    <x v="43"/>
    <x v="1"/>
    <m/>
    <n v="124"/>
    <m/>
    <n v="124"/>
    <n v="9"/>
    <m/>
    <m/>
    <m/>
    <m/>
    <m/>
    <m/>
    <m/>
    <n v="0"/>
    <n v="0"/>
    <n v="0"/>
    <n v="1116"/>
    <n v="1116"/>
    <m/>
    <m/>
    <m/>
    <m/>
    <m/>
    <m/>
    <m/>
    <m/>
    <m/>
    <m/>
    <m/>
    <m/>
    <n v="279"/>
    <n v="558"/>
    <n v="279"/>
    <m/>
    <m/>
    <m/>
    <m/>
    <n v="1116"/>
  </r>
  <r>
    <d v="2014-01-15T09:00:00"/>
    <d v="2014-01-29T18:00:00"/>
    <n v="15"/>
    <s v="Строительство"/>
    <s v="Шламоуловитель"/>
    <s v="Монтаж узлов шламоуловителя"/>
    <x v="0"/>
    <x v="1"/>
    <x v="0"/>
    <x v="0"/>
    <x v="0"/>
    <x v="6"/>
    <x v="5"/>
    <x v="0"/>
    <x v="27"/>
    <x v="0"/>
    <m/>
    <n v="150"/>
    <m/>
    <n v="150"/>
    <n v="56"/>
    <n v="5113.206000000001"/>
    <n v="964.28117647058821"/>
    <n v="750"/>
    <n v="900"/>
    <n v="4800"/>
    <n v="32.999999999999993"/>
    <n v="1680"/>
    <m/>
    <m/>
    <m/>
    <n v="8400"/>
    <n v="22640.487176470589"/>
    <m/>
    <m/>
    <m/>
    <m/>
    <m/>
    <m/>
    <m/>
    <m/>
    <m/>
    <m/>
    <m/>
    <m/>
    <m/>
    <m/>
    <n v="22640.487176470589"/>
    <m/>
    <m/>
    <m/>
    <m/>
    <n v="22640.487176470589"/>
  </r>
  <r>
    <d v="2014-01-15T09:00:00"/>
    <d v="2014-01-29T18:00:00"/>
    <n v="15"/>
    <s v="Строительство"/>
    <s v="Шламоуловитель"/>
    <s v="Монтаж узлов шламоуловителя"/>
    <x v="0"/>
    <x v="1"/>
    <x v="0"/>
    <x v="0"/>
    <x v="0"/>
    <x v="6"/>
    <x v="3"/>
    <x v="0"/>
    <x v="28"/>
    <x v="0"/>
    <m/>
    <n v="300"/>
    <m/>
    <n v="300"/>
    <n v="48"/>
    <m/>
    <n v="4196.4907816444293"/>
    <n v="1500"/>
    <n v="1800"/>
    <n v="9600"/>
    <n v="65.999999999999986"/>
    <n v="2880"/>
    <m/>
    <m/>
    <m/>
    <n v="14400"/>
    <n v="34442.490781644432"/>
    <m/>
    <m/>
    <m/>
    <m/>
    <m/>
    <m/>
    <m/>
    <m/>
    <m/>
    <m/>
    <m/>
    <m/>
    <m/>
    <m/>
    <n v="34442.490781644432"/>
    <m/>
    <m/>
    <m/>
    <m/>
    <n v="34442.490781644432"/>
  </r>
  <r>
    <d v="2014-01-15T09:00:00"/>
    <d v="2014-01-29T18:00:00"/>
    <n v="15"/>
    <s v="Строительство"/>
    <s v="Шламоуловитель"/>
    <s v="Монтаж узлов шламоуловителя"/>
    <x v="0"/>
    <x v="1"/>
    <x v="1"/>
    <x v="7"/>
    <x v="0"/>
    <x v="6"/>
    <x v="3"/>
    <x v="0"/>
    <x v="44"/>
    <x v="1"/>
    <m/>
    <n v="15"/>
    <m/>
    <n v="15"/>
    <n v="700"/>
    <m/>
    <m/>
    <m/>
    <m/>
    <m/>
    <m/>
    <m/>
    <n v="20"/>
    <n v="2250"/>
    <n v="472.5"/>
    <n v="10500"/>
    <n v="10972.5"/>
    <m/>
    <m/>
    <m/>
    <m/>
    <m/>
    <m/>
    <m/>
    <m/>
    <m/>
    <m/>
    <m/>
    <m/>
    <m/>
    <m/>
    <n v="10972.5"/>
    <m/>
    <m/>
    <m/>
    <m/>
    <n v="10972.5"/>
  </r>
  <r>
    <d v="2014-01-15T09:00:00"/>
    <d v="2014-01-29T18:00:00"/>
    <n v="15"/>
    <s v="Строительство"/>
    <s v="Шламоуловитель"/>
    <s v="Монтаж узлов шламоуловителя"/>
    <x v="0"/>
    <x v="1"/>
    <x v="1"/>
    <x v="7"/>
    <x v="0"/>
    <x v="6"/>
    <x v="3"/>
    <x v="0"/>
    <x v="45"/>
    <x v="1"/>
    <m/>
    <n v="15"/>
    <m/>
    <n v="15"/>
    <n v="850"/>
    <m/>
    <m/>
    <m/>
    <m/>
    <m/>
    <m/>
    <m/>
    <n v="15"/>
    <n v="1687.5"/>
    <n v="354.375"/>
    <n v="12750"/>
    <n v="13104.375"/>
    <m/>
    <m/>
    <m/>
    <m/>
    <m/>
    <m/>
    <m/>
    <m/>
    <m/>
    <m/>
    <m/>
    <m/>
    <m/>
    <m/>
    <n v="13104.375"/>
    <m/>
    <m/>
    <m/>
    <m/>
    <n v="13104.375"/>
  </r>
  <r>
    <d v="2014-01-15T09:00:00"/>
    <d v="2014-01-29T18:00:00"/>
    <n v="15"/>
    <s v="Строительство"/>
    <s v="Шламоуловитель"/>
    <s v="Монтаж узлов шламоуловителя"/>
    <x v="0"/>
    <x v="1"/>
    <x v="1"/>
    <x v="7"/>
    <x v="0"/>
    <x v="6"/>
    <x v="3"/>
    <x v="0"/>
    <x v="46"/>
    <x v="1"/>
    <m/>
    <n v="45"/>
    <m/>
    <n v="45"/>
    <n v="300"/>
    <m/>
    <m/>
    <m/>
    <m/>
    <m/>
    <m/>
    <m/>
    <n v="6"/>
    <n v="2025"/>
    <n v="425.25"/>
    <n v="13500"/>
    <n v="13925.25"/>
    <m/>
    <m/>
    <m/>
    <m/>
    <m/>
    <m/>
    <m/>
    <m/>
    <m/>
    <m/>
    <m/>
    <m/>
    <m/>
    <m/>
    <n v="13925.25"/>
    <m/>
    <m/>
    <m/>
    <m/>
    <n v="13925.25"/>
  </r>
  <r>
    <d v="2014-01-15T09:00:00"/>
    <d v="2014-01-29T18:00:00"/>
    <n v="15"/>
    <s v="Строительство"/>
    <s v="Шламоуловитель"/>
    <s v="Монтаж узлов шламоуловителя"/>
    <x v="0"/>
    <x v="1"/>
    <x v="1"/>
    <x v="2"/>
    <x v="0"/>
    <x v="6"/>
    <x v="3"/>
    <x v="0"/>
    <x v="33"/>
    <x v="1"/>
    <m/>
    <n v="15"/>
    <m/>
    <n v="15"/>
    <n v="59"/>
    <m/>
    <m/>
    <m/>
    <m/>
    <m/>
    <m/>
    <m/>
    <n v="0"/>
    <n v="0"/>
    <n v="0"/>
    <n v="885"/>
    <n v="885"/>
    <m/>
    <m/>
    <m/>
    <m/>
    <m/>
    <m/>
    <m/>
    <m/>
    <m/>
    <m/>
    <m/>
    <m/>
    <m/>
    <m/>
    <n v="885"/>
    <m/>
    <m/>
    <m/>
    <m/>
    <n v="885"/>
  </r>
  <r>
    <d v="2014-01-15T09:00:00"/>
    <d v="2014-01-29T18:00:00"/>
    <n v="15"/>
    <s v="Строительство"/>
    <s v="Шламоуловитель"/>
    <s v="Монтаж узлов шламоуловителя"/>
    <x v="0"/>
    <x v="1"/>
    <x v="1"/>
    <x v="2"/>
    <x v="0"/>
    <x v="6"/>
    <x v="3"/>
    <x v="0"/>
    <x v="26"/>
    <x v="1"/>
    <m/>
    <n v="30"/>
    <m/>
    <n v="30"/>
    <n v="32"/>
    <m/>
    <m/>
    <m/>
    <m/>
    <m/>
    <m/>
    <m/>
    <n v="3.6"/>
    <n v="810"/>
    <n v="170.1"/>
    <n v="960"/>
    <n v="1130.0999999999999"/>
    <m/>
    <m/>
    <m/>
    <m/>
    <m/>
    <m/>
    <m/>
    <m/>
    <m/>
    <m/>
    <m/>
    <m/>
    <m/>
    <m/>
    <n v="1130.0999999999999"/>
    <m/>
    <m/>
    <m/>
    <m/>
    <n v="1130.0999999999999"/>
  </r>
  <r>
    <d v="2014-01-15T09:00:00"/>
    <d v="2014-01-29T18:00:00"/>
    <n v="15"/>
    <s v="Строительство"/>
    <s v="Шламоуловитель"/>
    <s v="Монтаж узлов шламоуловителя"/>
    <x v="0"/>
    <x v="1"/>
    <x v="0"/>
    <x v="0"/>
    <x v="0"/>
    <x v="6"/>
    <x v="6"/>
    <x v="0"/>
    <x v="34"/>
    <x v="0"/>
    <m/>
    <n v="45"/>
    <m/>
    <n v="45"/>
    <n v="73"/>
    <n v="5248.2097402597401"/>
    <n v="1459.5779220779223"/>
    <n v="225"/>
    <n v="270"/>
    <n v="1440"/>
    <n v="9.8999999999999986"/>
    <n v="657"/>
    <m/>
    <m/>
    <m/>
    <n v="3285"/>
    <n v="12594.687662337661"/>
    <m/>
    <m/>
    <m/>
    <m/>
    <m/>
    <m/>
    <m/>
    <m/>
    <m/>
    <m/>
    <m/>
    <m/>
    <m/>
    <m/>
    <n v="12594.687662337661"/>
    <m/>
    <m/>
    <m/>
    <m/>
    <n v="12594.687662337661"/>
  </r>
  <r>
    <d v="2014-01-15T09:00:00"/>
    <d v="2014-01-29T18:00:00"/>
    <n v="15"/>
    <s v="Строительство"/>
    <s v="Шламоуловитель"/>
    <s v="Монтаж узлов шламоуловителя"/>
    <x v="0"/>
    <x v="1"/>
    <x v="1"/>
    <x v="2"/>
    <x v="0"/>
    <x v="6"/>
    <x v="6"/>
    <x v="0"/>
    <x v="42"/>
    <x v="1"/>
    <m/>
    <n v="15"/>
    <m/>
    <n v="15"/>
    <n v="284"/>
    <m/>
    <m/>
    <m/>
    <m/>
    <m/>
    <m/>
    <m/>
    <n v="0"/>
    <n v="0"/>
    <n v="0"/>
    <n v="4260"/>
    <n v="4260"/>
    <m/>
    <m/>
    <m/>
    <m/>
    <m/>
    <m/>
    <m/>
    <m/>
    <m/>
    <m/>
    <m/>
    <m/>
    <m/>
    <m/>
    <n v="4260"/>
    <m/>
    <m/>
    <m/>
    <m/>
    <n v="4260"/>
  </r>
  <r>
    <d v="2014-01-15T09:00:00"/>
    <d v="2014-01-29T18:00:00"/>
    <n v="15"/>
    <s v="Строительство"/>
    <s v="Шламоуловитель"/>
    <s v="Монтаж узлов шламоуловителя"/>
    <x v="0"/>
    <x v="1"/>
    <x v="1"/>
    <x v="2"/>
    <x v="0"/>
    <x v="6"/>
    <x v="6"/>
    <x v="0"/>
    <x v="43"/>
    <x v="1"/>
    <m/>
    <n v="30"/>
    <m/>
    <n v="30"/>
    <n v="9"/>
    <m/>
    <m/>
    <m/>
    <m/>
    <m/>
    <m/>
    <m/>
    <n v="0"/>
    <n v="0"/>
    <n v="0"/>
    <n v="270"/>
    <n v="270"/>
    <m/>
    <m/>
    <m/>
    <m/>
    <m/>
    <m/>
    <m/>
    <m/>
    <m/>
    <m/>
    <m/>
    <m/>
    <m/>
    <m/>
    <n v="270"/>
    <m/>
    <m/>
    <m/>
    <m/>
    <n v="270"/>
  </r>
  <r>
    <d v="2014-02-12T09:00:00"/>
    <d v="2014-02-16T18:00:00"/>
    <n v="5"/>
    <s v="Строительство"/>
    <s v="Трехфазный сепаратор"/>
    <s v="Монтаж трехфазного сепаратора"/>
    <x v="0"/>
    <x v="2"/>
    <x v="1"/>
    <x v="2"/>
    <x v="0"/>
    <x v="6"/>
    <x v="6"/>
    <x v="0"/>
    <x v="42"/>
    <x v="1"/>
    <n v="1"/>
    <n v="5"/>
    <m/>
    <n v="5"/>
    <n v="284"/>
    <m/>
    <m/>
    <m/>
    <m/>
    <m/>
    <m/>
    <m/>
    <n v="0"/>
    <n v="0"/>
    <n v="0"/>
    <n v="1420"/>
    <n v="1420"/>
    <m/>
    <m/>
    <m/>
    <m/>
    <m/>
    <m/>
    <m/>
    <m/>
    <m/>
    <m/>
    <m/>
    <m/>
    <m/>
    <m/>
    <m/>
    <n v="1420"/>
    <m/>
    <m/>
    <m/>
    <n v="1420"/>
  </r>
  <r>
    <d v="2014-02-12T09:00:00"/>
    <d v="2014-02-16T18:00:00"/>
    <n v="5"/>
    <s v="Строительство"/>
    <s v="Трехфазный сепаратор"/>
    <s v="Монтаж трехфазного сепаратора"/>
    <x v="0"/>
    <x v="2"/>
    <x v="1"/>
    <x v="2"/>
    <x v="0"/>
    <x v="6"/>
    <x v="6"/>
    <x v="0"/>
    <x v="43"/>
    <x v="1"/>
    <n v="2"/>
    <n v="10"/>
    <m/>
    <n v="10"/>
    <n v="9"/>
    <m/>
    <m/>
    <m/>
    <m/>
    <m/>
    <m/>
    <m/>
    <n v="0"/>
    <n v="0"/>
    <n v="0"/>
    <n v="90"/>
    <n v="90"/>
    <m/>
    <m/>
    <m/>
    <m/>
    <m/>
    <m/>
    <m/>
    <m/>
    <m/>
    <m/>
    <m/>
    <m/>
    <m/>
    <m/>
    <m/>
    <n v="90"/>
    <m/>
    <m/>
    <m/>
    <n v="90"/>
  </r>
  <r>
    <d v="2014-02-12T09:00:00"/>
    <d v="2014-02-16T18:00:00"/>
    <n v="5"/>
    <s v="Строительство"/>
    <s v="Трехфазный сепаратор"/>
    <s v="Монтаж трехфазного сепаратора"/>
    <x v="0"/>
    <x v="2"/>
    <x v="0"/>
    <x v="0"/>
    <x v="0"/>
    <x v="6"/>
    <x v="6"/>
    <x v="0"/>
    <x v="34"/>
    <x v="0"/>
    <n v="1"/>
    <n v="5"/>
    <m/>
    <n v="5"/>
    <n v="73"/>
    <n v="3968.8050000000003"/>
    <n v="6743.2500000000009"/>
    <n v="25"/>
    <n v="30"/>
    <n v="160"/>
    <n v="1.0999999999999999"/>
    <n v="73"/>
    <m/>
    <m/>
    <m/>
    <n v="365"/>
    <n v="11366.155000000001"/>
    <m/>
    <m/>
    <m/>
    <m/>
    <m/>
    <m/>
    <m/>
    <m/>
    <m/>
    <m/>
    <m/>
    <m/>
    <m/>
    <m/>
    <m/>
    <n v="11366.155000000001"/>
    <m/>
    <m/>
    <m/>
    <n v="11366.155000000001"/>
  </r>
  <r>
    <d v="2014-02-12T09:00:00"/>
    <d v="2014-02-16T18:00:00"/>
    <n v="5"/>
    <s v="Строительство"/>
    <s v="Трехфазный сепаратор"/>
    <s v="Монтаж трехфазного сепаратора"/>
    <x v="0"/>
    <x v="2"/>
    <x v="1"/>
    <x v="2"/>
    <x v="0"/>
    <x v="6"/>
    <x v="5"/>
    <x v="0"/>
    <x v="26"/>
    <x v="1"/>
    <m/>
    <n v="5"/>
    <m/>
    <n v="5"/>
    <n v="32"/>
    <m/>
    <m/>
    <m/>
    <m/>
    <m/>
    <m/>
    <m/>
    <n v="3.6"/>
    <n v="135"/>
    <n v="28.349999999999998"/>
    <n v="160"/>
    <n v="188.35"/>
    <m/>
    <m/>
    <m/>
    <m/>
    <m/>
    <m/>
    <m/>
    <m/>
    <m/>
    <m/>
    <m/>
    <m/>
    <m/>
    <m/>
    <m/>
    <n v="188.35"/>
    <m/>
    <m/>
    <m/>
    <n v="188.35"/>
  </r>
  <r>
    <d v="2014-02-12T09:00:00"/>
    <d v="2014-02-16T18:00:00"/>
    <n v="5"/>
    <s v="Строительство"/>
    <s v="Трехфазный сепаратор"/>
    <s v="Монтаж трехфазного сепаратора"/>
    <x v="0"/>
    <x v="2"/>
    <x v="0"/>
    <x v="0"/>
    <x v="0"/>
    <x v="6"/>
    <x v="5"/>
    <x v="0"/>
    <x v="27"/>
    <x v="0"/>
    <m/>
    <n v="5"/>
    <m/>
    <n v="5"/>
    <n v="56"/>
    <n v="1994.4360000000001"/>
    <n v="3366.2520000000004"/>
    <n v="25"/>
    <n v="30"/>
    <n v="160"/>
    <n v="1.0999999999999999"/>
    <n v="56"/>
    <m/>
    <m/>
    <m/>
    <n v="280"/>
    <n v="5912.7880000000005"/>
    <m/>
    <m/>
    <m/>
    <m/>
    <m/>
    <m/>
    <m/>
    <m/>
    <m/>
    <m/>
    <m/>
    <m/>
    <m/>
    <m/>
    <m/>
    <n v="5912.7880000000005"/>
    <m/>
    <m/>
    <m/>
    <n v="5912.7880000000005"/>
  </r>
  <r>
    <d v="2014-02-12T09:00:00"/>
    <d v="2014-02-16T18:00:00"/>
    <n v="5"/>
    <s v="Строительство"/>
    <s v="Трехфазный сепаратор"/>
    <s v="Монтаж трехфазного сепаратора"/>
    <x v="0"/>
    <x v="2"/>
    <x v="0"/>
    <x v="0"/>
    <x v="0"/>
    <x v="6"/>
    <x v="3"/>
    <x v="0"/>
    <x v="28"/>
    <x v="0"/>
    <m/>
    <n v="20"/>
    <m/>
    <n v="20"/>
    <n v="48"/>
    <m/>
    <n v="279.76605210962862"/>
    <n v="100"/>
    <n v="120"/>
    <n v="640"/>
    <n v="4.3999999999999995"/>
    <n v="192"/>
    <m/>
    <m/>
    <m/>
    <n v="960"/>
    <n v="2296.1660521096287"/>
    <m/>
    <m/>
    <m/>
    <m/>
    <m/>
    <m/>
    <m/>
    <m/>
    <m/>
    <m/>
    <m/>
    <m/>
    <m/>
    <m/>
    <m/>
    <n v="2296.1660521096287"/>
    <m/>
    <m/>
    <m/>
    <n v="2296.1660521096287"/>
  </r>
  <r>
    <d v="2014-02-12T09:00:00"/>
    <d v="2014-02-16T18:00:00"/>
    <n v="5"/>
    <s v="Строительство"/>
    <s v="Трехфазный сепаратор"/>
    <s v="Монтаж трехфазного сепаратора"/>
    <x v="0"/>
    <x v="2"/>
    <x v="1"/>
    <x v="7"/>
    <x v="0"/>
    <x v="6"/>
    <x v="3"/>
    <x v="0"/>
    <x v="44"/>
    <x v="1"/>
    <m/>
    <n v="5"/>
    <m/>
    <n v="5"/>
    <n v="700"/>
    <m/>
    <m/>
    <m/>
    <m/>
    <m/>
    <m/>
    <m/>
    <n v="20"/>
    <n v="750"/>
    <n v="157.5"/>
    <n v="3500"/>
    <n v="3657.5"/>
    <m/>
    <m/>
    <m/>
    <m/>
    <m/>
    <m/>
    <m/>
    <m/>
    <m/>
    <m/>
    <m/>
    <m/>
    <m/>
    <m/>
    <m/>
    <n v="3657.5"/>
    <m/>
    <m/>
    <m/>
    <n v="3657.5"/>
  </r>
  <r>
    <d v="2014-01-16T09:00:00"/>
    <d v="2014-03-06T18:00:00"/>
    <n v="50"/>
    <s v="Строительство"/>
    <s v="Технологическая обвязка"/>
    <s v="Дробеструйная очистка и грунтовка трубы"/>
    <x v="0"/>
    <x v="3"/>
    <x v="0"/>
    <x v="0"/>
    <x v="0"/>
    <x v="1"/>
    <x v="3"/>
    <x v="0"/>
    <x v="30"/>
    <x v="0"/>
    <m/>
    <n v="150"/>
    <n v="0"/>
    <n v="0"/>
    <n v="40"/>
    <m/>
    <m/>
    <n v="0"/>
    <n v="0"/>
    <n v="0"/>
    <n v="0"/>
    <n v="0"/>
    <m/>
    <m/>
    <m/>
    <n v="0"/>
    <n v="0"/>
    <m/>
    <m/>
    <m/>
    <m/>
    <m/>
    <m/>
    <m/>
    <m/>
    <m/>
    <m/>
    <m/>
    <m/>
    <m/>
    <m/>
    <n v="0"/>
    <m/>
    <m/>
    <m/>
    <m/>
    <n v="0"/>
  </r>
  <r>
    <d v="2014-01-30T09:00:00"/>
    <d v="2014-03-15T18:00:00"/>
    <n v="45"/>
    <s v="Строительство"/>
    <s v="Технологическая обвязка"/>
    <s v="Монтаж запорной арматуры"/>
    <x v="0"/>
    <x v="3"/>
    <x v="3"/>
    <x v="6"/>
    <x v="0"/>
    <x v="6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4-01-30T09:00:00"/>
    <d v="2014-03-15T18:00:00"/>
    <n v="45"/>
    <s v="Строительство"/>
    <s v="Технологическая обвязка"/>
    <s v="Монтаж трубопроводов"/>
    <x v="0"/>
    <x v="3"/>
    <x v="1"/>
    <x v="2"/>
    <x v="0"/>
    <x v="6"/>
    <x v="3"/>
    <x v="0"/>
    <x v="39"/>
    <x v="1"/>
    <n v="1"/>
    <n v="45"/>
    <s v="изм объ"/>
    <n v="45"/>
    <n v="22"/>
    <m/>
    <m/>
    <m/>
    <m/>
    <m/>
    <m/>
    <m/>
    <n v="0"/>
    <n v="0"/>
    <n v="0"/>
    <n v="990"/>
    <n v="990"/>
    <m/>
    <m/>
    <m/>
    <m/>
    <m/>
    <m/>
    <m/>
    <m/>
    <m/>
    <m/>
    <m/>
    <m/>
    <m/>
    <m/>
    <m/>
    <n v="660"/>
    <n v="330"/>
    <m/>
    <m/>
    <n v="990"/>
  </r>
  <r>
    <d v="2014-01-30T09:00:00"/>
    <d v="2014-03-15T18:00:00"/>
    <n v="45"/>
    <s v="Строительство"/>
    <s v="Технологическая обвязка"/>
    <s v="Монтаж трубопроводов"/>
    <x v="0"/>
    <x v="3"/>
    <x v="1"/>
    <x v="2"/>
    <x v="0"/>
    <x v="6"/>
    <x v="3"/>
    <x v="0"/>
    <x v="40"/>
    <x v="1"/>
    <n v="1"/>
    <n v="45"/>
    <s v="изм объ"/>
    <n v="45"/>
    <n v="225"/>
    <m/>
    <m/>
    <m/>
    <m/>
    <m/>
    <m/>
    <m/>
    <n v="0"/>
    <n v="0"/>
    <n v="0"/>
    <n v="10125"/>
    <n v="10125"/>
    <m/>
    <m/>
    <m/>
    <m/>
    <m/>
    <m/>
    <m/>
    <m/>
    <m/>
    <m/>
    <m/>
    <m/>
    <m/>
    <m/>
    <m/>
    <n v="6750"/>
    <n v="3375"/>
    <m/>
    <m/>
    <n v="10125"/>
  </r>
  <r>
    <d v="2014-01-30T09:00:00"/>
    <d v="2014-03-15T18:00:00"/>
    <n v="45"/>
    <s v="Строительство"/>
    <s v="Технологическая обвязка"/>
    <s v="Монтаж трубопроводов"/>
    <x v="0"/>
    <x v="3"/>
    <x v="0"/>
    <x v="0"/>
    <x v="0"/>
    <x v="6"/>
    <x v="5"/>
    <x v="0"/>
    <x v="27"/>
    <x v="0"/>
    <n v="24"/>
    <n v="1080"/>
    <s v="изм объ"/>
    <n v="900"/>
    <n v="56"/>
    <n v="61887.024000000005"/>
    <n v="12122.244000000001"/>
    <n v="4500"/>
    <n v="5400"/>
    <n v="28800"/>
    <n v="197.99999999999997"/>
    <n v="10080"/>
    <m/>
    <m/>
    <m/>
    <n v="50400"/>
    <n v="173387.26800000001"/>
    <m/>
    <m/>
    <m/>
    <m/>
    <m/>
    <m/>
    <m/>
    <m/>
    <m/>
    <m/>
    <m/>
    <m/>
    <m/>
    <m/>
    <m/>
    <n v="115591.512"/>
    <n v="57795.756000000001"/>
    <m/>
    <m/>
    <n v="173387.26800000001"/>
  </r>
  <r>
    <d v="2014-01-30T09:00:00"/>
    <d v="2014-03-15T18:00:00"/>
    <n v="45"/>
    <s v="Строительство"/>
    <s v="Технологическая обвязка"/>
    <s v="Монтаж трубопроводов"/>
    <x v="0"/>
    <x v="3"/>
    <x v="0"/>
    <x v="0"/>
    <x v="0"/>
    <x v="6"/>
    <x v="3"/>
    <x v="0"/>
    <x v="28"/>
    <x v="0"/>
    <n v="47.733333333333334"/>
    <n v="2148"/>
    <s v="изм объ"/>
    <n v="1795"/>
    <n v="48"/>
    <m/>
    <n v="25109.003176839167"/>
    <n v="8975"/>
    <n v="10770"/>
    <n v="57440"/>
    <n v="394.9"/>
    <n v="17232"/>
    <m/>
    <m/>
    <m/>
    <n v="86160"/>
    <n v="206080.90317683917"/>
    <m/>
    <m/>
    <m/>
    <m/>
    <m/>
    <m/>
    <m/>
    <m/>
    <m/>
    <m/>
    <m/>
    <m/>
    <m/>
    <m/>
    <m/>
    <n v="137387.26878455945"/>
    <n v="68693.634392279724"/>
    <m/>
    <m/>
    <n v="206080.90317683917"/>
  </r>
  <r>
    <d v="2014-01-30T09:00:00"/>
    <d v="2014-03-15T18:00:00"/>
    <n v="45"/>
    <s v="Строительство"/>
    <s v="Технологическая обвязка"/>
    <s v="Монтаж трубопроводов"/>
    <x v="0"/>
    <x v="3"/>
    <x v="1"/>
    <x v="2"/>
    <x v="0"/>
    <x v="6"/>
    <x v="3"/>
    <x v="0"/>
    <x v="33"/>
    <x v="1"/>
    <n v="3"/>
    <n v="135"/>
    <s v="изм объ"/>
    <n v="90"/>
    <n v="59"/>
    <m/>
    <m/>
    <m/>
    <m/>
    <m/>
    <m/>
    <m/>
    <n v="0"/>
    <n v="0"/>
    <n v="0"/>
    <n v="5310"/>
    <n v="5310"/>
    <m/>
    <m/>
    <m/>
    <m/>
    <m/>
    <m/>
    <m/>
    <m/>
    <m/>
    <m/>
    <m/>
    <m/>
    <m/>
    <m/>
    <m/>
    <n v="3540"/>
    <n v="1770"/>
    <m/>
    <m/>
    <n v="5310"/>
  </r>
  <r>
    <d v="2014-01-30T09:00:00"/>
    <d v="2014-03-15T18:00:00"/>
    <n v="45"/>
    <s v="Строительство"/>
    <s v="Технологическая обвязка"/>
    <s v="Монтаж трубопроводов"/>
    <x v="0"/>
    <x v="3"/>
    <x v="1"/>
    <x v="2"/>
    <x v="0"/>
    <x v="6"/>
    <x v="3"/>
    <x v="0"/>
    <x v="26"/>
    <x v="1"/>
    <n v="0"/>
    <n v="0"/>
    <s v="изм объ"/>
    <n v="180"/>
    <n v="32"/>
    <m/>
    <m/>
    <m/>
    <m/>
    <m/>
    <m/>
    <m/>
    <n v="3.6"/>
    <n v="4860"/>
    <n v="1020.5999999999999"/>
    <n v="5760"/>
    <n v="6780.6"/>
    <m/>
    <m/>
    <m/>
    <m/>
    <m/>
    <m/>
    <m/>
    <m/>
    <m/>
    <m/>
    <m/>
    <m/>
    <m/>
    <m/>
    <m/>
    <n v="4520.4000000000005"/>
    <n v="2260.2000000000003"/>
    <m/>
    <m/>
    <n v="6780.6"/>
  </r>
  <r>
    <d v="2014-01-30T09:00:00"/>
    <d v="2014-03-15T18:00:00"/>
    <n v="45"/>
    <s v="Строительство"/>
    <s v="Технологическая обвязка"/>
    <s v="Монтаж трубопроводов"/>
    <x v="0"/>
    <x v="3"/>
    <x v="1"/>
    <x v="7"/>
    <x v="0"/>
    <x v="6"/>
    <x v="3"/>
    <x v="0"/>
    <x v="41"/>
    <x v="1"/>
    <n v="1"/>
    <n v="45"/>
    <s v="изм объ"/>
    <n v="45"/>
    <n v="340"/>
    <m/>
    <m/>
    <m/>
    <m/>
    <m/>
    <m/>
    <m/>
    <n v="15"/>
    <n v="5062.5"/>
    <n v="1063.125"/>
    <n v="15300"/>
    <n v="16363.125"/>
    <m/>
    <m/>
    <m/>
    <m/>
    <m/>
    <m/>
    <m/>
    <m/>
    <m/>
    <m/>
    <m/>
    <m/>
    <m/>
    <m/>
    <m/>
    <n v="10908.75"/>
    <n v="5454.375"/>
    <m/>
    <m/>
    <n v="16363.125"/>
  </r>
  <r>
    <d v="2014-01-30T09:00:00"/>
    <d v="2014-03-15T18:00:00"/>
    <n v="45"/>
    <s v="Строительство"/>
    <s v="Технологическая обвязка"/>
    <s v="Монтаж трубопроводов"/>
    <x v="0"/>
    <x v="3"/>
    <x v="0"/>
    <x v="0"/>
    <x v="0"/>
    <x v="6"/>
    <x v="6"/>
    <x v="0"/>
    <x v="34"/>
    <x v="0"/>
    <n v="3"/>
    <n v="135"/>
    <s v="изм объ"/>
    <n v="135"/>
    <n v="73"/>
    <n v="51490.680000000008"/>
    <n v="15016.080000000002"/>
    <n v="675"/>
    <n v="810"/>
    <n v="4320"/>
    <n v="29.699999999999996"/>
    <n v="1971"/>
    <m/>
    <m/>
    <m/>
    <n v="9855"/>
    <n v="84167.46"/>
    <m/>
    <m/>
    <m/>
    <m/>
    <m/>
    <m/>
    <m/>
    <m/>
    <m/>
    <m/>
    <m/>
    <m/>
    <m/>
    <m/>
    <m/>
    <n v="56111.640000000007"/>
    <n v="28055.820000000003"/>
    <m/>
    <m/>
    <n v="84167.46"/>
  </r>
  <r>
    <d v="2014-01-30T09:00:00"/>
    <d v="2014-03-15T18:00:00"/>
    <n v="45"/>
    <s v="Строительство"/>
    <s v="Технологическая обвязка"/>
    <s v="Монтаж трубопроводов"/>
    <x v="0"/>
    <x v="3"/>
    <x v="1"/>
    <x v="2"/>
    <x v="0"/>
    <x v="6"/>
    <x v="6"/>
    <x v="0"/>
    <x v="42"/>
    <x v="1"/>
    <n v="1"/>
    <n v="45"/>
    <s v="изм объ"/>
    <n v="45"/>
    <n v="284"/>
    <m/>
    <m/>
    <m/>
    <m/>
    <m/>
    <m/>
    <m/>
    <n v="0"/>
    <n v="0"/>
    <n v="0"/>
    <n v="12780"/>
    <n v="12780"/>
    <m/>
    <m/>
    <m/>
    <m/>
    <m/>
    <m/>
    <m/>
    <m/>
    <m/>
    <m/>
    <m/>
    <m/>
    <m/>
    <m/>
    <m/>
    <n v="8520"/>
    <n v="4260"/>
    <m/>
    <m/>
    <n v="12780"/>
  </r>
  <r>
    <d v="2014-01-30T09:00:00"/>
    <d v="2014-03-15T18:00:00"/>
    <n v="45"/>
    <s v="Строительство"/>
    <s v="Технологическая обвязка"/>
    <s v="Монтаж трубопроводов"/>
    <x v="0"/>
    <x v="3"/>
    <x v="1"/>
    <x v="2"/>
    <x v="0"/>
    <x v="6"/>
    <x v="6"/>
    <x v="0"/>
    <x v="43"/>
    <x v="1"/>
    <n v="2"/>
    <n v="90"/>
    <s v="изм объ"/>
    <n v="90"/>
    <n v="9"/>
    <m/>
    <m/>
    <m/>
    <m/>
    <m/>
    <m/>
    <m/>
    <n v="0"/>
    <n v="0"/>
    <n v="0"/>
    <n v="810"/>
    <n v="810"/>
    <m/>
    <m/>
    <m/>
    <m/>
    <m/>
    <m/>
    <m/>
    <m/>
    <m/>
    <m/>
    <m/>
    <m/>
    <m/>
    <m/>
    <m/>
    <n v="540"/>
    <n v="270"/>
    <m/>
    <m/>
    <n v="810"/>
  </r>
  <r>
    <d v="2014-03-14T09:00:00"/>
    <d v="2014-03-15T18:00:00"/>
    <n v="2"/>
    <s v="Строительство"/>
    <s v="Технологическая обвязка"/>
    <s v="Монтаж SDV&amp;BDV"/>
    <x v="0"/>
    <x v="3"/>
    <x v="3"/>
    <x v="6"/>
    <x v="0"/>
    <x v="6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11-26T09:00:00"/>
    <d v="2014-04-28T18:00:00"/>
    <n v="154"/>
    <s v="Строительство"/>
    <s v="Электромонтажные работы и работы КИП"/>
    <m/>
    <x v="0"/>
    <x v="0"/>
    <x v="0"/>
    <x v="1"/>
    <x v="0"/>
    <x v="0"/>
    <x v="0"/>
    <x v="0"/>
    <x v="47"/>
    <x v="0"/>
    <m/>
    <n v="399"/>
    <m/>
    <n v="399"/>
    <n v="83"/>
    <n v="776.70290823447317"/>
    <n v="1816.6926186322401"/>
    <n v="1995"/>
    <n v="7980"/>
    <n v="12768"/>
    <n v="199.5"/>
    <n v="6623.4000000000005"/>
    <m/>
    <m/>
    <m/>
    <n v="33117"/>
    <n v="65276.295526866714"/>
    <m/>
    <m/>
    <m/>
    <m/>
    <m/>
    <m/>
    <m/>
    <m/>
    <m/>
    <m/>
    <m/>
    <m/>
    <m/>
    <n v="13055.259105373343"/>
    <n v="13055.259105373343"/>
    <n v="13055.259105373343"/>
    <n v="13055.259105373343"/>
    <n v="13055.259105373343"/>
    <m/>
    <n v="65276.295526866714"/>
  </r>
  <r>
    <d v="2013-11-26T09:00:00"/>
    <d v="2014-04-28T18:00:00"/>
    <n v="154"/>
    <s v="Строительство"/>
    <s v="Электромонтажные работы и работы КИП"/>
    <m/>
    <x v="0"/>
    <x v="0"/>
    <x v="0"/>
    <x v="0"/>
    <x v="0"/>
    <x v="0"/>
    <x v="0"/>
    <x v="0"/>
    <x v="48"/>
    <x v="0"/>
    <m/>
    <n v="948"/>
    <m/>
    <n v="948"/>
    <n v="40"/>
    <n v="374.31465457083044"/>
    <n v="875.51451500348924"/>
    <n v="4740"/>
    <s v="ТКМ"/>
    <n v="30336"/>
    <n v="474"/>
    <n v="7584"/>
    <m/>
    <m/>
    <m/>
    <n v="37920"/>
    <n v="82303.82916957431"/>
    <m/>
    <m/>
    <m/>
    <m/>
    <m/>
    <m/>
    <m/>
    <m/>
    <m/>
    <m/>
    <m/>
    <m/>
    <m/>
    <n v="16460.765833914862"/>
    <n v="16460.765833914862"/>
    <n v="16460.765833914862"/>
    <n v="16460.765833914862"/>
    <n v="16460.765833914862"/>
    <m/>
    <n v="82303.82916957431"/>
  </r>
  <r>
    <d v="2013-11-26T09:00:00"/>
    <d v="2014-04-28T18:00:00"/>
    <n v="154"/>
    <s v="Строительство"/>
    <s v="Электромонтажные работы и работы КИП"/>
    <m/>
    <x v="0"/>
    <x v="0"/>
    <x v="0"/>
    <x v="0"/>
    <x v="0"/>
    <x v="0"/>
    <x v="0"/>
    <x v="0"/>
    <x v="49"/>
    <x v="0"/>
    <m/>
    <n v="2948"/>
    <m/>
    <n v="2948"/>
    <n v="40"/>
    <n v="374.31465457083044"/>
    <n v="875.51451500348924"/>
    <n v="14740"/>
    <s v="ТКМ"/>
    <n v="94336"/>
    <n v="1474"/>
    <n v="23584"/>
    <m/>
    <m/>
    <m/>
    <n v="117920"/>
    <n v="253303.82916957431"/>
    <m/>
    <m/>
    <m/>
    <m/>
    <m/>
    <m/>
    <m/>
    <m/>
    <m/>
    <m/>
    <m/>
    <m/>
    <m/>
    <n v="50660.765833914862"/>
    <n v="50660.765833914862"/>
    <n v="50660.765833914862"/>
    <n v="50660.765833914862"/>
    <n v="50660.765833914862"/>
    <m/>
    <n v="253303.82916957431"/>
  </r>
  <r>
    <d v="2013-11-26T09:00:00"/>
    <d v="2014-04-28T18:00:00"/>
    <n v="154"/>
    <s v="Строительство"/>
    <s v="Электромонтажные работы и работы КИП"/>
    <m/>
    <x v="0"/>
    <x v="0"/>
    <x v="0"/>
    <x v="0"/>
    <x v="0"/>
    <x v="0"/>
    <x v="5"/>
    <x v="0"/>
    <x v="27"/>
    <x v="0"/>
    <m/>
    <n v="154"/>
    <m/>
    <n v="154"/>
    <n v="56"/>
    <m/>
    <m/>
    <n v="770"/>
    <n v="924"/>
    <n v="4928"/>
    <n v="33.879999999999995"/>
    <n v="1724.8000000000002"/>
    <m/>
    <m/>
    <m/>
    <n v="8624"/>
    <n v="17004.68"/>
    <m/>
    <m/>
    <m/>
    <m/>
    <m/>
    <m/>
    <m/>
    <m/>
    <m/>
    <m/>
    <m/>
    <m/>
    <m/>
    <n v="3400.9360000000001"/>
    <n v="3400.9360000000001"/>
    <n v="3400.9360000000001"/>
    <n v="3400.9360000000001"/>
    <n v="3400.9360000000001"/>
    <m/>
    <n v="17004.68"/>
  </r>
  <r>
    <d v="2013-11-26T09:00:00"/>
    <d v="2014-04-28T18:00:00"/>
    <n v="154"/>
    <s v="Строительство"/>
    <s v="Электромонтажные работы и работы КИП"/>
    <m/>
    <x v="0"/>
    <x v="0"/>
    <x v="1"/>
    <x v="2"/>
    <x v="0"/>
    <x v="0"/>
    <x v="3"/>
    <x v="0"/>
    <x v="26"/>
    <x v="1"/>
    <m/>
    <n v="154"/>
    <m/>
    <n v="154"/>
    <n v="32"/>
    <m/>
    <m/>
    <m/>
    <m/>
    <m/>
    <m/>
    <m/>
    <n v="3.6"/>
    <n v="4158"/>
    <n v="873.18"/>
    <n v="4928"/>
    <n v="5801.18"/>
    <m/>
    <m/>
    <m/>
    <m/>
    <m/>
    <m/>
    <m/>
    <m/>
    <m/>
    <m/>
    <m/>
    <m/>
    <n v="644.57555555555564"/>
    <n v="4512.0288888888899"/>
    <n v="644.57555555555564"/>
    <m/>
    <m/>
    <m/>
    <m/>
    <n v="5801.18"/>
  </r>
  <r>
    <d v="2013-11-26T09:00:00"/>
    <d v="2014-04-28T18:00:00"/>
    <n v="154"/>
    <s v="Строительство"/>
    <s v="Электромонтажные работы и работы КИП"/>
    <m/>
    <x v="0"/>
    <x v="0"/>
    <x v="0"/>
    <x v="1"/>
    <x v="0"/>
    <x v="0"/>
    <x v="0"/>
    <x v="0"/>
    <x v="50"/>
    <x v="0"/>
    <m/>
    <n v="138"/>
    <m/>
    <n v="138"/>
    <n v="93"/>
    <n v="870.28157187718068"/>
    <n v="2035.5712473831122"/>
    <n v="690"/>
    <n v="2760"/>
    <n v="4416"/>
    <n v="69"/>
    <n v="2566.8000000000002"/>
    <m/>
    <m/>
    <m/>
    <n v="12834"/>
    <n v="26241.652819260293"/>
    <m/>
    <m/>
    <m/>
    <m/>
    <m/>
    <m/>
    <m/>
    <m/>
    <m/>
    <m/>
    <m/>
    <m/>
    <m/>
    <n v="5248.3305638520587"/>
    <n v="5248.3305638520587"/>
    <n v="5248.3305638520587"/>
    <n v="5248.3305638520587"/>
    <n v="5248.3305638520587"/>
    <m/>
    <n v="26241.652819260293"/>
  </r>
  <r>
    <d v="2013-11-26T09:00:00"/>
    <d v="2013-12-09T18:00:00"/>
    <n v="14"/>
    <s v="Строительство"/>
    <s v="Электромонтажные работы и работы КИП"/>
    <s v="обустройство системы заземления (контур заземления)"/>
    <x v="0"/>
    <x v="0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12-10T09:00:00"/>
    <d v="2014-01-23T18:00:00"/>
    <n v="45"/>
    <s v="Строительство"/>
    <s v="Электромонтажные работы и работы КИП"/>
    <s v="организацию системы освещения в траншеях по площадке с установкой щитов освещения, сумеречных датчиков"/>
    <x v="0"/>
    <x v="0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4-02-13T09:00:00"/>
    <d v="2014-03-29T18:00:00"/>
    <n v="45"/>
    <s v="Строительство"/>
    <s v="Электромонтажные работы и работы КИП"/>
    <s v="организация кабельных трасс КИП до центральной системы управления"/>
    <x v="0"/>
    <x v="0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4-01-24T09:00:00"/>
    <d v="2014-03-09T18:00:00"/>
    <n v="45"/>
    <s v="Строительство"/>
    <s v="Электромонтажные работы и работы КИП"/>
    <s v="организация кабельных трасс электрики до центральной щитовой"/>
    <x v="0"/>
    <x v="0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4-03-10T09:00:00"/>
    <d v="2014-03-19T18:00:00"/>
    <n v="10"/>
    <s v="Строительство"/>
    <s v="Электромонтажные работы и работы КИП"/>
    <s v="Монтаж катодной защиты"/>
    <x v="0"/>
    <x v="0"/>
    <x v="3"/>
    <x v="6"/>
    <x v="0"/>
    <x v="6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4-03-20T09:00:00"/>
    <d v="2014-03-29T18:00:00"/>
    <n v="10"/>
    <s v="Строительство"/>
    <s v="Электромонтажные работы и работы КИП"/>
    <s v="Заземление сапаратора и шламоуловителя"/>
    <x v="0"/>
    <x v="0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4-03-09T09:00:00"/>
    <d v="2014-03-29T18:00:00"/>
    <n v="21"/>
    <s v="Строительство"/>
    <s v="Электромонтажные работы и работы КИП"/>
    <s v="Монтаж КИП"/>
    <x v="0"/>
    <x v="0"/>
    <x v="3"/>
    <x v="6"/>
    <x v="0"/>
    <x v="6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4-03-09T09:00:00"/>
    <d v="2014-04-07T18:00:00"/>
    <n v="30"/>
    <s v="Строительство"/>
    <s v="Электромонтажные работы и работы КИП"/>
    <s v="Монтаж сетей электроснабжения"/>
    <x v="0"/>
    <x v="0"/>
    <x v="3"/>
    <x v="6"/>
    <x v="0"/>
    <x v="6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4-03-23T09:00:00"/>
    <d v="2014-04-12T18:00:00"/>
    <n v="21"/>
    <s v="Строительство"/>
    <s v="Электромонтажные работы и работы КИП"/>
    <s v="Электрообогрев технологической обвязки"/>
    <x v="0"/>
    <x v="0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4-03-30T09:00:00"/>
    <d v="2014-04-12T18:00:00"/>
    <n v="14"/>
    <s v="Строительство"/>
    <s v="Электромонтажные работы и работы КИП"/>
    <s v="Электрообогрев приборов КИП"/>
    <x v="0"/>
    <x v="0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4-04-08T09:00:00"/>
    <d v="2014-04-28T18:00:00"/>
    <n v="21"/>
    <s v="Строительство"/>
    <s v="Электромонтажные работы и работы КИП"/>
    <s v="Система обнаружения возгорания и загазованности и отключения"/>
    <x v="0"/>
    <x v="0"/>
    <x v="3"/>
    <x v="6"/>
    <x v="0"/>
    <x v="0"/>
    <x v="3"/>
    <x v="0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4-01-17T09:00:00"/>
    <d v="2014-01-30T18:00:00"/>
    <n v="14"/>
    <s v="Предпусконаладка, испытания, подключения и пуско-наладка"/>
    <s v="Предпусконаладка"/>
    <s v="Испытания запорной арматуры"/>
    <x v="6"/>
    <x v="8"/>
    <x v="0"/>
    <x v="0"/>
    <x v="0"/>
    <x v="4"/>
    <x v="3"/>
    <x v="0"/>
    <x v="28"/>
    <x v="0"/>
    <m/>
    <n v="84"/>
    <m/>
    <n v="84"/>
    <n v="48"/>
    <m/>
    <n v="1175.0174188604401"/>
    <n v="420"/>
    <n v="504"/>
    <n v="2688"/>
    <n v="18.479999999999997"/>
    <n v="806.40000000000009"/>
    <m/>
    <m/>
    <m/>
    <n v="4032"/>
    <n v="9643.8974188604388"/>
    <m/>
    <m/>
    <m/>
    <m/>
    <m/>
    <m/>
    <m/>
    <m/>
    <m/>
    <m/>
    <m/>
    <m/>
    <m/>
    <m/>
    <n v="9643.8974188604388"/>
    <m/>
    <m/>
    <m/>
    <m/>
    <n v="9643.8974188604388"/>
  </r>
  <r>
    <d v="2014-01-17T09:00:00"/>
    <d v="2014-01-30T18:00:00"/>
    <n v="14"/>
    <s v="Предпусконаладка, испытания, подключения и пуско-наладка"/>
    <s v="Предпусконаладка"/>
    <s v="Испытания запорной арматуры"/>
    <x v="6"/>
    <x v="8"/>
    <x v="1"/>
    <x v="7"/>
    <x v="0"/>
    <x v="4"/>
    <x v="3"/>
    <x v="0"/>
    <x v="36"/>
    <x v="1"/>
    <m/>
    <n v="14"/>
    <m/>
    <n v="14"/>
    <n v="170"/>
    <m/>
    <m/>
    <m/>
    <m/>
    <m/>
    <m/>
    <m/>
    <n v="6"/>
    <n v="630"/>
    <n v="132.29999999999998"/>
    <n v="2380"/>
    <n v="2512.3000000000002"/>
    <m/>
    <m/>
    <m/>
    <m/>
    <m/>
    <m/>
    <m/>
    <m/>
    <m/>
    <m/>
    <m/>
    <m/>
    <m/>
    <m/>
    <n v="2512.3000000000002"/>
    <m/>
    <m/>
    <m/>
    <m/>
    <n v="2512.3000000000002"/>
  </r>
  <r>
    <d v="2014-01-17T09:00:00"/>
    <d v="2014-01-30T18:00:00"/>
    <n v="14"/>
    <s v="Предпусконаладка, испытания, подключения и пуско-наладка"/>
    <s v="Предпусконаладка"/>
    <s v="Испытания запорной арматуры"/>
    <x v="6"/>
    <x v="8"/>
    <x v="1"/>
    <x v="2"/>
    <x v="0"/>
    <x v="4"/>
    <x v="3"/>
    <x v="0"/>
    <x v="51"/>
    <x v="1"/>
    <m/>
    <n v="14"/>
    <m/>
    <n v="14"/>
    <n v="8"/>
    <m/>
    <m/>
    <m/>
    <m/>
    <m/>
    <m/>
    <m/>
    <n v="0"/>
    <n v="0"/>
    <n v="0"/>
    <n v="112"/>
    <n v="112"/>
    <m/>
    <m/>
    <m/>
    <m/>
    <m/>
    <m/>
    <m/>
    <m/>
    <m/>
    <m/>
    <m/>
    <m/>
    <m/>
    <m/>
    <n v="112"/>
    <m/>
    <m/>
    <m/>
    <m/>
    <n v="112"/>
  </r>
  <r>
    <d v="2014-03-30T09:00:00"/>
    <d v="2014-04-12T18:00:00"/>
    <n v="14"/>
    <s v="Предпусконаладка, испытания, подключения и пуско-наладка"/>
    <s v="Предпусконаладка"/>
    <s v="Предпуско-наладка приборов КИП"/>
    <x v="6"/>
    <x v="8"/>
    <x v="0"/>
    <x v="1"/>
    <x v="0"/>
    <x v="4"/>
    <x v="0"/>
    <x v="0"/>
    <x v="47"/>
    <x v="0"/>
    <m/>
    <n v="7"/>
    <m/>
    <n v="7"/>
    <n v="83"/>
    <n v="776.70290823447317"/>
    <n v="1816.6926186322401"/>
    <n v="35"/>
    <n v="140"/>
    <n v="224"/>
    <n v="3.5"/>
    <n v="116.2"/>
    <m/>
    <m/>
    <m/>
    <n v="581"/>
    <n v="3693.095526866713"/>
    <m/>
    <m/>
    <m/>
    <m/>
    <m/>
    <m/>
    <m/>
    <m/>
    <m/>
    <m/>
    <m/>
    <m/>
    <m/>
    <m/>
    <m/>
    <m/>
    <m/>
    <n v="3693.095526866713"/>
    <m/>
    <n v="3693.095526866713"/>
  </r>
  <r>
    <d v="2014-03-30T09:00:00"/>
    <d v="2014-04-12T18:00:00"/>
    <n v="14"/>
    <s v="Предпусконаладка, испытания, подключения и пуско-наладка"/>
    <s v="Предпусконаладка"/>
    <s v="Предпуско-наладка приборов КИП"/>
    <x v="6"/>
    <x v="8"/>
    <x v="0"/>
    <x v="0"/>
    <x v="0"/>
    <x v="4"/>
    <x v="0"/>
    <x v="0"/>
    <x v="49"/>
    <x v="0"/>
    <m/>
    <n v="28"/>
    <m/>
    <n v="28"/>
    <n v="40"/>
    <n v="374.31465457083044"/>
    <n v="875.51451500348924"/>
    <n v="140"/>
    <s v="ТКМ"/>
    <n v="896"/>
    <n v="14"/>
    <n v="224"/>
    <m/>
    <m/>
    <m/>
    <n v="1120"/>
    <n v="3643.8291695743196"/>
    <m/>
    <m/>
    <m/>
    <m/>
    <m/>
    <m/>
    <m/>
    <m/>
    <m/>
    <m/>
    <m/>
    <m/>
    <m/>
    <m/>
    <m/>
    <m/>
    <m/>
    <n v="3643.8291695743196"/>
    <m/>
    <n v="3643.8291695743196"/>
  </r>
  <r>
    <d v="2014-03-30T09:00:00"/>
    <d v="2014-04-12T18:00:00"/>
    <n v="14"/>
    <s v="Предпусконаладка, испытания, подключения и пуско-наладка"/>
    <s v="Предпусконаладка"/>
    <s v="Предпуско-наладка приборов КИП"/>
    <x v="6"/>
    <x v="8"/>
    <x v="1"/>
    <x v="2"/>
    <x v="0"/>
    <x v="4"/>
    <x v="0"/>
    <x v="0"/>
    <x v="52"/>
    <x v="1"/>
    <m/>
    <n v="14"/>
    <m/>
    <n v="14"/>
    <n v="15"/>
    <m/>
    <m/>
    <m/>
    <m/>
    <m/>
    <m/>
    <m/>
    <n v="0"/>
    <n v="0"/>
    <n v="0"/>
    <n v="210"/>
    <n v="210"/>
    <m/>
    <m/>
    <m/>
    <m/>
    <m/>
    <m/>
    <m/>
    <m/>
    <m/>
    <m/>
    <m/>
    <m/>
    <m/>
    <m/>
    <m/>
    <m/>
    <m/>
    <n v="210"/>
    <m/>
    <n v="210"/>
  </r>
  <r>
    <d v="2014-03-30T09:00:00"/>
    <d v="2014-04-12T18:00:00"/>
    <n v="14"/>
    <s v="Предпусконаладка, испытания, подключения и пуско-наладка"/>
    <s v="Предпусконаладка"/>
    <s v="Предпуско-наладка приборов КИП"/>
    <x v="6"/>
    <x v="8"/>
    <x v="1"/>
    <x v="2"/>
    <x v="0"/>
    <x v="4"/>
    <x v="0"/>
    <x v="0"/>
    <x v="53"/>
    <x v="1"/>
    <m/>
    <n v="14"/>
    <m/>
    <n v="14"/>
    <n v="15"/>
    <m/>
    <m/>
    <m/>
    <m/>
    <m/>
    <m/>
    <m/>
    <n v="0"/>
    <n v="0"/>
    <n v="0"/>
    <n v="210"/>
    <n v="210"/>
    <m/>
    <m/>
    <m/>
    <m/>
    <m/>
    <m/>
    <m/>
    <m/>
    <m/>
    <m/>
    <m/>
    <m/>
    <m/>
    <m/>
    <m/>
    <m/>
    <m/>
    <n v="210"/>
    <m/>
    <n v="210"/>
  </r>
  <r>
    <d v="2014-03-16T09:00:00"/>
    <d v="2014-03-20T18:00:00"/>
    <n v="5"/>
    <s v="Предпусконаладка, испытания, подключения и пуско-наладка"/>
    <s v="Гидравлическое испытание шламоуловителя и трубной обвязки"/>
    <m/>
    <x v="6"/>
    <x v="8"/>
    <x v="0"/>
    <x v="1"/>
    <x v="0"/>
    <x v="4"/>
    <x v="3"/>
    <x v="0"/>
    <x v="14"/>
    <x v="0"/>
    <m/>
    <n v="2.5"/>
    <m/>
    <n v="2.5"/>
    <n v="93"/>
    <m/>
    <m/>
    <n v="12.5"/>
    <n v="50"/>
    <n v="80"/>
    <n v="1.25"/>
    <n v="46.5"/>
    <m/>
    <m/>
    <m/>
    <n v="232.5"/>
    <n v="422.75"/>
    <m/>
    <m/>
    <m/>
    <m/>
    <m/>
    <m/>
    <m/>
    <m/>
    <m/>
    <m/>
    <m/>
    <m/>
    <m/>
    <m/>
    <m/>
    <m/>
    <n v="422.75"/>
    <m/>
    <m/>
    <n v="422.75"/>
  </r>
  <r>
    <d v="2014-03-16T09:00:00"/>
    <d v="2014-03-20T18:00:00"/>
    <n v="5"/>
    <s v="Предпусконаладка, испытания, подключения и пуско-наладка"/>
    <s v="Гидравлическое испытание шламоуловителя и трубной обвязки"/>
    <m/>
    <x v="6"/>
    <x v="8"/>
    <x v="0"/>
    <x v="1"/>
    <x v="0"/>
    <x v="4"/>
    <x v="3"/>
    <x v="0"/>
    <x v="11"/>
    <x v="0"/>
    <m/>
    <n v="5"/>
    <m/>
    <n v="5"/>
    <n v="77"/>
    <m/>
    <m/>
    <n v="25"/>
    <n v="100"/>
    <n v="160"/>
    <n v="2.5"/>
    <n v="77"/>
    <m/>
    <m/>
    <m/>
    <n v="385"/>
    <n v="749.5"/>
    <m/>
    <m/>
    <m/>
    <m/>
    <m/>
    <m/>
    <m/>
    <m/>
    <m/>
    <m/>
    <m/>
    <m/>
    <m/>
    <m/>
    <m/>
    <m/>
    <n v="749.5"/>
    <m/>
    <m/>
    <n v="749.5"/>
  </r>
  <r>
    <d v="2014-03-16T09:00:00"/>
    <d v="2014-03-20T18:00:00"/>
    <n v="5"/>
    <s v="Предпусконаладка, испытания, подключения и пуско-наладка"/>
    <s v="Гидравлическое испытание шламоуловителя и трубной обвязки"/>
    <m/>
    <x v="6"/>
    <x v="8"/>
    <x v="1"/>
    <x v="2"/>
    <x v="0"/>
    <x v="4"/>
    <x v="6"/>
    <x v="0"/>
    <x v="42"/>
    <x v="1"/>
    <n v="1"/>
    <n v="5"/>
    <m/>
    <n v="5"/>
    <n v="284"/>
    <m/>
    <m/>
    <m/>
    <m/>
    <m/>
    <m/>
    <m/>
    <n v="0"/>
    <n v="0"/>
    <n v="0"/>
    <n v="1420"/>
    <n v="1420"/>
    <m/>
    <m/>
    <m/>
    <m/>
    <m/>
    <m/>
    <m/>
    <m/>
    <m/>
    <m/>
    <m/>
    <m/>
    <m/>
    <m/>
    <m/>
    <m/>
    <n v="1420"/>
    <m/>
    <m/>
    <n v="1420"/>
  </r>
  <r>
    <d v="2014-03-16T09:00:00"/>
    <d v="2014-03-20T18:00:00"/>
    <n v="5"/>
    <s v="Предпусконаладка, испытания, подключения и пуско-наладка"/>
    <s v="Гидравлическое испытание шламоуловителя и трубной обвязки"/>
    <m/>
    <x v="6"/>
    <x v="8"/>
    <x v="1"/>
    <x v="2"/>
    <x v="0"/>
    <x v="4"/>
    <x v="6"/>
    <x v="0"/>
    <x v="43"/>
    <x v="1"/>
    <n v="2"/>
    <n v="10"/>
    <m/>
    <n v="10"/>
    <n v="9"/>
    <m/>
    <m/>
    <m/>
    <m/>
    <m/>
    <m/>
    <m/>
    <n v="0"/>
    <n v="0"/>
    <n v="0"/>
    <n v="90"/>
    <n v="90"/>
    <m/>
    <m/>
    <m/>
    <m/>
    <m/>
    <m/>
    <m/>
    <m/>
    <m/>
    <m/>
    <m/>
    <m/>
    <m/>
    <m/>
    <m/>
    <m/>
    <n v="90"/>
    <m/>
    <m/>
    <n v="90"/>
  </r>
  <r>
    <d v="2014-03-16T09:00:00"/>
    <d v="2014-03-20T18:00:00"/>
    <n v="5"/>
    <s v="Предпусконаладка, испытания, подключения и пуско-наладка"/>
    <s v="Гидравлическое испытание шламоуловителя и трубной обвязки"/>
    <m/>
    <x v="6"/>
    <x v="8"/>
    <x v="0"/>
    <x v="0"/>
    <x v="0"/>
    <x v="4"/>
    <x v="6"/>
    <x v="0"/>
    <x v="34"/>
    <x v="0"/>
    <n v="1"/>
    <n v="5"/>
    <m/>
    <n v="5"/>
    <n v="73"/>
    <n v="317.32500000000005"/>
    <n v="1110"/>
    <n v="25"/>
    <n v="30"/>
    <n v="160"/>
    <n v="1.0999999999999999"/>
    <n v="73"/>
    <m/>
    <m/>
    <m/>
    <n v="365"/>
    <n v="2081.4250000000002"/>
    <m/>
    <m/>
    <m/>
    <m/>
    <m/>
    <m/>
    <m/>
    <m/>
    <m/>
    <m/>
    <m/>
    <m/>
    <m/>
    <m/>
    <m/>
    <m/>
    <n v="2081.4250000000002"/>
    <m/>
    <m/>
    <n v="2081.4250000000002"/>
  </r>
  <r>
    <d v="2014-03-16T09:00:00"/>
    <d v="2014-03-20T18:00:00"/>
    <n v="5"/>
    <s v="Предпусконаладка, испытания, подключения и пуско-наладка"/>
    <s v="Гидравлическое испытание шламоуловителя и трубной обвязки"/>
    <m/>
    <x v="6"/>
    <x v="8"/>
    <x v="0"/>
    <x v="0"/>
    <x v="0"/>
    <x v="4"/>
    <x v="3"/>
    <x v="0"/>
    <x v="28"/>
    <x v="0"/>
    <m/>
    <n v="20"/>
    <m/>
    <n v="20"/>
    <n v="48"/>
    <m/>
    <n v="279.76605210962862"/>
    <n v="100"/>
    <n v="120"/>
    <n v="640"/>
    <n v="4.3999999999999995"/>
    <n v="192"/>
    <m/>
    <m/>
    <m/>
    <n v="960"/>
    <n v="2296.1660521096287"/>
    <m/>
    <m/>
    <m/>
    <m/>
    <m/>
    <m/>
    <m/>
    <m/>
    <m/>
    <m/>
    <m/>
    <m/>
    <m/>
    <m/>
    <m/>
    <m/>
    <n v="2296.1660521096287"/>
    <m/>
    <m/>
    <n v="2296.1660521096287"/>
  </r>
  <r>
    <d v="2014-03-16T09:00:00"/>
    <d v="2014-03-20T18:00:00"/>
    <n v="5"/>
    <s v="Предпусконаладка, испытания, подключения и пуско-наладка"/>
    <s v="Гидравлическое испытание шламоуловителя и трубной обвязки"/>
    <m/>
    <x v="6"/>
    <x v="8"/>
    <x v="1"/>
    <x v="2"/>
    <x v="0"/>
    <x v="4"/>
    <x v="3"/>
    <x v="0"/>
    <x v="51"/>
    <x v="1"/>
    <m/>
    <n v="5"/>
    <m/>
    <n v="5"/>
    <n v="8"/>
    <m/>
    <m/>
    <m/>
    <m/>
    <m/>
    <m/>
    <m/>
    <n v="0"/>
    <n v="0"/>
    <n v="0"/>
    <n v="40"/>
    <n v="40"/>
    <m/>
    <m/>
    <m/>
    <m/>
    <m/>
    <m/>
    <m/>
    <m/>
    <m/>
    <m/>
    <m/>
    <m/>
    <m/>
    <m/>
    <m/>
    <m/>
    <n v="40"/>
    <m/>
    <m/>
    <n v="40"/>
  </r>
  <r>
    <d v="2014-03-21T09:00:00"/>
    <d v="2014-03-27T18:00:00"/>
    <n v="7"/>
    <s v="Предпусконаладка, испытания, подключения и пуско-наладка"/>
    <s v="Подключение к существующим мощностям"/>
    <s v="ТХ"/>
    <x v="6"/>
    <x v="8"/>
    <x v="0"/>
    <x v="1"/>
    <x v="0"/>
    <x v="4"/>
    <x v="3"/>
    <x v="0"/>
    <x v="15"/>
    <x v="0"/>
    <m/>
    <n v="7"/>
    <m/>
    <n v="7"/>
    <n v="83"/>
    <m/>
    <m/>
    <n v="35"/>
    <n v="140"/>
    <n v="224"/>
    <n v="3.5"/>
    <n v="116.2"/>
    <m/>
    <m/>
    <m/>
    <n v="581"/>
    <n v="1099.7"/>
    <m/>
    <m/>
    <m/>
    <m/>
    <m/>
    <m/>
    <m/>
    <m/>
    <m/>
    <m/>
    <m/>
    <m/>
    <m/>
    <m/>
    <m/>
    <m/>
    <n v="1099.7"/>
    <m/>
    <m/>
    <n v="1099.7"/>
  </r>
  <r>
    <d v="2014-03-21T09:00:00"/>
    <d v="2014-03-27T18:00:00"/>
    <n v="7"/>
    <s v="Предпусконаладка, испытания, подключения и пуско-наладка"/>
    <s v="Подключение к существующим мощностям"/>
    <s v="ТХ"/>
    <x v="6"/>
    <x v="8"/>
    <x v="0"/>
    <x v="1"/>
    <x v="0"/>
    <x v="4"/>
    <x v="3"/>
    <x v="0"/>
    <x v="11"/>
    <x v="0"/>
    <m/>
    <n v="7"/>
    <m/>
    <n v="7"/>
    <n v="77"/>
    <m/>
    <m/>
    <n v="35"/>
    <n v="140"/>
    <n v="224"/>
    <n v="3.5"/>
    <n v="107.80000000000001"/>
    <m/>
    <m/>
    <m/>
    <n v="539"/>
    <n v="1049.3"/>
    <m/>
    <m/>
    <m/>
    <m/>
    <m/>
    <m/>
    <m/>
    <m/>
    <m/>
    <m/>
    <m/>
    <m/>
    <m/>
    <m/>
    <m/>
    <m/>
    <n v="1049.3"/>
    <m/>
    <m/>
    <n v="1049.3"/>
  </r>
  <r>
    <d v="2014-03-21T09:00:00"/>
    <d v="2014-03-27T18:00:00"/>
    <n v="7"/>
    <s v="Предпусконаладка, испытания, подключения и пуско-наладка"/>
    <s v="Подключение к существующим мощностям"/>
    <s v="ТХ"/>
    <x v="6"/>
    <x v="8"/>
    <x v="1"/>
    <x v="2"/>
    <x v="0"/>
    <x v="4"/>
    <x v="6"/>
    <x v="0"/>
    <x v="42"/>
    <x v="1"/>
    <n v="1"/>
    <n v="7"/>
    <m/>
    <n v="7"/>
    <n v="284"/>
    <m/>
    <m/>
    <m/>
    <m/>
    <m/>
    <m/>
    <m/>
    <n v="0"/>
    <n v="0"/>
    <n v="0"/>
    <n v="1988"/>
    <n v="1988"/>
    <m/>
    <m/>
    <m/>
    <m/>
    <m/>
    <m/>
    <m/>
    <m/>
    <m/>
    <m/>
    <m/>
    <m/>
    <m/>
    <m/>
    <m/>
    <m/>
    <n v="1988"/>
    <m/>
    <m/>
    <n v="1988"/>
  </r>
  <r>
    <d v="2014-03-21T09:00:00"/>
    <d v="2014-03-27T18:00:00"/>
    <n v="7"/>
    <s v="Предпусконаладка, испытания, подключения и пуско-наладка"/>
    <s v="Подключение к существующим мощностям"/>
    <s v="ТХ"/>
    <x v="6"/>
    <x v="8"/>
    <x v="1"/>
    <x v="2"/>
    <x v="0"/>
    <x v="4"/>
    <x v="6"/>
    <x v="0"/>
    <x v="43"/>
    <x v="1"/>
    <n v="2"/>
    <n v="14"/>
    <m/>
    <n v="14"/>
    <n v="9"/>
    <m/>
    <m/>
    <m/>
    <m/>
    <m/>
    <m/>
    <m/>
    <n v="0"/>
    <n v="0"/>
    <n v="0"/>
    <n v="126"/>
    <n v="126"/>
    <m/>
    <m/>
    <m/>
    <m/>
    <m/>
    <m/>
    <m/>
    <m/>
    <m/>
    <m/>
    <m/>
    <m/>
    <m/>
    <m/>
    <m/>
    <m/>
    <n v="126"/>
    <m/>
    <m/>
    <n v="126"/>
  </r>
  <r>
    <d v="2014-03-21T09:00:00"/>
    <d v="2014-03-27T18:00:00"/>
    <n v="7"/>
    <s v="Предпусконаладка, испытания, подключения и пуско-наладка"/>
    <s v="Подключение к существующим мощностям"/>
    <s v="ТХ"/>
    <x v="6"/>
    <x v="8"/>
    <x v="0"/>
    <x v="0"/>
    <x v="0"/>
    <x v="4"/>
    <x v="6"/>
    <x v="0"/>
    <x v="34"/>
    <x v="0"/>
    <n v="1"/>
    <n v="7"/>
    <m/>
    <n v="7"/>
    <n v="73"/>
    <n v="444.25500000000005"/>
    <n v="1554"/>
    <n v="35"/>
    <n v="42"/>
    <n v="224"/>
    <n v="1.5399999999999998"/>
    <n v="102.2"/>
    <m/>
    <m/>
    <m/>
    <n v="511"/>
    <n v="2913.9949999999999"/>
    <m/>
    <m/>
    <m/>
    <m/>
    <m/>
    <m/>
    <m/>
    <m/>
    <m/>
    <m/>
    <m/>
    <m/>
    <m/>
    <m/>
    <m/>
    <m/>
    <n v="2913.9949999999999"/>
    <m/>
    <m/>
    <n v="2913.9949999999999"/>
  </r>
  <r>
    <d v="2014-03-21T09:00:00"/>
    <d v="2014-03-27T18:00:00"/>
    <n v="7"/>
    <s v="Предпусконаладка, испытания, подключения и пуско-наладка"/>
    <s v="Подключение к существующим мощностям"/>
    <s v="ТХ"/>
    <x v="6"/>
    <x v="8"/>
    <x v="0"/>
    <x v="0"/>
    <x v="0"/>
    <x v="4"/>
    <x v="5"/>
    <x v="0"/>
    <x v="27"/>
    <x v="0"/>
    <m/>
    <n v="28"/>
    <m/>
    <n v="28"/>
    <n v="56"/>
    <m/>
    <m/>
    <n v="140"/>
    <n v="168"/>
    <n v="896"/>
    <n v="6.1599999999999993"/>
    <n v="313.60000000000002"/>
    <m/>
    <m/>
    <m/>
    <n v="1568"/>
    <n v="3091.76"/>
    <m/>
    <m/>
    <m/>
    <m/>
    <m/>
    <m/>
    <m/>
    <m/>
    <m/>
    <m/>
    <m/>
    <m/>
    <m/>
    <m/>
    <m/>
    <m/>
    <n v="3091.76"/>
    <m/>
    <m/>
    <n v="3091.76"/>
  </r>
  <r>
    <d v="2014-03-21T09:00:00"/>
    <d v="2014-03-27T18:00:00"/>
    <n v="7"/>
    <s v="Предпусконаладка, испытания, подключения и пуско-наладка"/>
    <s v="Подключение к существующим мощностям"/>
    <s v="ТХ"/>
    <x v="6"/>
    <x v="8"/>
    <x v="0"/>
    <x v="0"/>
    <x v="0"/>
    <x v="4"/>
    <x v="3"/>
    <x v="0"/>
    <x v="28"/>
    <x v="0"/>
    <m/>
    <n v="56"/>
    <m/>
    <n v="56"/>
    <n v="48"/>
    <m/>
    <n v="783.34494590695999"/>
    <n v="280"/>
    <n v="336"/>
    <n v="1792"/>
    <n v="12.319999999999999"/>
    <n v="537.6"/>
    <m/>
    <m/>
    <m/>
    <n v="2688"/>
    <n v="6429.2649459069598"/>
    <m/>
    <m/>
    <m/>
    <m/>
    <m/>
    <m/>
    <m/>
    <m/>
    <m/>
    <m/>
    <m/>
    <m/>
    <m/>
    <m/>
    <m/>
    <m/>
    <n v="6429.2649459069598"/>
    <m/>
    <m/>
    <n v="6429.2649459069598"/>
  </r>
  <r>
    <d v="2014-03-21T09:00:00"/>
    <d v="2014-03-27T18:00:00"/>
    <n v="7"/>
    <s v="Предпусконаладка, испытания, подключения и пуско-наладка"/>
    <s v="Подключение к существующим мощностям"/>
    <s v="ТХ"/>
    <x v="6"/>
    <x v="8"/>
    <x v="0"/>
    <x v="1"/>
    <x v="0"/>
    <x v="4"/>
    <x v="3"/>
    <x v="0"/>
    <x v="17"/>
    <x v="0"/>
    <m/>
    <n v="7"/>
    <m/>
    <n v="7"/>
    <n v="77"/>
    <m/>
    <m/>
    <n v="35"/>
    <n v="140"/>
    <n v="224"/>
    <n v="3.5"/>
    <n v="107.80000000000001"/>
    <m/>
    <m/>
    <m/>
    <n v="539"/>
    <n v="1049.3"/>
    <m/>
    <m/>
    <m/>
    <m/>
    <m/>
    <m/>
    <m/>
    <m/>
    <m/>
    <m/>
    <m/>
    <m/>
    <m/>
    <m/>
    <m/>
    <m/>
    <n v="1049.3"/>
    <m/>
    <m/>
    <n v="1049.3"/>
  </r>
  <r>
    <d v="2014-03-21T09:00:00"/>
    <d v="2014-03-27T18:00:00"/>
    <n v="7"/>
    <s v="Предпусконаладка, испытания, подключения и пуско-наладка"/>
    <s v="Подключение к существующим мощностям"/>
    <s v="ТХ"/>
    <x v="6"/>
    <x v="8"/>
    <x v="1"/>
    <x v="2"/>
    <x v="0"/>
    <x v="4"/>
    <x v="3"/>
    <x v="0"/>
    <x v="26"/>
    <x v="1"/>
    <m/>
    <n v="28"/>
    <m/>
    <n v="28"/>
    <n v="32"/>
    <m/>
    <m/>
    <m/>
    <m/>
    <m/>
    <m/>
    <m/>
    <n v="3.6"/>
    <n v="756"/>
    <n v="158.76"/>
    <n v="896"/>
    <n v="1054.76"/>
    <m/>
    <m/>
    <m/>
    <m/>
    <m/>
    <m/>
    <m/>
    <m/>
    <m/>
    <m/>
    <m/>
    <m/>
    <m/>
    <m/>
    <m/>
    <m/>
    <n v="1054.76"/>
    <m/>
    <m/>
    <n v="1054.76"/>
  </r>
  <r>
    <d v="2014-03-30T09:00:00"/>
    <d v="2014-04-12T18:00:00"/>
    <n v="14"/>
    <s v="Предпусконаладка, испытания, подключения и пуско-наладка"/>
    <s v="Подключение к существующим мощностям"/>
    <s v="КИП"/>
    <x v="6"/>
    <x v="8"/>
    <x v="0"/>
    <x v="1"/>
    <x v="0"/>
    <x v="4"/>
    <x v="0"/>
    <x v="0"/>
    <x v="47"/>
    <x v="0"/>
    <m/>
    <n v="7"/>
    <m/>
    <n v="7"/>
    <n v="83"/>
    <n v="776.70290823447317"/>
    <n v="1816.6926186322401"/>
    <n v="35"/>
    <n v="140"/>
    <n v="224"/>
    <n v="3.5"/>
    <n v="116.2"/>
    <m/>
    <m/>
    <m/>
    <n v="581"/>
    <n v="3693.095526866713"/>
    <m/>
    <m/>
    <m/>
    <m/>
    <m/>
    <m/>
    <m/>
    <m/>
    <m/>
    <m/>
    <m/>
    <m/>
    <m/>
    <m/>
    <m/>
    <m/>
    <m/>
    <n v="3693.095526866713"/>
    <m/>
    <n v="3693.095526866713"/>
  </r>
  <r>
    <d v="2014-03-30T09:00:00"/>
    <d v="2014-04-12T18:00:00"/>
    <n v="14"/>
    <s v="Предпусконаладка, испытания, подключения и пуско-наладка"/>
    <s v="Подключение к существующим мощностям"/>
    <s v="КИП"/>
    <x v="6"/>
    <x v="8"/>
    <x v="0"/>
    <x v="0"/>
    <x v="0"/>
    <x v="4"/>
    <x v="0"/>
    <x v="0"/>
    <x v="49"/>
    <x v="0"/>
    <m/>
    <n v="84"/>
    <m/>
    <n v="84"/>
    <n v="40"/>
    <n v="374.31465457083044"/>
    <n v="875.51451500348924"/>
    <n v="420"/>
    <s v="ТКМ"/>
    <n v="2688"/>
    <n v="42"/>
    <n v="672"/>
    <m/>
    <m/>
    <m/>
    <n v="3360"/>
    <n v="8431.8291695743192"/>
    <m/>
    <m/>
    <m/>
    <m/>
    <m/>
    <m/>
    <m/>
    <m/>
    <m/>
    <m/>
    <m/>
    <m/>
    <m/>
    <m/>
    <m/>
    <m/>
    <m/>
    <n v="8431.8291695743192"/>
    <m/>
    <n v="8431.8291695743192"/>
  </r>
  <r>
    <d v="2014-04-08T09:00:00"/>
    <d v="2014-04-21T18:00:00"/>
    <n v="14"/>
    <s v="Предпусконаладка, испытания, подключения и пуско-наладка"/>
    <s v="Подключение к существующим мощностям"/>
    <s v="ЭС"/>
    <x v="6"/>
    <x v="8"/>
    <x v="0"/>
    <x v="1"/>
    <x v="0"/>
    <x v="4"/>
    <x v="0"/>
    <x v="0"/>
    <x v="47"/>
    <x v="0"/>
    <m/>
    <n v="14"/>
    <m/>
    <n v="14"/>
    <n v="83"/>
    <n v="776.70290823447317"/>
    <n v="1816.6926186322401"/>
    <n v="70"/>
    <n v="280"/>
    <n v="448"/>
    <n v="7"/>
    <n v="232.4"/>
    <m/>
    <m/>
    <m/>
    <n v="1162"/>
    <n v="4792.7955268667138"/>
    <m/>
    <m/>
    <m/>
    <m/>
    <m/>
    <m/>
    <m/>
    <m/>
    <m/>
    <m/>
    <m/>
    <m/>
    <m/>
    <m/>
    <m/>
    <m/>
    <m/>
    <n v="4792.7955268667138"/>
    <m/>
    <n v="4792.7955268667138"/>
  </r>
  <r>
    <d v="2014-04-08T09:00:00"/>
    <d v="2014-04-21T18:00:00"/>
    <n v="14"/>
    <s v="Предпусконаладка, испытания, подключения и пуско-наладка"/>
    <s v="Подключение к существующим мощностям"/>
    <s v="ЭС"/>
    <x v="6"/>
    <x v="8"/>
    <x v="0"/>
    <x v="0"/>
    <x v="0"/>
    <x v="4"/>
    <x v="0"/>
    <x v="0"/>
    <x v="48"/>
    <x v="0"/>
    <m/>
    <n v="50"/>
    <m/>
    <n v="50"/>
    <n v="40"/>
    <n v="374.31465457083044"/>
    <n v="875.51451500348924"/>
    <n v="250"/>
    <s v="ТКМ"/>
    <n v="1600"/>
    <n v="25"/>
    <n v="400"/>
    <m/>
    <m/>
    <m/>
    <n v="2000"/>
    <n v="5524.8291695743192"/>
    <m/>
    <m/>
    <m/>
    <m/>
    <m/>
    <m/>
    <m/>
    <m/>
    <m/>
    <m/>
    <m/>
    <m/>
    <m/>
    <m/>
    <m/>
    <m/>
    <m/>
    <n v="5524.8291695743192"/>
    <m/>
    <n v="5524.8291695743192"/>
  </r>
  <r>
    <d v="2014-03-30T09:00:00"/>
    <d v="2014-04-23T18:00:00"/>
    <n v="25"/>
    <s v="Предпусконаладка, испытания, подключения и пуско-наладка"/>
    <s v="Подключение к существующим мощностям"/>
    <s v="Интегрирование всей системы с существующей вспомогательной системой"/>
    <x v="6"/>
    <x v="8"/>
    <x v="0"/>
    <x v="1"/>
    <x v="0"/>
    <x v="4"/>
    <x v="0"/>
    <x v="0"/>
    <x v="47"/>
    <x v="0"/>
    <m/>
    <n v="25"/>
    <m/>
    <n v="25"/>
    <n v="83"/>
    <n v="776.70290823447317"/>
    <n v="1816.6926186322401"/>
    <n v="125"/>
    <n v="500"/>
    <n v="800"/>
    <n v="12.5"/>
    <n v="415"/>
    <m/>
    <m/>
    <m/>
    <n v="2075"/>
    <n v="6520.8955268667132"/>
    <m/>
    <m/>
    <m/>
    <m/>
    <m/>
    <m/>
    <m/>
    <m/>
    <m/>
    <m/>
    <m/>
    <m/>
    <m/>
    <m/>
    <m/>
    <m/>
    <m/>
    <n v="6520.8955268667132"/>
    <m/>
    <n v="6520.8955268667132"/>
  </r>
  <r>
    <d v="2014-03-30T09:00:00"/>
    <d v="2014-04-23T18:00:00"/>
    <n v="25"/>
    <s v="Предпусконаладка, испытания, подключения и пуско-наладка"/>
    <s v="Подключение к существующим мощностям"/>
    <s v="Интегрирование всей системы с существующей вспомогательной системой"/>
    <x v="6"/>
    <x v="8"/>
    <x v="1"/>
    <x v="2"/>
    <x v="0"/>
    <x v="4"/>
    <x v="6"/>
    <x v="0"/>
    <x v="42"/>
    <x v="1"/>
    <n v="1"/>
    <n v="25"/>
    <m/>
    <n v="25"/>
    <n v="284"/>
    <m/>
    <m/>
    <m/>
    <m/>
    <m/>
    <m/>
    <m/>
    <n v="0"/>
    <n v="0"/>
    <n v="0"/>
    <n v="7100"/>
    <n v="7100"/>
    <m/>
    <m/>
    <m/>
    <m/>
    <m/>
    <m/>
    <m/>
    <m/>
    <m/>
    <m/>
    <m/>
    <m/>
    <m/>
    <m/>
    <m/>
    <m/>
    <m/>
    <n v="7100"/>
    <m/>
    <n v="7100"/>
  </r>
  <r>
    <d v="2014-03-30T09:00:00"/>
    <d v="2014-04-23T18:00:00"/>
    <n v="25"/>
    <s v="Предпусконаладка, испытания, подключения и пуско-наладка"/>
    <s v="Подключение к существующим мощностям"/>
    <s v="Интегрирование всей системы с существующей вспомогательной системой"/>
    <x v="6"/>
    <x v="8"/>
    <x v="1"/>
    <x v="2"/>
    <x v="0"/>
    <x v="4"/>
    <x v="6"/>
    <x v="0"/>
    <x v="43"/>
    <x v="1"/>
    <n v="2"/>
    <n v="50"/>
    <m/>
    <n v="50"/>
    <n v="9"/>
    <m/>
    <m/>
    <m/>
    <m/>
    <m/>
    <m/>
    <m/>
    <n v="0"/>
    <n v="0"/>
    <n v="0"/>
    <n v="450"/>
    <n v="450"/>
    <m/>
    <m/>
    <m/>
    <m/>
    <m/>
    <m/>
    <m/>
    <m/>
    <m/>
    <m/>
    <m/>
    <m/>
    <m/>
    <m/>
    <m/>
    <m/>
    <m/>
    <n v="450"/>
    <m/>
    <n v="450"/>
  </r>
  <r>
    <d v="2014-03-30T09:00:00"/>
    <d v="2014-04-23T18:00:00"/>
    <n v="25"/>
    <s v="Предпусконаладка, испытания, подключения и пуско-наладка"/>
    <s v="Подключение к существующим мощностям"/>
    <s v="Интегрирование всей системы с существующей вспомогательной системой"/>
    <x v="6"/>
    <x v="8"/>
    <x v="0"/>
    <x v="0"/>
    <x v="0"/>
    <x v="4"/>
    <x v="6"/>
    <x v="0"/>
    <x v="34"/>
    <x v="0"/>
    <n v="1"/>
    <n v="25"/>
    <m/>
    <n v="25"/>
    <n v="73"/>
    <n v="1586.6250000000002"/>
    <n v="5550"/>
    <n v="125"/>
    <n v="150"/>
    <n v="800"/>
    <n v="5.4999999999999991"/>
    <n v="365"/>
    <m/>
    <m/>
    <m/>
    <n v="1825"/>
    <n v="10407.125"/>
    <m/>
    <m/>
    <m/>
    <m/>
    <m/>
    <m/>
    <m/>
    <m/>
    <m/>
    <m/>
    <m/>
    <m/>
    <m/>
    <m/>
    <m/>
    <m/>
    <m/>
    <n v="10407.125"/>
    <m/>
    <n v="10407.125"/>
  </r>
  <r>
    <d v="2014-03-30T09:00:00"/>
    <d v="2014-04-23T18:00:00"/>
    <n v="25"/>
    <s v="Предпусконаладка, испытания, подключения и пуско-наладка"/>
    <s v="Подключение к существующим мощностям"/>
    <s v="Интегрирование всей системы с существующей вспомогательной системой"/>
    <x v="6"/>
    <x v="8"/>
    <x v="0"/>
    <x v="0"/>
    <x v="0"/>
    <x v="4"/>
    <x v="0"/>
    <x v="0"/>
    <x v="49"/>
    <x v="0"/>
    <m/>
    <n v="100"/>
    <m/>
    <n v="100"/>
    <n v="40"/>
    <n v="374.31465457083044"/>
    <n v="875.51451500348924"/>
    <n v="500"/>
    <s v="ТКМ"/>
    <n v="3200"/>
    <n v="50"/>
    <n v="800"/>
    <m/>
    <m/>
    <m/>
    <n v="4000"/>
    <n v="9799.8291695743192"/>
    <m/>
    <m/>
    <m/>
    <m/>
    <m/>
    <m/>
    <m/>
    <m/>
    <m/>
    <m/>
    <m/>
    <m/>
    <m/>
    <m/>
    <m/>
    <m/>
    <m/>
    <n v="9799.8291695743192"/>
    <m/>
    <n v="9799.8291695743192"/>
  </r>
  <r>
    <d v="2014-03-30T09:00:00"/>
    <d v="2014-04-23T18:00:00"/>
    <n v="25"/>
    <s v="Предпусконаладка, испытания, подключения и пуско-наладка"/>
    <s v="Подключение к существующим мощностям"/>
    <s v="Интегрирование всей системы с существующей вспомогательной системой"/>
    <x v="6"/>
    <x v="8"/>
    <x v="0"/>
    <x v="0"/>
    <x v="0"/>
    <x v="4"/>
    <x v="0"/>
    <x v="0"/>
    <x v="48"/>
    <x v="0"/>
    <m/>
    <n v="50"/>
    <m/>
    <n v="50"/>
    <n v="40"/>
    <n v="374.31465457083044"/>
    <n v="875.51451500348924"/>
    <n v="250"/>
    <s v="ТКМ"/>
    <n v="1600"/>
    <n v="25"/>
    <n v="400"/>
    <m/>
    <m/>
    <m/>
    <n v="2000"/>
    <n v="5524.8291695743192"/>
    <m/>
    <m/>
    <m/>
    <m/>
    <m/>
    <m/>
    <m/>
    <m/>
    <m/>
    <m/>
    <m/>
    <m/>
    <m/>
    <m/>
    <m/>
    <m/>
    <m/>
    <n v="5524.8291695743192"/>
    <m/>
    <n v="5524.8291695743192"/>
  </r>
  <r>
    <d v="2014-03-28T09:00:00"/>
    <d v="2014-04-03T18:00:00"/>
    <n v="7"/>
    <s v="Предпусконаладка, испытания, подключения и пуско-наладка"/>
    <s v="Пуско-наладка систем"/>
    <s v="ТХ"/>
    <x v="6"/>
    <x v="8"/>
    <x v="0"/>
    <x v="1"/>
    <x v="0"/>
    <x v="4"/>
    <x v="3"/>
    <x v="0"/>
    <x v="14"/>
    <x v="0"/>
    <m/>
    <n v="3.5"/>
    <m/>
    <n v="3.5"/>
    <n v="93"/>
    <m/>
    <m/>
    <n v="17.5"/>
    <n v="70"/>
    <n v="112"/>
    <n v="1.75"/>
    <n v="65.100000000000009"/>
    <m/>
    <m/>
    <m/>
    <n v="325.5"/>
    <n v="591.85"/>
    <m/>
    <m/>
    <m/>
    <m/>
    <m/>
    <m/>
    <m/>
    <m/>
    <m/>
    <m/>
    <m/>
    <m/>
    <m/>
    <m/>
    <m/>
    <m/>
    <n v="295.92500000000001"/>
    <n v="295.92500000000001"/>
    <m/>
    <n v="591.85"/>
  </r>
  <r>
    <d v="2014-03-28T09:00:00"/>
    <d v="2014-04-03T18:00:00"/>
    <n v="7"/>
    <s v="Предпусконаладка, испытания, подключения и пуско-наладка"/>
    <s v="Пуско-наладка систем"/>
    <s v="ТХ"/>
    <x v="6"/>
    <x v="8"/>
    <x v="0"/>
    <x v="1"/>
    <x v="0"/>
    <x v="4"/>
    <x v="3"/>
    <x v="0"/>
    <x v="11"/>
    <x v="0"/>
    <m/>
    <n v="7"/>
    <m/>
    <n v="7"/>
    <n v="77"/>
    <m/>
    <m/>
    <n v="35"/>
    <n v="140"/>
    <n v="224"/>
    <n v="3.5"/>
    <n v="107.80000000000001"/>
    <m/>
    <m/>
    <m/>
    <n v="539"/>
    <n v="1049.3"/>
    <m/>
    <m/>
    <m/>
    <m/>
    <m/>
    <m/>
    <m/>
    <m/>
    <m/>
    <m/>
    <m/>
    <m/>
    <m/>
    <m/>
    <m/>
    <m/>
    <n v="524.65"/>
    <n v="524.65"/>
    <m/>
    <n v="1049.3"/>
  </r>
  <r>
    <d v="2014-03-28T09:00:00"/>
    <d v="2014-04-03T18:00:00"/>
    <n v="7"/>
    <s v="Предпусконаладка, испытания, подключения и пуско-наладка"/>
    <s v="Пуско-наладка систем"/>
    <s v="ТХ"/>
    <x v="6"/>
    <x v="8"/>
    <x v="0"/>
    <x v="0"/>
    <x v="0"/>
    <x v="4"/>
    <x v="3"/>
    <x v="0"/>
    <x v="28"/>
    <x v="0"/>
    <m/>
    <n v="14"/>
    <m/>
    <n v="14"/>
    <n v="48"/>
    <m/>
    <n v="195.83623647674"/>
    <n v="70"/>
    <n v="84"/>
    <n v="448"/>
    <n v="3.0799999999999996"/>
    <n v="134.4"/>
    <m/>
    <m/>
    <m/>
    <n v="672"/>
    <n v="1607.31623647674"/>
    <m/>
    <m/>
    <m/>
    <m/>
    <m/>
    <m/>
    <m/>
    <m/>
    <m/>
    <m/>
    <m/>
    <m/>
    <m/>
    <m/>
    <m/>
    <m/>
    <n v="803.65811823836998"/>
    <n v="803.65811823836998"/>
    <m/>
    <n v="1607.31623647674"/>
  </r>
  <r>
    <d v="2014-04-13T09:00:00"/>
    <d v="2014-04-26T18:00:00"/>
    <n v="14"/>
    <s v="Предпусконаладка, испытания, подключения и пуско-наладка"/>
    <s v="Пуско-наладка систем"/>
    <s v="КИП"/>
    <x v="6"/>
    <x v="8"/>
    <x v="0"/>
    <x v="1"/>
    <x v="0"/>
    <x v="4"/>
    <x v="0"/>
    <x v="0"/>
    <x v="50"/>
    <x v="0"/>
    <m/>
    <n v="12.5"/>
    <m/>
    <n v="12.5"/>
    <n v="93"/>
    <n v="870.28157187718068"/>
    <n v="2035.5712473831122"/>
    <n v="62.5"/>
    <n v="250"/>
    <n v="400"/>
    <n v="6.25"/>
    <n v="232.5"/>
    <m/>
    <m/>
    <m/>
    <n v="1162.5"/>
    <n v="5019.6028192602935"/>
    <m/>
    <m/>
    <m/>
    <m/>
    <m/>
    <m/>
    <m/>
    <m/>
    <m/>
    <m/>
    <m/>
    <m/>
    <m/>
    <m/>
    <m/>
    <m/>
    <m/>
    <n v="5019.6028192602935"/>
    <m/>
    <n v="5019.6028192602935"/>
  </r>
  <r>
    <d v="2014-04-13T09:00:00"/>
    <d v="2014-04-26T18:00:00"/>
    <n v="14"/>
    <s v="Предпусконаладка, испытания, подключения и пуско-наладка"/>
    <s v="Пуско-наладка систем"/>
    <s v="КИП"/>
    <x v="6"/>
    <x v="8"/>
    <x v="0"/>
    <x v="0"/>
    <x v="0"/>
    <x v="4"/>
    <x v="0"/>
    <x v="0"/>
    <x v="49"/>
    <x v="0"/>
    <m/>
    <n v="56"/>
    <m/>
    <n v="56"/>
    <n v="40"/>
    <n v="374.31465457083044"/>
    <n v="875.51451500348924"/>
    <n v="280"/>
    <s v="ТКМ"/>
    <n v="1792"/>
    <n v="28"/>
    <n v="448"/>
    <m/>
    <m/>
    <m/>
    <n v="2240"/>
    <n v="6037.8291695743192"/>
    <m/>
    <m/>
    <m/>
    <m/>
    <m/>
    <m/>
    <m/>
    <m/>
    <m/>
    <m/>
    <m/>
    <m/>
    <m/>
    <m/>
    <m/>
    <m/>
    <m/>
    <n v="6037.8291695743192"/>
    <m/>
    <n v="6037.8291695743192"/>
  </r>
  <r>
    <d v="2014-04-13T09:00:00"/>
    <d v="2014-04-26T18:00:00"/>
    <n v="14"/>
    <s v="Предпусконаладка, испытания, подключения и пуско-наладка"/>
    <s v="Пуско-наладка систем"/>
    <s v="КИП"/>
    <x v="6"/>
    <x v="8"/>
    <x v="1"/>
    <x v="2"/>
    <x v="0"/>
    <x v="4"/>
    <x v="0"/>
    <x v="0"/>
    <x v="53"/>
    <x v="1"/>
    <m/>
    <n v="14"/>
    <m/>
    <n v="14"/>
    <n v="15"/>
    <m/>
    <m/>
    <m/>
    <m/>
    <m/>
    <m/>
    <m/>
    <n v="0"/>
    <n v="0"/>
    <n v="0"/>
    <n v="210"/>
    <n v="210"/>
    <m/>
    <m/>
    <m/>
    <m/>
    <m/>
    <m/>
    <m/>
    <m/>
    <m/>
    <m/>
    <m/>
    <m/>
    <m/>
    <m/>
    <m/>
    <m/>
    <m/>
    <n v="210"/>
    <m/>
    <n v="210"/>
  </r>
  <r>
    <d v="2014-04-22T09:00:00"/>
    <d v="2014-04-28T18:00:00"/>
    <n v="7"/>
    <s v="Предпусконаладка, испытания, подключения и пуско-наладка"/>
    <s v="Пуско-наладка систем"/>
    <s v="ЭС"/>
    <x v="6"/>
    <x v="8"/>
    <x v="0"/>
    <x v="1"/>
    <x v="0"/>
    <x v="4"/>
    <x v="0"/>
    <x v="0"/>
    <x v="47"/>
    <x v="0"/>
    <m/>
    <n v="7"/>
    <m/>
    <n v="7"/>
    <n v="83"/>
    <n v="776.70290823447317"/>
    <n v="1816.6926186322401"/>
    <n v="35"/>
    <n v="140"/>
    <n v="224"/>
    <n v="3.5"/>
    <n v="116.2"/>
    <m/>
    <m/>
    <m/>
    <n v="581"/>
    <n v="3693.095526866713"/>
    <m/>
    <m/>
    <m/>
    <m/>
    <m/>
    <m/>
    <m/>
    <m/>
    <m/>
    <m/>
    <m/>
    <m/>
    <m/>
    <m/>
    <m/>
    <m/>
    <m/>
    <n v="3693.095526866713"/>
    <m/>
    <n v="3693.095526866713"/>
  </r>
  <r>
    <d v="2014-04-22T09:00:00"/>
    <d v="2014-04-28T18:00:00"/>
    <n v="7"/>
    <s v="Предпусконаладка, испытания, подключения и пуско-наладка"/>
    <s v="Пуско-наладка систем"/>
    <s v="ЭС"/>
    <x v="6"/>
    <x v="8"/>
    <x v="0"/>
    <x v="0"/>
    <x v="0"/>
    <x v="4"/>
    <x v="0"/>
    <x v="0"/>
    <x v="48"/>
    <x v="0"/>
    <m/>
    <n v="14"/>
    <m/>
    <n v="14"/>
    <n v="40"/>
    <n v="374.31465457083044"/>
    <n v="875.51451500348924"/>
    <n v="70"/>
    <s v="ТКМ"/>
    <n v="448"/>
    <n v="7"/>
    <n v="112"/>
    <m/>
    <m/>
    <m/>
    <n v="560"/>
    <n v="2446.8291695743196"/>
    <m/>
    <m/>
    <m/>
    <m/>
    <m/>
    <m/>
    <m/>
    <m/>
    <m/>
    <m/>
    <m/>
    <m/>
    <m/>
    <m/>
    <m/>
    <m/>
    <m/>
    <n v="2446.8291695743196"/>
    <m/>
    <n v="2446.8291695743196"/>
  </r>
  <r>
    <d v="2014-04-24T09:00:00"/>
    <d v="2014-04-28T18:00:00"/>
    <n v="5"/>
    <s v="Предпусконаладка, испытания, подключения и пуско-наладка"/>
    <s v="Пуско-наладка систем"/>
    <s v="Система управления"/>
    <x v="6"/>
    <x v="8"/>
    <x v="0"/>
    <x v="1"/>
    <x v="0"/>
    <x v="4"/>
    <x v="0"/>
    <x v="0"/>
    <x v="50"/>
    <x v="0"/>
    <m/>
    <n v="3.5"/>
    <m/>
    <n v="3.5"/>
    <n v="93"/>
    <n v="870.28157187718068"/>
    <n v="2035.5712473831122"/>
    <n v="17.5"/>
    <n v="70"/>
    <n v="112"/>
    <n v="1.75"/>
    <n v="65.100000000000009"/>
    <m/>
    <m/>
    <m/>
    <n v="325.5"/>
    <n v="3497.7028192602929"/>
    <m/>
    <m/>
    <m/>
    <m/>
    <m/>
    <m/>
    <m/>
    <m/>
    <m/>
    <m/>
    <m/>
    <m/>
    <m/>
    <m/>
    <m/>
    <m/>
    <m/>
    <n v="3497.7028192602929"/>
    <m/>
    <n v="3497.7028192602929"/>
  </r>
  <r>
    <d v="2014-04-24T09:00:00"/>
    <d v="2014-04-28T18:00:00"/>
    <n v="5"/>
    <s v="Предпусконаладка, испытания, подключения и пуско-наладка"/>
    <s v="Пуско-наладка систем"/>
    <s v="Система управления"/>
    <x v="6"/>
    <x v="8"/>
    <x v="0"/>
    <x v="0"/>
    <x v="0"/>
    <x v="4"/>
    <x v="0"/>
    <x v="0"/>
    <x v="49"/>
    <x v="0"/>
    <m/>
    <n v="10"/>
    <m/>
    <n v="10"/>
    <n v="40"/>
    <n v="374.31465457083044"/>
    <n v="875.51451500348924"/>
    <n v="50"/>
    <s v="ТКМ"/>
    <n v="320"/>
    <n v="5"/>
    <n v="80"/>
    <m/>
    <m/>
    <m/>
    <n v="400"/>
    <n v="2104.8291695743196"/>
    <m/>
    <m/>
    <m/>
    <m/>
    <m/>
    <m/>
    <m/>
    <m/>
    <m/>
    <m/>
    <m/>
    <m/>
    <m/>
    <m/>
    <m/>
    <m/>
    <m/>
    <n v="2104.8291695743196"/>
    <m/>
    <n v="2104.8291695743196"/>
  </r>
  <r>
    <d v="2014-04-24T09:00:00"/>
    <d v="2014-04-28T18:00:00"/>
    <n v="5"/>
    <s v="Предпусконаладка, испытания, подключения и пуско-наладка"/>
    <s v="Пуско-наладка систем"/>
    <s v="Система управления"/>
    <x v="6"/>
    <x v="8"/>
    <x v="0"/>
    <x v="0"/>
    <x v="0"/>
    <x v="4"/>
    <x v="0"/>
    <x v="0"/>
    <x v="48"/>
    <x v="0"/>
    <m/>
    <n v="10"/>
    <m/>
    <n v="10"/>
    <n v="40"/>
    <n v="374.31465457083044"/>
    <n v="875.51451500348924"/>
    <n v="50"/>
    <s v="ТКМ"/>
    <n v="320"/>
    <n v="5"/>
    <n v="80"/>
    <m/>
    <m/>
    <m/>
    <n v="400"/>
    <n v="2104.8291695743196"/>
    <m/>
    <m/>
    <m/>
    <m/>
    <m/>
    <m/>
    <m/>
    <m/>
    <m/>
    <m/>
    <m/>
    <m/>
    <m/>
    <m/>
    <m/>
    <m/>
    <m/>
    <n v="2104.8291695743196"/>
    <m/>
    <n v="2104.8291695743196"/>
  </r>
  <r>
    <d v="2014-04-13T09:00:00"/>
    <d v="2014-04-15T18:00:00"/>
    <n v="3"/>
    <s v="Предпусконаладка, испытания, подключения и пуско-наладка"/>
    <s v="Пуско-наладка систем"/>
    <s v="Теплообогрев"/>
    <x v="6"/>
    <x v="8"/>
    <x v="0"/>
    <x v="1"/>
    <x v="0"/>
    <x v="4"/>
    <x v="0"/>
    <x v="0"/>
    <x v="47"/>
    <x v="0"/>
    <m/>
    <n v="3"/>
    <m/>
    <n v="3"/>
    <n v="83"/>
    <n v="776.70290823447317"/>
    <n v="1816.6926186322401"/>
    <n v="15"/>
    <n v="60"/>
    <n v="96"/>
    <n v="1.5"/>
    <n v="49.800000000000004"/>
    <m/>
    <m/>
    <m/>
    <n v="249"/>
    <n v="3064.6955268667134"/>
    <m/>
    <m/>
    <m/>
    <m/>
    <m/>
    <m/>
    <m/>
    <m/>
    <m/>
    <m/>
    <m/>
    <m/>
    <m/>
    <m/>
    <m/>
    <m/>
    <m/>
    <n v="3064.6955268667134"/>
    <m/>
    <n v="3064.6955268667134"/>
  </r>
  <r>
    <d v="2014-04-13T09:00:00"/>
    <d v="2014-04-15T18:00:00"/>
    <n v="3"/>
    <s v="Предпусконаладка, испытания, подключения и пуско-наладка"/>
    <s v="Пуско-наладка систем"/>
    <s v="Теплообогрев"/>
    <x v="6"/>
    <x v="8"/>
    <x v="0"/>
    <x v="0"/>
    <x v="0"/>
    <x v="4"/>
    <x v="0"/>
    <x v="0"/>
    <x v="48"/>
    <x v="0"/>
    <m/>
    <n v="6"/>
    <m/>
    <n v="6"/>
    <n v="40"/>
    <n v="374.31465457083044"/>
    <n v="875.51451500348924"/>
    <n v="30"/>
    <s v="ТКМ"/>
    <n v="192"/>
    <n v="3"/>
    <n v="48"/>
    <m/>
    <m/>
    <m/>
    <n v="240"/>
    <n v="1762.8291695743196"/>
    <m/>
    <m/>
    <m/>
    <m/>
    <m/>
    <m/>
    <m/>
    <m/>
    <m/>
    <m/>
    <m/>
    <m/>
    <m/>
    <m/>
    <m/>
    <m/>
    <m/>
    <n v="1762.8291695743196"/>
    <m/>
    <n v="1762.8291695743196"/>
  </r>
  <r>
    <d v="2014-04-29T09:00:00"/>
    <d v="2014-05-01T18:00:00"/>
    <n v="3"/>
    <s v="Предпусконаладка, испытания, подключения и пуско-наладка"/>
    <s v="Сдача в эксплуатацию"/>
    <m/>
    <x v="6"/>
    <x v="8"/>
    <x v="0"/>
    <x v="1"/>
    <x v="0"/>
    <x v="4"/>
    <x v="3"/>
    <x v="0"/>
    <x v="14"/>
    <x v="0"/>
    <m/>
    <n v="3"/>
    <m/>
    <n v="3"/>
    <n v="93"/>
    <m/>
    <m/>
    <n v="15"/>
    <n v="60"/>
    <n v="96"/>
    <n v="1.5"/>
    <n v="55.800000000000004"/>
    <m/>
    <m/>
    <m/>
    <n v="279"/>
    <n v="507.3"/>
    <m/>
    <m/>
    <m/>
    <m/>
    <m/>
    <m/>
    <m/>
    <m/>
    <m/>
    <m/>
    <m/>
    <m/>
    <m/>
    <m/>
    <m/>
    <m/>
    <m/>
    <n v="507.3"/>
    <m/>
    <n v="507.3"/>
  </r>
  <r>
    <d v="2014-04-29T09:00:00"/>
    <d v="2014-05-01T18:00:00"/>
    <n v="3"/>
    <s v="Предпусконаладка, испытания, подключения и пуско-наладка"/>
    <s v="Сдача в эксплуатацию"/>
    <m/>
    <x v="6"/>
    <x v="8"/>
    <x v="0"/>
    <x v="1"/>
    <x v="0"/>
    <x v="4"/>
    <x v="0"/>
    <x v="0"/>
    <x v="50"/>
    <x v="0"/>
    <m/>
    <n v="3"/>
    <m/>
    <n v="3"/>
    <n v="93"/>
    <n v="870.28157187718068"/>
    <n v="2035.5712473831122"/>
    <n v="15"/>
    <n v="60"/>
    <n v="96"/>
    <n v="1.5"/>
    <n v="55.800000000000004"/>
    <m/>
    <m/>
    <m/>
    <n v="279"/>
    <n v="3413.1528192602932"/>
    <m/>
    <m/>
    <m/>
    <m/>
    <m/>
    <m/>
    <m/>
    <m/>
    <m/>
    <m/>
    <m/>
    <m/>
    <m/>
    <m/>
    <m/>
    <m/>
    <m/>
    <n v="3413.1528192602932"/>
    <m/>
    <n v="3413.1528192602932"/>
  </r>
  <r>
    <d v="2014-04-29T09:00:00"/>
    <d v="2014-05-01T18:00:00"/>
    <n v="3"/>
    <s v="Предпусконаладка, испытания, подключения и пуско-наладка"/>
    <s v="Сдача в эксплуатацию"/>
    <m/>
    <x v="6"/>
    <x v="8"/>
    <x v="0"/>
    <x v="1"/>
    <x v="0"/>
    <x v="4"/>
    <x v="3"/>
    <x v="0"/>
    <x v="11"/>
    <x v="0"/>
    <m/>
    <n v="3"/>
    <m/>
    <n v="3"/>
    <n v="77"/>
    <m/>
    <m/>
    <n v="15"/>
    <n v="60"/>
    <n v="96"/>
    <n v="1.5"/>
    <n v="46.2"/>
    <m/>
    <m/>
    <m/>
    <n v="231"/>
    <n v="449.7"/>
    <m/>
    <m/>
    <m/>
    <m/>
    <m/>
    <m/>
    <m/>
    <m/>
    <m/>
    <m/>
    <m/>
    <m/>
    <m/>
    <m/>
    <m/>
    <m/>
    <m/>
    <n v="449.7"/>
    <m/>
    <n v="449.7"/>
  </r>
  <r>
    <d v="2014-05-02T09:00:00"/>
    <d v="2014-05-31T18:00:00"/>
    <n v="30"/>
    <m/>
    <m/>
    <m/>
    <x v="2"/>
    <x v="7"/>
    <x v="3"/>
    <x v="6"/>
    <x v="0"/>
    <x v="0"/>
    <x v="4"/>
    <x v="2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4-05-02T09:00:00"/>
    <d v="2014-05-02T18:00:00"/>
    <n v="1"/>
    <m/>
    <m/>
    <m/>
    <x v="2"/>
    <x v="7"/>
    <x v="3"/>
    <x v="6"/>
    <x v="0"/>
    <x v="0"/>
    <x v="4"/>
    <x v="2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4-05-02T09:00:00"/>
    <d v="2014-05-31T18:00:00"/>
    <n v="30"/>
    <m/>
    <m/>
    <m/>
    <x v="2"/>
    <x v="7"/>
    <x v="3"/>
    <x v="6"/>
    <x v="0"/>
    <x v="0"/>
    <x v="4"/>
    <x v="2"/>
    <x v="10"/>
    <x v="3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5-04T00:00:00"/>
    <d v="2013-10-14T00:00:00"/>
    <n v="164"/>
    <m/>
    <m/>
    <m/>
    <x v="7"/>
    <x v="8"/>
    <x v="0"/>
    <x v="10"/>
    <x v="0"/>
    <x v="4"/>
    <x v="7"/>
    <x v="4"/>
    <x v="54"/>
    <x v="0"/>
    <m/>
    <n v="181.625"/>
    <m/>
    <n v="181.625"/>
    <n v="47"/>
    <m/>
    <m/>
    <m/>
    <m/>
    <m/>
    <m/>
    <n v="1707.2750000000001"/>
    <m/>
    <m/>
    <m/>
    <n v="8536.375"/>
    <n v="10243.65"/>
    <m/>
    <m/>
    <m/>
    <m/>
    <m/>
    <m/>
    <n v="1707.2749999999999"/>
    <n v="1707.2749999999999"/>
    <n v="1707.2749999999999"/>
    <n v="1707.2749999999999"/>
    <n v="1707.2749999999999"/>
    <n v="1707.2749999999999"/>
    <m/>
    <m/>
    <m/>
    <m/>
    <m/>
    <m/>
    <m/>
    <n v="10243.65"/>
  </r>
  <r>
    <d v="2013-05-04T00:00:00"/>
    <d v="2013-10-14T00:00:00"/>
    <n v="164"/>
    <m/>
    <m/>
    <m/>
    <x v="7"/>
    <x v="8"/>
    <x v="0"/>
    <x v="10"/>
    <x v="0"/>
    <x v="4"/>
    <x v="7"/>
    <x v="4"/>
    <x v="54"/>
    <x v="0"/>
    <m/>
    <n v="402.5"/>
    <m/>
    <n v="402.5"/>
    <n v="47"/>
    <m/>
    <m/>
    <m/>
    <m/>
    <m/>
    <m/>
    <n v="3783.5"/>
    <m/>
    <m/>
    <m/>
    <n v="18917.5"/>
    <n v="22701"/>
    <m/>
    <m/>
    <m/>
    <m/>
    <m/>
    <m/>
    <n v="3783.5"/>
    <n v="3783.5"/>
    <n v="3783.5"/>
    <n v="3783.5"/>
    <n v="3783.5"/>
    <n v="3783.5"/>
    <m/>
    <m/>
    <m/>
    <m/>
    <m/>
    <m/>
    <m/>
    <n v="22701"/>
  </r>
  <r>
    <d v="2013-05-04T00:00:00"/>
    <d v="2013-10-14T00:00:00"/>
    <n v="164"/>
    <m/>
    <m/>
    <m/>
    <x v="7"/>
    <x v="8"/>
    <x v="0"/>
    <x v="10"/>
    <x v="0"/>
    <x v="4"/>
    <x v="7"/>
    <x v="4"/>
    <x v="55"/>
    <x v="0"/>
    <m/>
    <n v="1914.125"/>
    <m/>
    <n v="1914.125"/>
    <n v="47"/>
    <m/>
    <m/>
    <m/>
    <m/>
    <m/>
    <m/>
    <n v="17992.775000000001"/>
    <m/>
    <m/>
    <m/>
    <n v="89963.875"/>
    <n v="107956.65"/>
    <m/>
    <m/>
    <m/>
    <m/>
    <m/>
    <m/>
    <n v="17992.774999999998"/>
    <n v="17992.774999999998"/>
    <n v="17992.774999999998"/>
    <n v="17992.774999999998"/>
    <n v="17992.774999999998"/>
    <n v="17992.774999999998"/>
    <m/>
    <m/>
    <m/>
    <m/>
    <m/>
    <m/>
    <m/>
    <n v="107956.64999999998"/>
  </r>
  <r>
    <d v="2013-05-04T00:00:00"/>
    <d v="2013-10-14T00:00:00"/>
    <n v="164"/>
    <m/>
    <m/>
    <m/>
    <x v="3"/>
    <x v="8"/>
    <x v="0"/>
    <x v="10"/>
    <x v="0"/>
    <x v="4"/>
    <x v="7"/>
    <x v="4"/>
    <x v="55"/>
    <x v="0"/>
    <m/>
    <n v="75"/>
    <m/>
    <n v="75"/>
    <n v="47"/>
    <m/>
    <m/>
    <m/>
    <m/>
    <m/>
    <m/>
    <n v="705"/>
    <m/>
    <m/>
    <m/>
    <n v="3525"/>
    <n v="4230"/>
    <m/>
    <m/>
    <m/>
    <m/>
    <m/>
    <m/>
    <n v="705"/>
    <n v="705"/>
    <n v="705"/>
    <n v="705"/>
    <n v="705"/>
    <n v="705"/>
    <m/>
    <m/>
    <m/>
    <m/>
    <m/>
    <m/>
    <m/>
    <n v="4230"/>
  </r>
  <r>
    <d v="2013-05-04T00:00:00"/>
    <d v="2013-10-14T00:00:00"/>
    <n v="164"/>
    <m/>
    <m/>
    <m/>
    <x v="8"/>
    <x v="8"/>
    <x v="0"/>
    <x v="10"/>
    <x v="0"/>
    <x v="4"/>
    <x v="7"/>
    <x v="4"/>
    <x v="55"/>
    <x v="0"/>
    <m/>
    <n v="140"/>
    <m/>
    <n v="140"/>
    <n v="47"/>
    <m/>
    <m/>
    <m/>
    <m/>
    <m/>
    <m/>
    <n v="1316"/>
    <m/>
    <m/>
    <m/>
    <n v="6580"/>
    <n v="7896"/>
    <m/>
    <m/>
    <m/>
    <m/>
    <m/>
    <m/>
    <n v="1316"/>
    <n v="1316"/>
    <n v="1316"/>
    <n v="1316"/>
    <n v="1316"/>
    <n v="1316"/>
    <m/>
    <m/>
    <m/>
    <m/>
    <m/>
    <m/>
    <m/>
    <n v="7896"/>
  </r>
  <r>
    <d v="2013-10-11T00:00:00"/>
    <d v="2013-10-25T00:00:00"/>
    <n v="15"/>
    <m/>
    <m/>
    <m/>
    <x v="7"/>
    <x v="8"/>
    <x v="5"/>
    <x v="11"/>
    <x v="0"/>
    <x v="4"/>
    <x v="7"/>
    <x v="4"/>
    <x v="56"/>
    <x v="2"/>
    <m/>
    <n v="1"/>
    <m/>
    <n v="1"/>
    <n v="161512"/>
    <m/>
    <m/>
    <m/>
    <m/>
    <m/>
    <m/>
    <m/>
    <m/>
    <m/>
    <m/>
    <n v="161512"/>
    <n v="161512"/>
    <m/>
    <m/>
    <m/>
    <m/>
    <m/>
    <m/>
    <n v="26918.666666666668"/>
    <n v="26918.666666666668"/>
    <n v="26918.666666666668"/>
    <n v="26918.666666666668"/>
    <n v="26918.666666666668"/>
    <n v="26918.666666666668"/>
    <m/>
    <m/>
    <m/>
    <m/>
    <m/>
    <m/>
    <m/>
    <n v="161512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4"/>
    <x v="8"/>
    <x v="5"/>
    <x v="12"/>
    <x v="0"/>
    <x v="4"/>
    <x v="8"/>
    <x v="0"/>
    <x v="57"/>
    <x v="2"/>
    <m/>
    <n v="1"/>
    <m/>
    <n v="1"/>
    <n v="40000"/>
    <m/>
    <m/>
    <m/>
    <m/>
    <m/>
    <m/>
    <m/>
    <m/>
    <m/>
    <m/>
    <n v="40000"/>
    <n v="40000"/>
    <m/>
    <m/>
    <m/>
    <m/>
    <m/>
    <m/>
    <m/>
    <m/>
    <m/>
    <m/>
    <m/>
    <n v="40000"/>
    <m/>
    <m/>
    <m/>
    <m/>
    <m/>
    <m/>
    <m/>
    <n v="40000"/>
  </r>
  <r>
    <m/>
    <m/>
    <m/>
    <m/>
    <m/>
    <m/>
    <x v="2"/>
    <x v="7"/>
    <x v="3"/>
    <x v="6"/>
    <x v="0"/>
    <x v="0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4"/>
    <x v="8"/>
    <x v="5"/>
    <x v="13"/>
    <x v="0"/>
    <x v="4"/>
    <x v="8"/>
    <x v="0"/>
    <x v="58"/>
    <x v="2"/>
    <m/>
    <n v="5"/>
    <m/>
    <n v="5"/>
    <n v="1250"/>
    <m/>
    <m/>
    <m/>
    <m/>
    <m/>
    <m/>
    <m/>
    <m/>
    <m/>
    <m/>
    <n v="6250"/>
    <n v="6250"/>
    <m/>
    <m/>
    <m/>
    <m/>
    <m/>
    <m/>
    <m/>
    <m/>
    <m/>
    <m/>
    <m/>
    <n v="6250"/>
    <m/>
    <m/>
    <m/>
    <m/>
    <m/>
    <m/>
    <m/>
    <n v="6250"/>
  </r>
  <r>
    <m/>
    <m/>
    <m/>
    <m/>
    <m/>
    <m/>
    <x v="2"/>
    <x v="7"/>
    <x v="3"/>
    <x v="6"/>
    <x v="0"/>
    <x v="0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6"/>
    <x v="8"/>
    <x v="4"/>
    <x v="14"/>
    <x v="0"/>
    <x v="7"/>
    <x v="9"/>
    <x v="3"/>
    <x v="59"/>
    <x v="2"/>
    <n v="1"/>
    <n v="14"/>
    <m/>
    <n v="14"/>
    <n v="2000"/>
    <m/>
    <m/>
    <m/>
    <n v="4000"/>
    <n v="448"/>
    <m/>
    <m/>
    <m/>
    <m/>
    <m/>
    <n v="28000"/>
    <n v="32448"/>
    <m/>
    <m/>
    <m/>
    <m/>
    <m/>
    <m/>
    <m/>
    <m/>
    <m/>
    <m/>
    <m/>
    <m/>
    <m/>
    <m/>
    <m/>
    <m/>
    <n v="32448"/>
    <m/>
    <m/>
    <n v="32448"/>
  </r>
  <r>
    <d v="2013-05-04T00:00:00"/>
    <d v="2013-10-14T00:00:00"/>
    <n v="164"/>
    <m/>
    <m/>
    <m/>
    <x v="7"/>
    <x v="8"/>
    <x v="4"/>
    <x v="15"/>
    <x v="0"/>
    <x v="4"/>
    <x v="7"/>
    <x v="4"/>
    <x v="60"/>
    <x v="2"/>
    <m/>
    <n v="1"/>
    <m/>
    <n v="1"/>
    <n v="24956"/>
    <m/>
    <m/>
    <m/>
    <m/>
    <m/>
    <m/>
    <m/>
    <m/>
    <m/>
    <m/>
    <n v="24956"/>
    <n v="24956"/>
    <m/>
    <m/>
    <m/>
    <m/>
    <m/>
    <m/>
    <m/>
    <m/>
    <n v="24956"/>
    <m/>
    <m/>
    <m/>
    <m/>
    <m/>
    <m/>
    <m/>
    <m/>
    <m/>
    <m/>
    <n v="24956"/>
  </r>
  <r>
    <d v="2013-05-04T00:00:00"/>
    <d v="2013-10-14T00:00:00"/>
    <n v="164"/>
    <m/>
    <m/>
    <m/>
    <x v="7"/>
    <x v="8"/>
    <x v="4"/>
    <x v="16"/>
    <x v="0"/>
    <x v="4"/>
    <x v="7"/>
    <x v="4"/>
    <x v="61"/>
    <x v="2"/>
    <m/>
    <n v="1"/>
    <m/>
    <n v="1"/>
    <n v="22305"/>
    <m/>
    <m/>
    <m/>
    <m/>
    <m/>
    <m/>
    <m/>
    <m/>
    <m/>
    <m/>
    <n v="22305"/>
    <n v="22305"/>
    <m/>
    <m/>
    <m/>
    <m/>
    <m/>
    <m/>
    <m/>
    <m/>
    <m/>
    <n v="22305"/>
    <m/>
    <m/>
    <m/>
    <m/>
    <m/>
    <m/>
    <m/>
    <m/>
    <m/>
    <n v="22305"/>
  </r>
  <r>
    <m/>
    <m/>
    <m/>
    <m/>
    <m/>
    <m/>
    <x v="2"/>
    <x v="7"/>
    <x v="3"/>
    <x v="6"/>
    <x v="0"/>
    <x v="0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5-01T00:00:00"/>
    <d v="2014-05-01T00:00:00"/>
    <n v="366"/>
    <m/>
    <m/>
    <m/>
    <x v="4"/>
    <x v="8"/>
    <x v="0"/>
    <x v="17"/>
    <x v="0"/>
    <x v="4"/>
    <x v="10"/>
    <x v="5"/>
    <x v="62"/>
    <x v="2"/>
    <m/>
    <n v="12"/>
    <m/>
    <n v="12"/>
    <n v="16050"/>
    <m/>
    <m/>
    <m/>
    <m/>
    <m/>
    <m/>
    <m/>
    <m/>
    <m/>
    <m/>
    <n v="192600"/>
    <n v="192600"/>
    <m/>
    <m/>
    <m/>
    <m/>
    <m/>
    <m/>
    <n v="16050"/>
    <n v="16050"/>
    <n v="16050"/>
    <n v="16050"/>
    <n v="16050"/>
    <n v="16050"/>
    <n v="16050"/>
    <n v="16050"/>
    <n v="16050"/>
    <n v="16050"/>
    <n v="16050"/>
    <n v="16050"/>
    <m/>
    <n v="192600"/>
  </r>
  <r>
    <d v="2013-05-01T00:00:00"/>
    <d v="2014-05-01T00:00:00"/>
    <n v="366"/>
    <m/>
    <m/>
    <m/>
    <x v="4"/>
    <x v="8"/>
    <x v="0"/>
    <x v="17"/>
    <x v="0"/>
    <x v="4"/>
    <x v="10"/>
    <x v="5"/>
    <x v="62"/>
    <x v="2"/>
    <m/>
    <n v="1"/>
    <m/>
    <n v="1"/>
    <n v="3250"/>
    <m/>
    <m/>
    <m/>
    <m/>
    <m/>
    <m/>
    <m/>
    <m/>
    <m/>
    <m/>
    <n v="3250"/>
    <n v="3250"/>
    <m/>
    <m/>
    <m/>
    <m/>
    <m/>
    <m/>
    <n v="270.83333333333331"/>
    <n v="270.83333333333331"/>
    <n v="270.83333333333331"/>
    <n v="270.83333333333331"/>
    <n v="270.83333333333331"/>
    <n v="270.83333333333331"/>
    <n v="270.83333333333331"/>
    <n v="270.83333333333331"/>
    <n v="270.83333333333331"/>
    <n v="270.83333333333331"/>
    <n v="270.83333333333331"/>
    <n v="270.83333333333331"/>
    <m/>
    <n v="3250.0000000000005"/>
  </r>
  <r>
    <d v="2013-05-01T00:00:00"/>
    <d v="2014-05-01T00:00:00"/>
    <n v="366"/>
    <m/>
    <m/>
    <m/>
    <x v="4"/>
    <x v="8"/>
    <x v="0"/>
    <x v="17"/>
    <x v="0"/>
    <x v="4"/>
    <x v="10"/>
    <x v="5"/>
    <x v="62"/>
    <x v="2"/>
    <m/>
    <n v="1"/>
    <m/>
    <n v="1"/>
    <n v="36400"/>
    <m/>
    <m/>
    <m/>
    <m/>
    <m/>
    <m/>
    <m/>
    <m/>
    <m/>
    <m/>
    <n v="36400"/>
    <n v="36400"/>
    <m/>
    <m/>
    <m/>
    <m/>
    <m/>
    <m/>
    <n v="3033.3333333333335"/>
    <n v="3033.3333333333335"/>
    <n v="3033.3333333333335"/>
    <n v="3033.3333333333335"/>
    <n v="3033.3333333333335"/>
    <n v="3033.3333333333335"/>
    <n v="3033.3333333333335"/>
    <n v="3033.3333333333335"/>
    <n v="3033.3333333333335"/>
    <n v="3033.3333333333335"/>
    <n v="3033.3333333333335"/>
    <n v="3033.3333333333335"/>
    <m/>
    <n v="36400"/>
  </r>
  <r>
    <d v="2013-05-01T00:00:00"/>
    <d v="2014-05-01T00:00:00"/>
    <n v="366"/>
    <m/>
    <m/>
    <m/>
    <x v="4"/>
    <x v="8"/>
    <x v="0"/>
    <x v="17"/>
    <x v="0"/>
    <x v="4"/>
    <x v="10"/>
    <x v="5"/>
    <x v="62"/>
    <x v="2"/>
    <m/>
    <n v="1"/>
    <m/>
    <n v="1"/>
    <n v="20800"/>
    <m/>
    <m/>
    <m/>
    <m/>
    <m/>
    <m/>
    <m/>
    <m/>
    <m/>
    <m/>
    <n v="20800"/>
    <n v="20800"/>
    <m/>
    <m/>
    <m/>
    <m/>
    <m/>
    <m/>
    <n v="1733.3333333333333"/>
    <n v="1733.3333333333333"/>
    <n v="1733.3333333333333"/>
    <n v="1733.3333333333333"/>
    <n v="1733.3333333333333"/>
    <n v="1733.3333333333333"/>
    <n v="1733.3333333333333"/>
    <n v="1733.3333333333333"/>
    <n v="1733.3333333333333"/>
    <n v="1733.3333333333333"/>
    <n v="1733.3333333333333"/>
    <n v="1733.3333333333333"/>
    <m/>
    <n v="20800"/>
  </r>
  <r>
    <d v="2013-05-01T00:00:00"/>
    <d v="2014-05-01T00:00:00"/>
    <n v="366"/>
    <m/>
    <m/>
    <m/>
    <x v="4"/>
    <x v="8"/>
    <x v="0"/>
    <x v="17"/>
    <x v="0"/>
    <x v="4"/>
    <x v="10"/>
    <x v="5"/>
    <x v="62"/>
    <x v="2"/>
    <m/>
    <n v="1"/>
    <m/>
    <n v="1"/>
    <n v="325"/>
    <m/>
    <m/>
    <m/>
    <m/>
    <m/>
    <m/>
    <m/>
    <m/>
    <m/>
    <m/>
    <n v="325"/>
    <n v="325"/>
    <m/>
    <m/>
    <m/>
    <m/>
    <m/>
    <m/>
    <n v="27.083333333333332"/>
    <n v="27.083333333333332"/>
    <n v="27.083333333333332"/>
    <n v="27.083333333333332"/>
    <n v="27.083333333333332"/>
    <n v="27.083333333333332"/>
    <n v="27.083333333333332"/>
    <n v="27.083333333333332"/>
    <n v="27.083333333333332"/>
    <n v="27.083333333333332"/>
    <n v="27.083333333333332"/>
    <n v="27.083333333333332"/>
    <m/>
    <n v="325"/>
  </r>
  <r>
    <d v="2013-05-01T00:00:00"/>
    <d v="2014-05-01T00:00:00"/>
    <n v="366"/>
    <m/>
    <m/>
    <m/>
    <x v="4"/>
    <x v="8"/>
    <x v="0"/>
    <x v="17"/>
    <x v="0"/>
    <x v="4"/>
    <x v="10"/>
    <x v="5"/>
    <x v="62"/>
    <x v="2"/>
    <m/>
    <n v="1"/>
    <m/>
    <n v="1"/>
    <n v="0"/>
    <m/>
    <m/>
    <m/>
    <m/>
    <m/>
    <m/>
    <m/>
    <m/>
    <m/>
    <m/>
    <m/>
    <n v="0"/>
    <m/>
    <m/>
    <m/>
    <m/>
    <m/>
    <m/>
    <n v="0"/>
    <n v="0"/>
    <n v="0"/>
    <n v="0"/>
    <n v="0"/>
    <n v="0"/>
    <n v="0"/>
    <n v="0"/>
    <n v="0"/>
    <n v="0"/>
    <n v="0"/>
    <n v="0"/>
    <m/>
    <n v="0"/>
  </r>
  <r>
    <m/>
    <m/>
    <m/>
    <m/>
    <m/>
    <m/>
    <x v="2"/>
    <x v="7"/>
    <x v="3"/>
    <x v="6"/>
    <x v="0"/>
    <x v="0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0"/>
    <x v="0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0"/>
    <x v="0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0"/>
    <x v="0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0"/>
    <x v="0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4"/>
    <x v="8"/>
    <x v="0"/>
    <x v="18"/>
    <x v="0"/>
    <x v="4"/>
    <x v="4"/>
    <x v="6"/>
    <x v="63"/>
    <x v="2"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m/>
    <m/>
    <n v="0"/>
  </r>
  <r>
    <m/>
    <m/>
    <m/>
    <m/>
    <m/>
    <m/>
    <x v="3"/>
    <x v="8"/>
    <x v="0"/>
    <x v="18"/>
    <x v="0"/>
    <x v="4"/>
    <x v="4"/>
    <x v="6"/>
    <x v="63"/>
    <x v="2"/>
    <m/>
    <m/>
    <m/>
    <m/>
    <m/>
    <m/>
    <m/>
    <m/>
    <m/>
    <m/>
    <m/>
    <m/>
    <m/>
    <m/>
    <m/>
    <n v="4354"/>
    <m/>
    <m/>
    <m/>
    <m/>
    <m/>
    <m/>
    <m/>
    <m/>
    <m/>
    <m/>
    <m/>
    <m/>
    <m/>
    <m/>
    <m/>
    <m/>
    <m/>
    <m/>
    <m/>
    <m/>
    <n v="0"/>
  </r>
  <r>
    <m/>
    <m/>
    <m/>
    <m/>
    <m/>
    <m/>
    <x v="7"/>
    <x v="8"/>
    <x v="0"/>
    <x v="18"/>
    <x v="0"/>
    <x v="4"/>
    <x v="4"/>
    <x v="6"/>
    <x v="63"/>
    <x v="2"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1"/>
    <x v="0"/>
    <x v="18"/>
    <x v="0"/>
    <x v="0"/>
    <x v="4"/>
    <x v="6"/>
    <x v="63"/>
    <x v="2"/>
    <m/>
    <m/>
    <m/>
    <m/>
    <m/>
    <m/>
    <m/>
    <m/>
    <m/>
    <m/>
    <m/>
    <m/>
    <m/>
    <m/>
    <m/>
    <n v="59438.122593410386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2"/>
    <x v="0"/>
    <x v="18"/>
    <x v="0"/>
    <x v="0"/>
    <x v="4"/>
    <x v="6"/>
    <x v="63"/>
    <x v="2"/>
    <m/>
    <m/>
    <m/>
    <m/>
    <m/>
    <m/>
    <m/>
    <m/>
    <m/>
    <m/>
    <m/>
    <m/>
    <m/>
    <m/>
    <m/>
    <n v="2679.6644806921408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3"/>
    <x v="0"/>
    <x v="18"/>
    <x v="0"/>
    <x v="0"/>
    <x v="4"/>
    <x v="6"/>
    <x v="63"/>
    <x v="2"/>
    <m/>
    <m/>
    <m/>
    <m/>
    <m/>
    <m/>
    <m/>
    <m/>
    <m/>
    <m/>
    <m/>
    <m/>
    <m/>
    <m/>
    <m/>
    <n v="47000.698530465495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0"/>
    <x v="0"/>
    <x v="18"/>
    <x v="0"/>
    <x v="0"/>
    <x v="4"/>
    <x v="6"/>
    <x v="63"/>
    <x v="2"/>
    <m/>
    <m/>
    <m/>
    <m/>
    <m/>
    <m/>
    <m/>
    <m/>
    <m/>
    <m/>
    <m/>
    <m/>
    <m/>
    <m/>
    <m/>
    <n v="20049.718018169628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4"/>
    <x v="0"/>
    <x v="18"/>
    <x v="0"/>
    <x v="0"/>
    <x v="4"/>
    <x v="6"/>
    <x v="63"/>
    <x v="2"/>
    <m/>
    <m/>
    <m/>
    <m/>
    <m/>
    <m/>
    <m/>
    <m/>
    <m/>
    <m/>
    <m/>
    <m/>
    <m/>
    <m/>
    <m/>
    <n v="65727.089370062342"/>
    <m/>
    <m/>
    <m/>
    <m/>
    <m/>
    <m/>
    <m/>
    <m/>
    <m/>
    <m/>
    <m/>
    <m/>
    <m/>
    <m/>
    <m/>
    <m/>
    <m/>
    <m/>
    <m/>
    <m/>
    <n v="0"/>
  </r>
  <r>
    <m/>
    <m/>
    <m/>
    <m/>
    <m/>
    <m/>
    <x v="6"/>
    <x v="8"/>
    <x v="0"/>
    <x v="18"/>
    <x v="0"/>
    <x v="4"/>
    <x v="4"/>
    <x v="6"/>
    <x v="63"/>
    <x v="2"/>
    <m/>
    <m/>
    <m/>
    <m/>
    <m/>
    <m/>
    <m/>
    <m/>
    <m/>
    <m/>
    <m/>
    <m/>
    <m/>
    <m/>
    <m/>
    <n v="3974"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0"/>
    <x v="0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4"/>
    <x v="8"/>
    <x v="0"/>
    <x v="18"/>
    <x v="0"/>
    <x v="4"/>
    <x v="4"/>
    <x v="0"/>
    <x v="64"/>
    <x v="2"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m/>
    <m/>
    <n v="0"/>
  </r>
  <r>
    <m/>
    <m/>
    <m/>
    <m/>
    <m/>
    <m/>
    <x v="3"/>
    <x v="8"/>
    <x v="0"/>
    <x v="18"/>
    <x v="0"/>
    <x v="4"/>
    <x v="4"/>
    <x v="0"/>
    <x v="64"/>
    <x v="2"/>
    <m/>
    <m/>
    <m/>
    <m/>
    <m/>
    <m/>
    <m/>
    <m/>
    <m/>
    <m/>
    <m/>
    <m/>
    <m/>
    <m/>
    <m/>
    <n v="3264"/>
    <m/>
    <m/>
    <m/>
    <m/>
    <m/>
    <m/>
    <m/>
    <m/>
    <m/>
    <m/>
    <m/>
    <m/>
    <m/>
    <m/>
    <m/>
    <m/>
    <m/>
    <m/>
    <m/>
    <m/>
    <n v="0"/>
  </r>
  <r>
    <m/>
    <m/>
    <m/>
    <m/>
    <m/>
    <m/>
    <x v="7"/>
    <x v="8"/>
    <x v="0"/>
    <x v="18"/>
    <x v="0"/>
    <x v="4"/>
    <x v="4"/>
    <x v="0"/>
    <x v="64"/>
    <x v="2"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1"/>
    <x v="0"/>
    <x v="18"/>
    <x v="0"/>
    <x v="0"/>
    <x v="4"/>
    <x v="0"/>
    <x v="64"/>
    <x v="2"/>
    <m/>
    <m/>
    <m/>
    <m/>
    <m/>
    <m/>
    <m/>
    <m/>
    <m/>
    <m/>
    <m/>
    <m/>
    <m/>
    <m/>
    <m/>
    <n v="264599.09134945663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2"/>
    <x v="0"/>
    <x v="18"/>
    <x v="0"/>
    <x v="0"/>
    <x v="4"/>
    <x v="0"/>
    <x v="64"/>
    <x v="2"/>
    <m/>
    <m/>
    <m/>
    <m/>
    <m/>
    <m/>
    <m/>
    <m/>
    <m/>
    <m/>
    <m/>
    <m/>
    <m/>
    <m/>
    <m/>
    <n v="12165.319169107424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3"/>
    <x v="0"/>
    <x v="18"/>
    <x v="0"/>
    <x v="0"/>
    <x v="4"/>
    <x v="0"/>
    <x v="64"/>
    <x v="2"/>
    <m/>
    <m/>
    <m/>
    <m/>
    <m/>
    <m/>
    <m/>
    <m/>
    <m/>
    <m/>
    <m/>
    <m/>
    <m/>
    <m/>
    <m/>
    <n v="207300.94338186481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0"/>
    <x v="0"/>
    <x v="18"/>
    <x v="0"/>
    <x v="0"/>
    <x v="4"/>
    <x v="0"/>
    <x v="64"/>
    <x v="2"/>
    <m/>
    <m/>
    <m/>
    <m/>
    <m/>
    <m/>
    <m/>
    <m/>
    <m/>
    <m/>
    <m/>
    <m/>
    <m/>
    <m/>
    <m/>
    <n v="167401.1488290714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4"/>
    <x v="0"/>
    <x v="18"/>
    <x v="0"/>
    <x v="0"/>
    <x v="4"/>
    <x v="0"/>
    <x v="64"/>
    <x v="2"/>
    <m/>
    <m/>
    <m/>
    <m/>
    <m/>
    <m/>
    <m/>
    <m/>
    <m/>
    <m/>
    <m/>
    <m/>
    <m/>
    <m/>
    <m/>
    <n v="300700.39323209971"/>
    <m/>
    <m/>
    <m/>
    <m/>
    <m/>
    <m/>
    <m/>
    <m/>
    <m/>
    <m/>
    <m/>
    <m/>
    <m/>
    <m/>
    <m/>
    <m/>
    <m/>
    <m/>
    <m/>
    <m/>
    <n v="0"/>
  </r>
  <r>
    <m/>
    <m/>
    <m/>
    <m/>
    <m/>
    <m/>
    <x v="6"/>
    <x v="8"/>
    <x v="0"/>
    <x v="18"/>
    <x v="0"/>
    <x v="4"/>
    <x v="4"/>
    <x v="0"/>
    <x v="64"/>
    <x v="2"/>
    <m/>
    <m/>
    <m/>
    <m/>
    <m/>
    <m/>
    <m/>
    <m/>
    <m/>
    <m/>
    <m/>
    <m/>
    <m/>
    <m/>
    <m/>
    <n v="24768"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0"/>
    <x v="0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4"/>
    <x v="8"/>
    <x v="0"/>
    <x v="18"/>
    <x v="0"/>
    <x v="4"/>
    <x v="4"/>
    <x v="0"/>
    <x v="65"/>
    <x v="2"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m/>
    <m/>
    <n v="0"/>
  </r>
  <r>
    <m/>
    <m/>
    <m/>
    <m/>
    <m/>
    <m/>
    <x v="3"/>
    <x v="8"/>
    <x v="0"/>
    <x v="18"/>
    <x v="0"/>
    <x v="4"/>
    <x v="4"/>
    <x v="0"/>
    <x v="65"/>
    <x v="2"/>
    <m/>
    <m/>
    <m/>
    <m/>
    <m/>
    <m/>
    <m/>
    <m/>
    <m/>
    <m/>
    <m/>
    <m/>
    <m/>
    <m/>
    <m/>
    <n v="42.88"/>
    <m/>
    <m/>
    <m/>
    <m/>
    <m/>
    <m/>
    <m/>
    <m/>
    <m/>
    <m/>
    <m/>
    <m/>
    <m/>
    <m/>
    <m/>
    <m/>
    <m/>
    <m/>
    <m/>
    <m/>
    <n v="0"/>
  </r>
  <r>
    <m/>
    <m/>
    <m/>
    <m/>
    <m/>
    <m/>
    <x v="7"/>
    <x v="8"/>
    <x v="0"/>
    <x v="18"/>
    <x v="0"/>
    <x v="4"/>
    <x v="4"/>
    <x v="0"/>
    <x v="65"/>
    <x v="2"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1"/>
    <x v="0"/>
    <x v="18"/>
    <x v="0"/>
    <x v="0"/>
    <x v="4"/>
    <x v="0"/>
    <x v="65"/>
    <x v="2"/>
    <m/>
    <m/>
    <m/>
    <m/>
    <m/>
    <m/>
    <m/>
    <m/>
    <m/>
    <m/>
    <m/>
    <m/>
    <m/>
    <m/>
    <m/>
    <n v="2049.6808623352595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2"/>
    <x v="0"/>
    <x v="18"/>
    <x v="0"/>
    <x v="0"/>
    <x v="4"/>
    <x v="0"/>
    <x v="65"/>
    <x v="2"/>
    <m/>
    <m/>
    <m/>
    <m/>
    <m/>
    <m/>
    <m/>
    <m/>
    <m/>
    <m/>
    <m/>
    <m/>
    <m/>
    <m/>
    <m/>
    <n v="102.5911620173035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3"/>
    <x v="0"/>
    <x v="18"/>
    <x v="0"/>
    <x v="0"/>
    <x v="4"/>
    <x v="0"/>
    <x v="65"/>
    <x v="2"/>
    <m/>
    <m/>
    <m/>
    <m/>
    <m/>
    <m/>
    <m/>
    <m/>
    <m/>
    <m/>
    <m/>
    <m/>
    <m/>
    <m/>
    <m/>
    <n v="1635.2894186776368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0"/>
    <x v="0"/>
    <x v="18"/>
    <x v="0"/>
    <x v="0"/>
    <x v="4"/>
    <x v="0"/>
    <x v="65"/>
    <x v="2"/>
    <m/>
    <m/>
    <m/>
    <m/>
    <m/>
    <m/>
    <m/>
    <m/>
    <m/>
    <m/>
    <m/>
    <m/>
    <m/>
    <m/>
    <m/>
    <n v="2572.5229504542408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4"/>
    <x v="0"/>
    <x v="18"/>
    <x v="0"/>
    <x v="0"/>
    <x v="4"/>
    <x v="0"/>
    <x v="65"/>
    <x v="2"/>
    <m/>
    <m/>
    <m/>
    <m/>
    <m/>
    <m/>
    <m/>
    <m/>
    <m/>
    <m/>
    <m/>
    <m/>
    <m/>
    <m/>
    <m/>
    <n v="2315.5505162515592"/>
    <m/>
    <m/>
    <m/>
    <m/>
    <m/>
    <m/>
    <m/>
    <m/>
    <m/>
    <m/>
    <m/>
    <m/>
    <m/>
    <m/>
    <m/>
    <m/>
    <m/>
    <m/>
    <m/>
    <m/>
    <n v="0"/>
  </r>
  <r>
    <m/>
    <m/>
    <m/>
    <m/>
    <m/>
    <m/>
    <x v="6"/>
    <x v="8"/>
    <x v="0"/>
    <x v="18"/>
    <x v="0"/>
    <x v="4"/>
    <x v="4"/>
    <x v="0"/>
    <x v="65"/>
    <x v="2"/>
    <m/>
    <m/>
    <m/>
    <m/>
    <m/>
    <m/>
    <m/>
    <m/>
    <m/>
    <m/>
    <m/>
    <m/>
    <m/>
    <m/>
    <m/>
    <n v="320.08000000000004"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0"/>
    <x v="0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4"/>
    <x v="8"/>
    <x v="0"/>
    <x v="18"/>
    <x v="0"/>
    <x v="4"/>
    <x v="4"/>
    <x v="4"/>
    <x v="66"/>
    <x v="2"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m/>
    <m/>
    <n v="0"/>
  </r>
  <r>
    <m/>
    <m/>
    <m/>
    <m/>
    <m/>
    <m/>
    <x v="3"/>
    <x v="8"/>
    <x v="0"/>
    <x v="18"/>
    <x v="0"/>
    <x v="4"/>
    <x v="4"/>
    <x v="4"/>
    <x v="66"/>
    <x v="2"/>
    <m/>
    <m/>
    <m/>
    <m/>
    <m/>
    <m/>
    <m/>
    <m/>
    <m/>
    <m/>
    <m/>
    <m/>
    <m/>
    <m/>
    <m/>
    <n v="705"/>
    <m/>
    <m/>
    <m/>
    <m/>
    <m/>
    <m/>
    <m/>
    <m/>
    <m/>
    <m/>
    <m/>
    <m/>
    <m/>
    <m/>
    <m/>
    <m/>
    <m/>
    <m/>
    <m/>
    <m/>
    <n v="0"/>
  </r>
  <r>
    <m/>
    <m/>
    <m/>
    <m/>
    <m/>
    <m/>
    <x v="7"/>
    <x v="8"/>
    <x v="0"/>
    <x v="18"/>
    <x v="0"/>
    <x v="4"/>
    <x v="4"/>
    <x v="4"/>
    <x v="66"/>
    <x v="2"/>
    <m/>
    <m/>
    <m/>
    <m/>
    <m/>
    <m/>
    <m/>
    <m/>
    <m/>
    <m/>
    <m/>
    <m/>
    <m/>
    <m/>
    <m/>
    <n v="23483.550000000003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1"/>
    <x v="0"/>
    <x v="18"/>
    <x v="0"/>
    <x v="0"/>
    <x v="4"/>
    <x v="4"/>
    <x v="66"/>
    <x v="2"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2"/>
    <x v="0"/>
    <x v="18"/>
    <x v="0"/>
    <x v="0"/>
    <x v="4"/>
    <x v="4"/>
    <x v="66"/>
    <x v="2"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3"/>
    <x v="0"/>
    <x v="18"/>
    <x v="0"/>
    <x v="0"/>
    <x v="4"/>
    <x v="4"/>
    <x v="66"/>
    <x v="2"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0"/>
    <x v="0"/>
    <x v="18"/>
    <x v="0"/>
    <x v="0"/>
    <x v="4"/>
    <x v="4"/>
    <x v="66"/>
    <x v="2"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4"/>
    <x v="0"/>
    <x v="18"/>
    <x v="0"/>
    <x v="0"/>
    <x v="4"/>
    <x v="4"/>
    <x v="66"/>
    <x v="2"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m/>
    <m/>
    <n v="0"/>
  </r>
  <r>
    <m/>
    <m/>
    <m/>
    <m/>
    <m/>
    <m/>
    <x v="6"/>
    <x v="8"/>
    <x v="0"/>
    <x v="18"/>
    <x v="0"/>
    <x v="4"/>
    <x v="4"/>
    <x v="4"/>
    <x v="66"/>
    <x v="2"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m/>
    <m/>
    <n v="0"/>
  </r>
  <r>
    <m/>
    <m/>
    <m/>
    <m/>
    <m/>
    <m/>
    <x v="8"/>
    <x v="8"/>
    <x v="0"/>
    <x v="18"/>
    <x v="0"/>
    <x v="4"/>
    <x v="4"/>
    <x v="4"/>
    <x v="66"/>
    <x v="2"/>
    <m/>
    <m/>
    <m/>
    <m/>
    <m/>
    <m/>
    <m/>
    <m/>
    <m/>
    <m/>
    <m/>
    <m/>
    <m/>
    <m/>
    <m/>
    <n v="1316"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0"/>
    <x v="0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4"/>
    <x v="8"/>
    <x v="0"/>
    <x v="18"/>
    <x v="0"/>
    <x v="4"/>
    <x v="4"/>
    <x v="0"/>
    <x v="66"/>
    <x v="2"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m/>
    <m/>
    <n v="0"/>
  </r>
  <r>
    <m/>
    <m/>
    <m/>
    <m/>
    <m/>
    <m/>
    <x v="3"/>
    <x v="8"/>
    <x v="0"/>
    <x v="18"/>
    <x v="0"/>
    <x v="4"/>
    <x v="4"/>
    <x v="0"/>
    <x v="66"/>
    <x v="2"/>
    <m/>
    <m/>
    <m/>
    <m/>
    <m/>
    <m/>
    <m/>
    <m/>
    <m/>
    <m/>
    <m/>
    <m/>
    <m/>
    <m/>
    <m/>
    <n v="1138.6000000000001"/>
    <m/>
    <m/>
    <m/>
    <m/>
    <m/>
    <m/>
    <m/>
    <m/>
    <m/>
    <m/>
    <m/>
    <m/>
    <m/>
    <m/>
    <m/>
    <m/>
    <m/>
    <m/>
    <m/>
    <m/>
    <n v="0"/>
  </r>
  <r>
    <m/>
    <m/>
    <m/>
    <m/>
    <m/>
    <m/>
    <x v="7"/>
    <x v="8"/>
    <x v="0"/>
    <x v="18"/>
    <x v="0"/>
    <x v="4"/>
    <x v="4"/>
    <x v="0"/>
    <x v="66"/>
    <x v="2"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1"/>
    <x v="0"/>
    <x v="18"/>
    <x v="0"/>
    <x v="0"/>
    <x v="4"/>
    <x v="0"/>
    <x v="66"/>
    <x v="2"/>
    <m/>
    <m/>
    <m/>
    <m/>
    <m/>
    <m/>
    <m/>
    <m/>
    <m/>
    <m/>
    <m/>
    <m/>
    <m/>
    <m/>
    <m/>
    <n v="87119.010541478972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2"/>
    <x v="0"/>
    <x v="18"/>
    <x v="0"/>
    <x v="0"/>
    <x v="4"/>
    <x v="0"/>
    <x v="66"/>
    <x v="2"/>
    <m/>
    <m/>
    <m/>
    <m/>
    <m/>
    <m/>
    <m/>
    <m/>
    <m/>
    <m/>
    <m/>
    <m/>
    <m/>
    <m/>
    <m/>
    <n v="3893.2350688037404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3"/>
    <x v="0"/>
    <x v="18"/>
    <x v="0"/>
    <x v="0"/>
    <x v="4"/>
    <x v="0"/>
    <x v="66"/>
    <x v="2"/>
    <m/>
    <m/>
    <m/>
    <m/>
    <m/>
    <m/>
    <m/>
    <m/>
    <m/>
    <m/>
    <m/>
    <m/>
    <m/>
    <m/>
    <m/>
    <n v="67368.699132639391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0"/>
    <x v="0"/>
    <x v="18"/>
    <x v="0"/>
    <x v="0"/>
    <x v="4"/>
    <x v="0"/>
    <x v="66"/>
    <x v="2"/>
    <m/>
    <m/>
    <m/>
    <m/>
    <m/>
    <m/>
    <m/>
    <m/>
    <m/>
    <m/>
    <m/>
    <m/>
    <m/>
    <m/>
    <m/>
    <n v="50293.831264103981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4"/>
    <x v="0"/>
    <x v="18"/>
    <x v="0"/>
    <x v="0"/>
    <x v="4"/>
    <x v="0"/>
    <x v="66"/>
    <x v="2"/>
    <m/>
    <m/>
    <m/>
    <m/>
    <m/>
    <m/>
    <m/>
    <m/>
    <m/>
    <m/>
    <m/>
    <m/>
    <m/>
    <m/>
    <m/>
    <n v="95721.00574369391"/>
    <m/>
    <m/>
    <m/>
    <m/>
    <m/>
    <m/>
    <m/>
    <m/>
    <m/>
    <m/>
    <m/>
    <m/>
    <m/>
    <m/>
    <m/>
    <m/>
    <m/>
    <m/>
    <m/>
    <m/>
    <n v="0"/>
  </r>
  <r>
    <m/>
    <m/>
    <m/>
    <m/>
    <m/>
    <m/>
    <x v="6"/>
    <x v="8"/>
    <x v="0"/>
    <x v="18"/>
    <x v="0"/>
    <x v="4"/>
    <x v="4"/>
    <x v="0"/>
    <x v="66"/>
    <x v="2"/>
    <m/>
    <m/>
    <m/>
    <m/>
    <m/>
    <m/>
    <m/>
    <m/>
    <m/>
    <m/>
    <m/>
    <m/>
    <m/>
    <m/>
    <m/>
    <n v="7917.6"/>
    <m/>
    <m/>
    <m/>
    <m/>
    <m/>
    <m/>
    <m/>
    <m/>
    <m/>
    <m/>
    <m/>
    <m/>
    <m/>
    <m/>
    <m/>
    <m/>
    <m/>
    <m/>
    <m/>
    <m/>
    <n v="0"/>
  </r>
  <r>
    <m/>
    <m/>
    <m/>
    <m/>
    <m/>
    <m/>
    <x v="8"/>
    <x v="8"/>
    <x v="0"/>
    <x v="18"/>
    <x v="0"/>
    <x v="4"/>
    <x v="4"/>
    <x v="0"/>
    <x v="66"/>
    <x v="2"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0"/>
    <x v="0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0"/>
    <x v="0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0"/>
    <x v="0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4"/>
    <x v="8"/>
    <x v="1"/>
    <x v="19"/>
    <x v="0"/>
    <x v="4"/>
    <x v="4"/>
    <x v="0"/>
    <x v="67"/>
    <x v="2"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m/>
    <m/>
    <n v="0"/>
  </r>
  <r>
    <m/>
    <m/>
    <m/>
    <m/>
    <m/>
    <m/>
    <x v="3"/>
    <x v="8"/>
    <x v="1"/>
    <x v="19"/>
    <x v="0"/>
    <x v="4"/>
    <x v="4"/>
    <x v="0"/>
    <x v="67"/>
    <x v="2"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m/>
    <m/>
    <n v="0"/>
  </r>
  <r>
    <m/>
    <m/>
    <m/>
    <m/>
    <m/>
    <m/>
    <x v="7"/>
    <x v="8"/>
    <x v="1"/>
    <x v="19"/>
    <x v="0"/>
    <x v="4"/>
    <x v="4"/>
    <x v="0"/>
    <x v="67"/>
    <x v="2"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1"/>
    <x v="1"/>
    <x v="19"/>
    <x v="0"/>
    <x v="0"/>
    <x v="4"/>
    <x v="0"/>
    <x v="67"/>
    <x v="2"/>
    <m/>
    <m/>
    <m/>
    <m/>
    <m/>
    <m/>
    <m/>
    <m/>
    <m/>
    <m/>
    <m/>
    <m/>
    <m/>
    <m/>
    <m/>
    <n v="15676.972590562638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2"/>
    <x v="1"/>
    <x v="19"/>
    <x v="0"/>
    <x v="0"/>
    <x v="4"/>
    <x v="0"/>
    <x v="67"/>
    <x v="2"/>
    <m/>
    <m/>
    <m/>
    <m/>
    <m/>
    <m/>
    <m/>
    <m/>
    <m/>
    <m/>
    <m/>
    <m/>
    <m/>
    <m/>
    <m/>
    <n v="1278.0933924615783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3"/>
    <x v="1"/>
    <x v="19"/>
    <x v="0"/>
    <x v="0"/>
    <x v="4"/>
    <x v="0"/>
    <x v="67"/>
    <x v="2"/>
    <m/>
    <m/>
    <m/>
    <m/>
    <m/>
    <m/>
    <m/>
    <m/>
    <m/>
    <m/>
    <m/>
    <m/>
    <m/>
    <m/>
    <m/>
    <n v="13024.778754972012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0"/>
    <x v="1"/>
    <x v="19"/>
    <x v="0"/>
    <x v="0"/>
    <x v="4"/>
    <x v="0"/>
    <x v="67"/>
    <x v="2"/>
    <m/>
    <m/>
    <m/>
    <m/>
    <m/>
    <m/>
    <m/>
    <m/>
    <m/>
    <m/>
    <m/>
    <m/>
    <m/>
    <m/>
    <m/>
    <n v="5804.9900663606095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4"/>
    <x v="1"/>
    <x v="19"/>
    <x v="0"/>
    <x v="0"/>
    <x v="4"/>
    <x v="0"/>
    <x v="67"/>
    <x v="2"/>
    <m/>
    <m/>
    <m/>
    <m/>
    <m/>
    <m/>
    <m/>
    <m/>
    <m/>
    <m/>
    <m/>
    <m/>
    <m/>
    <m/>
    <m/>
    <n v="28267.603295643159"/>
    <m/>
    <m/>
    <m/>
    <m/>
    <m/>
    <m/>
    <m/>
    <m/>
    <m/>
    <m/>
    <m/>
    <m/>
    <m/>
    <m/>
    <m/>
    <m/>
    <m/>
    <m/>
    <m/>
    <m/>
    <n v="0"/>
  </r>
  <r>
    <m/>
    <m/>
    <m/>
    <m/>
    <m/>
    <m/>
    <x v="6"/>
    <x v="8"/>
    <x v="1"/>
    <x v="19"/>
    <x v="0"/>
    <x v="4"/>
    <x v="4"/>
    <x v="0"/>
    <x v="67"/>
    <x v="2"/>
    <m/>
    <m/>
    <m/>
    <m/>
    <m/>
    <m/>
    <m/>
    <m/>
    <m/>
    <m/>
    <m/>
    <m/>
    <m/>
    <m/>
    <m/>
    <n v="291.05999999999995"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0"/>
    <x v="0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6"/>
    <x v="8"/>
    <x v="0"/>
    <x v="18"/>
    <x v="0"/>
    <x v="4"/>
    <x v="4"/>
    <x v="6"/>
    <x v="63"/>
    <x v="2"/>
    <m/>
    <m/>
    <m/>
    <m/>
    <m/>
    <m/>
    <m/>
    <m/>
    <m/>
    <m/>
    <m/>
    <m/>
    <m/>
    <m/>
    <m/>
    <n v="4000"/>
    <m/>
    <m/>
    <m/>
    <m/>
    <m/>
    <m/>
    <m/>
    <m/>
    <m/>
    <m/>
    <m/>
    <m/>
    <m/>
    <m/>
    <m/>
    <m/>
    <m/>
    <m/>
    <m/>
    <m/>
    <n v="0"/>
  </r>
  <r>
    <m/>
    <m/>
    <m/>
    <m/>
    <m/>
    <m/>
    <x v="6"/>
    <x v="8"/>
    <x v="0"/>
    <x v="18"/>
    <x v="0"/>
    <x v="4"/>
    <x v="4"/>
    <x v="0"/>
    <x v="64"/>
    <x v="2"/>
    <m/>
    <m/>
    <m/>
    <m/>
    <m/>
    <m/>
    <m/>
    <m/>
    <m/>
    <m/>
    <m/>
    <m/>
    <m/>
    <m/>
    <m/>
    <n v="448"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0"/>
    <x v="0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4"/>
    <x v="8"/>
    <x v="6"/>
    <x v="20"/>
    <x v="0"/>
    <x v="4"/>
    <x v="4"/>
    <x v="1"/>
    <x v="68"/>
    <x v="2"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m/>
    <m/>
    <n v="0"/>
  </r>
  <r>
    <m/>
    <m/>
    <m/>
    <m/>
    <m/>
    <m/>
    <x v="3"/>
    <x v="8"/>
    <x v="6"/>
    <x v="20"/>
    <x v="0"/>
    <x v="4"/>
    <x v="4"/>
    <x v="1"/>
    <x v="68"/>
    <x v="2"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m/>
    <m/>
    <n v="0"/>
  </r>
  <r>
    <m/>
    <m/>
    <m/>
    <m/>
    <m/>
    <m/>
    <x v="7"/>
    <x v="8"/>
    <x v="6"/>
    <x v="20"/>
    <x v="0"/>
    <x v="4"/>
    <x v="4"/>
    <x v="1"/>
    <x v="68"/>
    <x v="2"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1"/>
    <x v="6"/>
    <x v="20"/>
    <x v="0"/>
    <x v="0"/>
    <x v="4"/>
    <x v="1"/>
    <x v="68"/>
    <x v="2"/>
    <m/>
    <m/>
    <m/>
    <m/>
    <m/>
    <m/>
    <m/>
    <m/>
    <m/>
    <m/>
    <m/>
    <m/>
    <m/>
    <m/>
    <m/>
    <n v="90956.78447997538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2"/>
    <x v="6"/>
    <x v="20"/>
    <x v="0"/>
    <x v="0"/>
    <x v="4"/>
    <x v="1"/>
    <x v="68"/>
    <x v="2"/>
    <m/>
    <m/>
    <m/>
    <m/>
    <m/>
    <m/>
    <m/>
    <m/>
    <m/>
    <m/>
    <m/>
    <m/>
    <m/>
    <m/>
    <m/>
    <n v="6409.6921022870647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3"/>
    <x v="6"/>
    <x v="20"/>
    <x v="0"/>
    <x v="0"/>
    <x v="4"/>
    <x v="1"/>
    <x v="68"/>
    <x v="2"/>
    <m/>
    <m/>
    <m/>
    <m/>
    <m/>
    <m/>
    <m/>
    <m/>
    <m/>
    <m/>
    <m/>
    <m/>
    <m/>
    <m/>
    <m/>
    <n v="121060.59090315379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0"/>
    <x v="6"/>
    <x v="20"/>
    <x v="0"/>
    <x v="0"/>
    <x v="4"/>
    <x v="1"/>
    <x v="68"/>
    <x v="2"/>
    <m/>
    <m/>
    <m/>
    <m/>
    <m/>
    <m/>
    <m/>
    <m/>
    <m/>
    <m/>
    <m/>
    <m/>
    <m/>
    <m/>
    <m/>
    <n v="8395.6137892533152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4"/>
    <x v="6"/>
    <x v="20"/>
    <x v="0"/>
    <x v="0"/>
    <x v="4"/>
    <x v="1"/>
    <x v="68"/>
    <x v="2"/>
    <m/>
    <m/>
    <m/>
    <m/>
    <m/>
    <m/>
    <m/>
    <m/>
    <m/>
    <m/>
    <m/>
    <m/>
    <m/>
    <m/>
    <m/>
    <n v="319354.08518102573"/>
    <m/>
    <m/>
    <m/>
    <m/>
    <m/>
    <m/>
    <m/>
    <m/>
    <m/>
    <m/>
    <m/>
    <m/>
    <m/>
    <m/>
    <m/>
    <m/>
    <m/>
    <m/>
    <m/>
    <m/>
    <n v="0"/>
  </r>
  <r>
    <m/>
    <m/>
    <m/>
    <m/>
    <m/>
    <m/>
    <x v="6"/>
    <x v="8"/>
    <x v="6"/>
    <x v="20"/>
    <x v="0"/>
    <x v="4"/>
    <x v="4"/>
    <x v="1"/>
    <x v="68"/>
    <x v="2"/>
    <m/>
    <m/>
    <m/>
    <m/>
    <m/>
    <m/>
    <m/>
    <m/>
    <m/>
    <m/>
    <m/>
    <m/>
    <m/>
    <m/>
    <m/>
    <n v="13362.413710746679"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0"/>
    <x v="0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4"/>
    <x v="8"/>
    <x v="6"/>
    <x v="21"/>
    <x v="0"/>
    <x v="4"/>
    <x v="4"/>
    <x v="1"/>
    <x v="69"/>
    <x v="2"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m/>
    <m/>
    <n v="0"/>
  </r>
  <r>
    <m/>
    <m/>
    <m/>
    <m/>
    <m/>
    <m/>
    <x v="3"/>
    <x v="8"/>
    <x v="6"/>
    <x v="21"/>
    <x v="0"/>
    <x v="4"/>
    <x v="4"/>
    <x v="1"/>
    <x v="69"/>
    <x v="2"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m/>
    <m/>
    <n v="0"/>
  </r>
  <r>
    <m/>
    <m/>
    <m/>
    <m/>
    <m/>
    <m/>
    <x v="7"/>
    <x v="8"/>
    <x v="6"/>
    <x v="21"/>
    <x v="0"/>
    <x v="4"/>
    <x v="4"/>
    <x v="1"/>
    <x v="69"/>
    <x v="2"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1"/>
    <x v="6"/>
    <x v="21"/>
    <x v="0"/>
    <x v="0"/>
    <x v="4"/>
    <x v="1"/>
    <x v="69"/>
    <x v="2"/>
    <m/>
    <m/>
    <m/>
    <m/>
    <m/>
    <m/>
    <m/>
    <m/>
    <m/>
    <m/>
    <m/>
    <m/>
    <m/>
    <m/>
    <m/>
    <n v="76014.840378111272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2"/>
    <x v="6"/>
    <x v="21"/>
    <x v="0"/>
    <x v="0"/>
    <x v="4"/>
    <x v="1"/>
    <x v="69"/>
    <x v="2"/>
    <m/>
    <m/>
    <m/>
    <m/>
    <m/>
    <m/>
    <m/>
    <m/>
    <m/>
    <m/>
    <m/>
    <m/>
    <m/>
    <m/>
    <m/>
    <n v="10574.781675336322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3"/>
    <x v="6"/>
    <x v="21"/>
    <x v="0"/>
    <x v="0"/>
    <x v="4"/>
    <x v="1"/>
    <x v="69"/>
    <x v="2"/>
    <m/>
    <m/>
    <m/>
    <m/>
    <m/>
    <m/>
    <m/>
    <m/>
    <m/>
    <m/>
    <m/>
    <m/>
    <m/>
    <m/>
    <m/>
    <n v="64125.72203413806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0"/>
    <x v="6"/>
    <x v="21"/>
    <x v="0"/>
    <x v="0"/>
    <x v="4"/>
    <x v="1"/>
    <x v="69"/>
    <x v="2"/>
    <m/>
    <m/>
    <m/>
    <m/>
    <m/>
    <m/>
    <m/>
    <m/>
    <m/>
    <m/>
    <m/>
    <m/>
    <m/>
    <m/>
    <m/>
    <n v="5603.2928960223308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4"/>
    <x v="6"/>
    <x v="21"/>
    <x v="0"/>
    <x v="0"/>
    <x v="4"/>
    <x v="1"/>
    <x v="69"/>
    <x v="2"/>
    <m/>
    <m/>
    <m/>
    <m/>
    <m/>
    <m/>
    <m/>
    <m/>
    <m/>
    <m/>
    <m/>
    <m/>
    <m/>
    <m/>
    <m/>
    <n v="88412.005181026878"/>
    <m/>
    <m/>
    <m/>
    <m/>
    <m/>
    <m/>
    <m/>
    <m/>
    <m/>
    <m/>
    <m/>
    <m/>
    <m/>
    <m/>
    <m/>
    <m/>
    <m/>
    <m/>
    <m/>
    <m/>
    <n v="0"/>
  </r>
  <r>
    <m/>
    <m/>
    <m/>
    <m/>
    <m/>
    <m/>
    <x v="6"/>
    <x v="8"/>
    <x v="6"/>
    <x v="21"/>
    <x v="0"/>
    <x v="4"/>
    <x v="4"/>
    <x v="1"/>
    <x v="69"/>
    <x v="2"/>
    <m/>
    <m/>
    <m/>
    <m/>
    <m/>
    <m/>
    <m/>
    <m/>
    <m/>
    <m/>
    <m/>
    <m/>
    <m/>
    <m/>
    <m/>
    <n v="36409.979257331433"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0"/>
    <x v="0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4"/>
    <x v="8"/>
    <x v="6"/>
    <x v="22"/>
    <x v="0"/>
    <x v="4"/>
    <x v="4"/>
    <x v="1"/>
    <x v="70"/>
    <x v="2"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m/>
    <m/>
    <n v="0"/>
  </r>
  <r>
    <m/>
    <m/>
    <m/>
    <m/>
    <m/>
    <m/>
    <x v="3"/>
    <x v="8"/>
    <x v="6"/>
    <x v="22"/>
    <x v="0"/>
    <x v="4"/>
    <x v="4"/>
    <x v="1"/>
    <x v="70"/>
    <x v="2"/>
    <m/>
    <m/>
    <m/>
    <m/>
    <m/>
    <m/>
    <m/>
    <m/>
    <m/>
    <m/>
    <m/>
    <m/>
    <m/>
    <m/>
    <m/>
    <n v="510"/>
    <m/>
    <m/>
    <m/>
    <m/>
    <m/>
    <m/>
    <m/>
    <m/>
    <m/>
    <m/>
    <m/>
    <m/>
    <m/>
    <m/>
    <m/>
    <m/>
    <m/>
    <m/>
    <m/>
    <m/>
    <n v="0"/>
  </r>
  <r>
    <m/>
    <m/>
    <m/>
    <m/>
    <m/>
    <m/>
    <x v="7"/>
    <x v="8"/>
    <x v="6"/>
    <x v="22"/>
    <x v="0"/>
    <x v="4"/>
    <x v="4"/>
    <x v="1"/>
    <x v="70"/>
    <x v="2"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1"/>
    <x v="6"/>
    <x v="22"/>
    <x v="0"/>
    <x v="0"/>
    <x v="4"/>
    <x v="1"/>
    <x v="70"/>
    <x v="2"/>
    <m/>
    <m/>
    <m/>
    <m/>
    <m/>
    <m/>
    <m/>
    <m/>
    <m/>
    <m/>
    <m/>
    <m/>
    <m/>
    <m/>
    <m/>
    <n v="41343.608023352601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2"/>
    <x v="6"/>
    <x v="22"/>
    <x v="0"/>
    <x v="0"/>
    <x v="4"/>
    <x v="1"/>
    <x v="70"/>
    <x v="2"/>
    <m/>
    <m/>
    <m/>
    <m/>
    <m/>
    <m/>
    <m/>
    <m/>
    <m/>
    <m/>
    <m/>
    <m/>
    <m/>
    <m/>
    <m/>
    <n v="1900.8311201730355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3"/>
    <x v="6"/>
    <x v="22"/>
    <x v="0"/>
    <x v="0"/>
    <x v="4"/>
    <x v="1"/>
    <x v="70"/>
    <x v="2"/>
    <m/>
    <m/>
    <m/>
    <m/>
    <m/>
    <m/>
    <m/>
    <m/>
    <m/>
    <m/>
    <m/>
    <m/>
    <m/>
    <m/>
    <m/>
    <n v="32390.772403416369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0"/>
    <x v="6"/>
    <x v="22"/>
    <x v="0"/>
    <x v="0"/>
    <x v="4"/>
    <x v="1"/>
    <x v="70"/>
    <x v="2"/>
    <m/>
    <m/>
    <m/>
    <m/>
    <m/>
    <m/>
    <m/>
    <m/>
    <m/>
    <m/>
    <m/>
    <m/>
    <m/>
    <m/>
    <m/>
    <n v="26156.429504542408"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4"/>
    <x v="6"/>
    <x v="22"/>
    <x v="0"/>
    <x v="0"/>
    <x v="4"/>
    <x v="1"/>
    <x v="70"/>
    <x v="2"/>
    <m/>
    <m/>
    <m/>
    <m/>
    <m/>
    <m/>
    <m/>
    <m/>
    <m/>
    <m/>
    <m/>
    <m/>
    <m/>
    <m/>
    <m/>
    <n v="46984.43644251558"/>
    <m/>
    <m/>
    <m/>
    <m/>
    <m/>
    <m/>
    <m/>
    <m/>
    <m/>
    <m/>
    <m/>
    <m/>
    <m/>
    <m/>
    <m/>
    <m/>
    <m/>
    <m/>
    <m/>
    <m/>
    <n v="0"/>
  </r>
  <r>
    <m/>
    <m/>
    <m/>
    <m/>
    <m/>
    <m/>
    <x v="6"/>
    <x v="8"/>
    <x v="6"/>
    <x v="22"/>
    <x v="0"/>
    <x v="4"/>
    <x v="4"/>
    <x v="1"/>
    <x v="70"/>
    <x v="2"/>
    <m/>
    <m/>
    <m/>
    <m/>
    <m/>
    <m/>
    <m/>
    <m/>
    <m/>
    <m/>
    <m/>
    <m/>
    <m/>
    <m/>
    <m/>
    <n v="3870"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1"/>
    <x v="1"/>
    <x v="2"/>
    <x v="23"/>
    <x v="0"/>
    <x v="2"/>
    <x v="4"/>
    <x v="1"/>
    <x v="71"/>
    <x v="2"/>
    <m/>
    <n v="1"/>
    <m/>
    <n v="1"/>
    <n v="1827385.1475999996"/>
    <m/>
    <m/>
    <m/>
    <m/>
    <m/>
    <m/>
    <m/>
    <m/>
    <m/>
    <m/>
    <n v="1827385.1475999996"/>
    <n v="1827385.1475999996"/>
    <m/>
    <m/>
    <n v="0"/>
    <n v="0"/>
    <n v="0"/>
    <n v="0"/>
    <n v="2989547.2910364964"/>
    <n v="593919.05829864996"/>
    <n v="4441761.7072000001"/>
    <n v="0"/>
    <n v="15419.351529447002"/>
    <n v="688485.38758944697"/>
    <n v="1123994.6336600001"/>
    <n v="201401.91"/>
    <n v="198600.36225695"/>
    <n v="84845.579756950014"/>
    <n v="201401.91000000003"/>
    <m/>
    <m/>
    <n v="10539377.191327939"/>
  </r>
  <r>
    <m/>
    <m/>
    <m/>
    <m/>
    <m/>
    <m/>
    <x v="1"/>
    <x v="2"/>
    <x v="2"/>
    <x v="23"/>
    <x v="0"/>
    <x v="2"/>
    <x v="4"/>
    <x v="1"/>
    <x v="72"/>
    <x v="2"/>
    <m/>
    <n v="1"/>
    <m/>
    <n v="1"/>
    <n v="1692432.6619999998"/>
    <m/>
    <m/>
    <m/>
    <m/>
    <m/>
    <m/>
    <m/>
    <m/>
    <m/>
    <m/>
    <n v="1692432.6619999998"/>
    <n v="1692432.6619999998"/>
    <m/>
    <m/>
    <m/>
    <m/>
    <m/>
    <m/>
    <m/>
    <m/>
    <m/>
    <m/>
    <m/>
    <m/>
    <m/>
    <m/>
    <m/>
    <m/>
    <m/>
    <m/>
    <m/>
    <n v="0"/>
  </r>
  <r>
    <m/>
    <m/>
    <m/>
    <m/>
    <m/>
    <m/>
    <x v="1"/>
    <x v="1"/>
    <x v="2"/>
    <x v="23"/>
    <x v="0"/>
    <x v="2"/>
    <x v="4"/>
    <x v="1"/>
    <x v="73"/>
    <x v="2"/>
    <m/>
    <n v="1"/>
    <m/>
    <n v="1"/>
    <n v="199300"/>
    <m/>
    <m/>
    <m/>
    <m/>
    <m/>
    <m/>
    <m/>
    <m/>
    <m/>
    <m/>
    <n v="199300"/>
    <n v="199300"/>
    <m/>
    <m/>
    <m/>
    <m/>
    <m/>
    <m/>
    <m/>
    <m/>
    <m/>
    <m/>
    <m/>
    <m/>
    <m/>
    <m/>
    <m/>
    <m/>
    <m/>
    <m/>
    <m/>
    <n v="0"/>
  </r>
  <r>
    <m/>
    <m/>
    <m/>
    <m/>
    <m/>
    <m/>
    <x v="1"/>
    <x v="2"/>
    <x v="2"/>
    <x v="23"/>
    <x v="0"/>
    <x v="2"/>
    <x v="4"/>
    <x v="1"/>
    <x v="74"/>
    <x v="2"/>
    <m/>
    <n v="1"/>
    <m/>
    <n v="1"/>
    <n v="199300"/>
    <m/>
    <m/>
    <m/>
    <m/>
    <m/>
    <m/>
    <m/>
    <m/>
    <m/>
    <m/>
    <n v="199300"/>
    <n v="199300"/>
    <m/>
    <m/>
    <m/>
    <m/>
    <m/>
    <m/>
    <m/>
    <m/>
    <m/>
    <m/>
    <m/>
    <m/>
    <m/>
    <m/>
    <m/>
    <m/>
    <m/>
    <m/>
    <m/>
    <n v="0"/>
  </r>
  <r>
    <m/>
    <m/>
    <m/>
    <m/>
    <m/>
    <m/>
    <x v="1"/>
    <x v="5"/>
    <x v="2"/>
    <x v="23"/>
    <x v="0"/>
    <x v="2"/>
    <x v="4"/>
    <x v="1"/>
    <x v="75"/>
    <x v="2"/>
    <m/>
    <n v="1"/>
    <m/>
    <n v="1"/>
    <n v="3541879.4337735004"/>
    <m/>
    <m/>
    <m/>
    <m/>
    <m/>
    <m/>
    <m/>
    <m/>
    <m/>
    <m/>
    <n v="3541879.4337735004"/>
    <n v="3541879.4337735004"/>
    <m/>
    <m/>
    <m/>
    <m/>
    <m/>
    <m/>
    <m/>
    <m/>
    <m/>
    <m/>
    <m/>
    <m/>
    <m/>
    <m/>
    <m/>
    <m/>
    <m/>
    <m/>
    <m/>
    <n v="0"/>
  </r>
  <r>
    <m/>
    <m/>
    <m/>
    <m/>
    <m/>
    <m/>
    <x v="1"/>
    <x v="9"/>
    <x v="2"/>
    <x v="23"/>
    <x v="0"/>
    <x v="2"/>
    <x v="4"/>
    <x v="1"/>
    <x v="76"/>
    <x v="2"/>
    <m/>
    <n v="1"/>
    <m/>
    <n v="1"/>
    <n v="1842831.4179999998"/>
    <m/>
    <m/>
    <m/>
    <m/>
    <m/>
    <m/>
    <m/>
    <m/>
    <m/>
    <m/>
    <n v="1842831.4179999998"/>
    <n v="1842831.4179999998"/>
    <m/>
    <m/>
    <m/>
    <m/>
    <m/>
    <m/>
    <m/>
    <m/>
    <m/>
    <m/>
    <m/>
    <m/>
    <m/>
    <m/>
    <m/>
    <m/>
    <m/>
    <m/>
    <m/>
    <n v="0"/>
  </r>
  <r>
    <m/>
    <m/>
    <m/>
    <m/>
    <m/>
    <m/>
    <x v="1"/>
    <x v="9"/>
    <x v="2"/>
    <x v="23"/>
    <x v="0"/>
    <x v="2"/>
    <x v="4"/>
    <x v="1"/>
    <x v="77"/>
    <x v="2"/>
    <m/>
    <n v="1"/>
    <m/>
    <n v="1"/>
    <n v="97413.936750141831"/>
    <m/>
    <m/>
    <m/>
    <m/>
    <m/>
    <m/>
    <m/>
    <m/>
    <m/>
    <m/>
    <n v="97413.936750141831"/>
    <n v="97413.936750141831"/>
    <m/>
    <m/>
    <m/>
    <m/>
    <m/>
    <m/>
    <m/>
    <m/>
    <m/>
    <m/>
    <m/>
    <m/>
    <m/>
    <m/>
    <m/>
    <m/>
    <m/>
    <m/>
    <m/>
    <n v="0"/>
  </r>
  <r>
    <m/>
    <m/>
    <m/>
    <m/>
    <m/>
    <m/>
    <x v="1"/>
    <x v="6"/>
    <x v="2"/>
    <x v="23"/>
    <x v="0"/>
    <x v="2"/>
    <x v="4"/>
    <x v="1"/>
    <x v="78"/>
    <x v="2"/>
    <m/>
    <n v="1"/>
    <m/>
    <n v="1"/>
    <n v="982834.401477793"/>
    <m/>
    <m/>
    <m/>
    <m/>
    <m/>
    <m/>
    <m/>
    <m/>
    <m/>
    <m/>
    <n v="982834.401477793"/>
    <n v="982834.401477793"/>
    <m/>
    <m/>
    <m/>
    <m/>
    <m/>
    <m/>
    <m/>
    <m/>
    <m/>
    <m/>
    <m/>
    <m/>
    <m/>
    <m/>
    <m/>
    <m/>
    <m/>
    <m/>
    <m/>
    <n v="0"/>
  </r>
  <r>
    <m/>
    <m/>
    <m/>
    <m/>
    <m/>
    <m/>
    <x v="1"/>
    <x v="10"/>
    <x v="2"/>
    <x v="23"/>
    <x v="0"/>
    <x v="2"/>
    <x v="4"/>
    <x v="1"/>
    <x v="79"/>
    <x v="2"/>
    <m/>
    <n v="1"/>
    <m/>
    <n v="1"/>
    <n v="156000"/>
    <m/>
    <m/>
    <m/>
    <m/>
    <m/>
    <m/>
    <m/>
    <m/>
    <m/>
    <m/>
    <n v="156000"/>
    <n v="156000"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0"/>
    <x v="4"/>
    <x v="6"/>
    <x v="24"/>
    <x v="0"/>
    <x v="2"/>
    <x v="4"/>
    <x v="1"/>
    <x v="80"/>
    <x v="2"/>
    <m/>
    <n v="44.08"/>
    <m/>
    <n v="44.08"/>
    <n v="1000"/>
    <m/>
    <m/>
    <m/>
    <m/>
    <m/>
    <m/>
    <m/>
    <m/>
    <m/>
    <m/>
    <n v="44080"/>
    <n v="44080"/>
    <m/>
    <m/>
    <m/>
    <m/>
    <m/>
    <m/>
    <m/>
    <m/>
    <m/>
    <m/>
    <n v="44080"/>
    <m/>
    <m/>
    <m/>
    <m/>
    <m/>
    <m/>
    <m/>
    <m/>
    <n v="4408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10-11T00:00:00"/>
    <d v="2013-10-25T00:00:00"/>
    <n v="15"/>
    <m/>
    <m/>
    <m/>
    <x v="4"/>
    <x v="8"/>
    <x v="5"/>
    <x v="25"/>
    <x v="0"/>
    <x v="4"/>
    <x v="4"/>
    <x v="0"/>
    <x v="81"/>
    <x v="2"/>
    <m/>
    <n v="1"/>
    <m/>
    <n v="1"/>
    <n v="50000"/>
    <m/>
    <m/>
    <m/>
    <m/>
    <m/>
    <m/>
    <m/>
    <m/>
    <m/>
    <m/>
    <n v="50000"/>
    <n v="50000"/>
    <m/>
    <m/>
    <m/>
    <m/>
    <m/>
    <m/>
    <m/>
    <m/>
    <m/>
    <m/>
    <m/>
    <n v="50000"/>
    <m/>
    <m/>
    <m/>
    <m/>
    <m/>
    <m/>
    <m/>
    <n v="50000"/>
  </r>
  <r>
    <m/>
    <m/>
    <m/>
    <m/>
    <m/>
    <m/>
    <x v="2"/>
    <x v="7"/>
    <x v="3"/>
    <x v="6"/>
    <x v="0"/>
    <x v="0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d v="2013-05-01T00:00:00"/>
    <d v="2014-05-01T00:00:00"/>
    <n v="366"/>
    <m/>
    <m/>
    <m/>
    <x v="4"/>
    <x v="8"/>
    <x v="5"/>
    <x v="26"/>
    <x v="0"/>
    <x v="4"/>
    <x v="4"/>
    <x v="0"/>
    <x v="82"/>
    <x v="2"/>
    <m/>
    <n v="17646590.018284258"/>
    <m/>
    <n v="17646590.018284258"/>
    <n v="1.2699999999999999E-2"/>
    <m/>
    <m/>
    <m/>
    <m/>
    <m/>
    <m/>
    <m/>
    <m/>
    <m/>
    <m/>
    <n v="224111.69323221006"/>
    <n v="224111.69323221006"/>
    <m/>
    <m/>
    <m/>
    <m/>
    <m/>
    <m/>
    <m/>
    <m/>
    <m/>
    <m/>
    <m/>
    <n v="32015.956176030009"/>
    <n v="32015.956176030009"/>
    <n v="32015.956176030009"/>
    <n v="32015.956176030009"/>
    <n v="32015.956176030009"/>
    <n v="32015.956176030009"/>
    <n v="32015.956176030009"/>
    <m/>
    <n v="224111.69323221006"/>
  </r>
  <r>
    <d v="2013-05-01T00:00:00"/>
    <d v="2014-05-01T00:00:00"/>
    <n v="366"/>
    <m/>
    <m/>
    <m/>
    <x v="4"/>
    <x v="8"/>
    <x v="5"/>
    <x v="26"/>
    <x v="0"/>
    <x v="4"/>
    <x v="4"/>
    <x v="0"/>
    <x v="83"/>
    <x v="4"/>
    <m/>
    <n v="12"/>
    <m/>
    <n v="12"/>
    <n v="3000"/>
    <m/>
    <m/>
    <m/>
    <m/>
    <m/>
    <m/>
    <m/>
    <m/>
    <m/>
    <m/>
    <n v="36000"/>
    <n v="36000"/>
    <m/>
    <m/>
    <m/>
    <m/>
    <m/>
    <m/>
    <m/>
    <m/>
    <m/>
    <m/>
    <m/>
    <n v="5142.8571428571431"/>
    <n v="5142.8571428571431"/>
    <n v="5142.8571428571431"/>
    <n v="5142.8571428571431"/>
    <n v="5142.8571428571431"/>
    <n v="5142.8571428571431"/>
    <n v="5142.8571428571431"/>
    <m/>
    <n v="36000.000000000007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84"/>
    <x v="3"/>
    <m/>
    <m/>
    <m/>
    <m/>
    <m/>
    <m/>
    <m/>
    <m/>
    <m/>
    <m/>
    <m/>
    <m/>
    <m/>
    <m/>
    <m/>
    <m/>
    <m/>
    <n v="1146028.8903370539"/>
    <m/>
    <m/>
    <m/>
    <m/>
    <m/>
    <n v="95502.407528087831"/>
    <n v="95502.407528087831"/>
    <n v="95502.407528087831"/>
    <n v="95502.407528087831"/>
    <n v="95502.407528087831"/>
    <n v="95502.407528087831"/>
    <n v="95502.407528087831"/>
    <n v="95502.407528087831"/>
    <n v="95502.407528087831"/>
    <n v="95502.407528087831"/>
    <n v="95502.407528087831"/>
    <n v="95502.407528087831"/>
    <m/>
    <n v="1146028.8903370539"/>
  </r>
  <r>
    <m/>
    <m/>
    <m/>
    <m/>
    <m/>
    <m/>
    <x v="2"/>
    <x v="7"/>
    <x v="3"/>
    <x v="6"/>
    <x v="12"/>
    <x v="4"/>
    <x v="4"/>
    <x v="2"/>
    <x v="85"/>
    <x v="3"/>
    <m/>
    <m/>
    <m/>
    <m/>
    <m/>
    <m/>
    <m/>
    <m/>
    <m/>
    <m/>
    <m/>
    <m/>
    <m/>
    <m/>
    <m/>
    <m/>
    <m/>
    <n v="637674.24828160473"/>
    <m/>
    <n v="0"/>
    <n v="0"/>
    <n v="0"/>
    <n v="0"/>
    <n v="118436.96596004161"/>
    <n v="26086.838622426876"/>
    <n v="253971.67945077954"/>
    <n v="0"/>
    <n v="1168.6186033491399"/>
    <n v="59908.790581699759"/>
    <n v="100639.55169634828"/>
    <n v="20594.60589358136"/>
    <n v="22038.517244190894"/>
    <n v="9937.84328473405"/>
    <n v="24890.836944453247"/>
    <m/>
    <m/>
    <n v="637674.24828160484"/>
  </r>
  <r>
    <m/>
    <m/>
    <m/>
    <m/>
    <m/>
    <m/>
    <x v="2"/>
    <x v="7"/>
    <x v="3"/>
    <x v="6"/>
    <x v="12"/>
    <x v="4"/>
    <x v="4"/>
    <x v="2"/>
    <x v="86"/>
    <x v="3"/>
    <m/>
    <m/>
    <m/>
    <m/>
    <m/>
    <m/>
    <m/>
    <m/>
    <m/>
    <m/>
    <m/>
    <m/>
    <m/>
    <m/>
    <m/>
    <m/>
    <m/>
    <n v="439441.47845678276"/>
    <m/>
    <m/>
    <m/>
    <m/>
    <m/>
    <m/>
    <m/>
    <m/>
    <m/>
    <n v="54930.184807097845"/>
    <n v="54930.184807097845"/>
    <n v="54930.184807097845"/>
    <n v="54930.184807097845"/>
    <n v="54930.184807097845"/>
    <n v="54930.184807097845"/>
    <n v="54930.184807097845"/>
    <n v="54930.184807097845"/>
    <m/>
    <n v="439441.4784567827"/>
  </r>
  <r>
    <m/>
    <m/>
    <m/>
    <m/>
    <m/>
    <m/>
    <x v="2"/>
    <x v="7"/>
    <x v="3"/>
    <x v="6"/>
    <x v="12"/>
    <x v="4"/>
    <x v="4"/>
    <x v="2"/>
    <x v="87"/>
    <x v="3"/>
    <m/>
    <m/>
    <m/>
    <m/>
    <m/>
    <m/>
    <m/>
    <m/>
    <m/>
    <m/>
    <m/>
    <m/>
    <m/>
    <m/>
    <m/>
    <m/>
    <m/>
    <n v="525600"/>
    <m/>
    <m/>
    <m/>
    <m/>
    <m/>
    <n v="525600"/>
    <m/>
    <m/>
    <m/>
    <m/>
    <m/>
    <m/>
    <m/>
    <m/>
    <m/>
    <m/>
    <m/>
    <m/>
    <n v="525600"/>
  </r>
  <r>
    <m/>
    <m/>
    <m/>
    <m/>
    <m/>
    <m/>
    <x v="2"/>
    <x v="7"/>
    <x v="3"/>
    <x v="6"/>
    <x v="12"/>
    <x v="4"/>
    <x v="4"/>
    <x v="2"/>
    <x v="88"/>
    <x v="3"/>
    <m/>
    <m/>
    <m/>
    <m/>
    <m/>
    <m/>
    <m/>
    <m/>
    <m/>
    <m/>
    <m/>
    <m/>
    <m/>
    <m/>
    <m/>
    <m/>
    <m/>
    <n v="18397.400000000001"/>
    <m/>
    <m/>
    <m/>
    <m/>
    <m/>
    <n v="18397.400000000001"/>
    <m/>
    <m/>
    <m/>
    <m/>
    <m/>
    <m/>
    <m/>
    <m/>
    <m/>
    <m/>
    <m/>
    <m/>
    <n v="18397.400000000001"/>
  </r>
  <r>
    <m/>
    <m/>
    <m/>
    <m/>
    <m/>
    <m/>
    <x v="2"/>
    <x v="7"/>
    <x v="3"/>
    <x v="6"/>
    <x v="12"/>
    <x v="4"/>
    <x v="4"/>
    <x v="2"/>
    <x v="89"/>
    <x v="3"/>
    <m/>
    <m/>
    <m/>
    <m/>
    <m/>
    <m/>
    <m/>
    <m/>
    <m/>
    <m/>
    <m/>
    <m/>
    <m/>
    <m/>
    <m/>
    <m/>
    <m/>
    <n v="100000"/>
    <m/>
    <m/>
    <m/>
    <m/>
    <m/>
    <m/>
    <m/>
    <m/>
    <m/>
    <n v="12500"/>
    <n v="12500"/>
    <n v="12500"/>
    <n v="12500"/>
    <n v="12500"/>
    <n v="12500"/>
    <n v="12500"/>
    <n v="12500"/>
    <m/>
    <n v="10000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7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7"/>
    <x v="6"/>
    <x v="12"/>
    <x v="4"/>
    <x v="4"/>
    <x v="2"/>
    <x v="9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7"/>
    <x v="6"/>
    <x v="12"/>
    <x v="4"/>
    <x v="4"/>
    <x v="2"/>
    <x v="91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7"/>
    <x v="6"/>
    <x v="12"/>
    <x v="4"/>
    <x v="4"/>
    <x v="2"/>
    <x v="92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7"/>
    <x v="6"/>
    <x v="12"/>
    <x v="4"/>
    <x v="4"/>
    <x v="2"/>
    <x v="93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7"/>
    <x v="6"/>
    <x v="12"/>
    <x v="4"/>
    <x v="4"/>
    <x v="2"/>
    <x v="94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7"/>
    <x v="6"/>
    <x v="12"/>
    <x v="4"/>
    <x v="4"/>
    <x v="2"/>
    <x v="95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7"/>
    <x v="6"/>
    <x v="12"/>
    <x v="4"/>
    <x v="4"/>
    <x v="2"/>
    <x v="96"/>
    <x v="3"/>
    <m/>
    <m/>
    <m/>
    <m/>
    <m/>
    <m/>
    <m/>
    <m/>
    <m/>
    <m/>
    <m/>
    <m/>
    <m/>
    <m/>
    <m/>
    <m/>
    <m/>
    <n v="3821021.8645246257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7"/>
    <x v="6"/>
    <x v="12"/>
    <x v="4"/>
    <x v="4"/>
    <x v="2"/>
    <x v="97"/>
    <x v="3"/>
    <m/>
    <m/>
    <m/>
    <m/>
    <m/>
    <m/>
    <m/>
    <m/>
    <m/>
    <m/>
    <m/>
    <m/>
    <m/>
    <m/>
    <m/>
    <m/>
    <m/>
    <n v="802293.54444916465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7"/>
    <x v="6"/>
    <x v="12"/>
    <x v="4"/>
    <x v="4"/>
    <x v="2"/>
    <x v="98"/>
    <x v="3"/>
    <m/>
    <m/>
    <m/>
    <m/>
    <m/>
    <m/>
    <m/>
    <m/>
    <m/>
    <m/>
    <m/>
    <m/>
    <m/>
    <m/>
    <m/>
    <m/>
    <m/>
    <n v="4889729.5941788666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7"/>
    <x v="6"/>
    <x v="12"/>
    <x v="4"/>
    <x v="4"/>
    <x v="2"/>
    <x v="99"/>
    <x v="3"/>
    <m/>
    <m/>
    <m/>
    <m/>
    <m/>
    <m/>
    <m/>
    <m/>
    <m/>
    <m/>
    <m/>
    <m/>
    <m/>
    <m/>
    <m/>
    <m/>
    <m/>
    <n v="191345.20752808781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7"/>
    <x v="6"/>
    <x v="12"/>
    <x v="4"/>
    <x v="4"/>
    <x v="2"/>
    <x v="100"/>
    <x v="3"/>
    <m/>
    <m/>
    <m/>
    <m/>
    <m/>
    <m/>
    <m/>
    <m/>
    <m/>
    <m/>
    <m/>
    <m/>
    <m/>
    <m/>
    <m/>
    <m/>
    <m/>
    <n v="558716.0650542418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7"/>
    <x v="6"/>
    <x v="12"/>
    <x v="4"/>
    <x v="4"/>
    <x v="2"/>
    <x v="101"/>
    <x v="3"/>
    <m/>
    <m/>
    <m/>
    <m/>
    <m/>
    <m/>
    <m/>
    <m/>
    <m/>
    <m/>
    <m/>
    <m/>
    <m/>
    <m/>
    <m/>
    <m/>
    <m/>
    <n v="1892224.8072138266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7"/>
    <x v="6"/>
    <x v="12"/>
    <x v="4"/>
    <x v="4"/>
    <x v="2"/>
    <x v="102"/>
    <x v="3"/>
    <m/>
    <m/>
    <m/>
    <m/>
    <m/>
    <m/>
    <m/>
    <m/>
    <m/>
    <m/>
    <m/>
    <m/>
    <m/>
    <m/>
    <m/>
    <m/>
    <m/>
    <n v="2360164.9504162045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7"/>
    <x v="6"/>
    <x v="12"/>
    <x v="4"/>
    <x v="4"/>
    <x v="2"/>
    <x v="103"/>
    <x v="3"/>
    <m/>
    <m/>
    <m/>
    <m/>
    <m/>
    <m/>
    <m/>
    <m/>
    <m/>
    <m/>
    <m/>
    <m/>
    <m/>
    <m/>
    <m/>
    <m/>
    <m/>
    <n v="1328115.057223188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7"/>
    <x v="6"/>
    <x v="12"/>
    <x v="4"/>
    <x v="4"/>
    <x v="2"/>
    <x v="104"/>
    <x v="3"/>
    <m/>
    <m/>
    <m/>
    <m/>
    <m/>
    <m/>
    <m/>
    <m/>
    <m/>
    <m/>
    <m/>
    <m/>
    <m/>
    <m/>
    <m/>
    <m/>
    <m/>
    <n v="1335323.8718151061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7"/>
    <x v="6"/>
    <x v="12"/>
    <x v="4"/>
    <x v="4"/>
    <x v="2"/>
    <x v="105"/>
    <x v="3"/>
    <m/>
    <m/>
    <m/>
    <m/>
    <m/>
    <m/>
    <m/>
    <m/>
    <m/>
    <m/>
    <m/>
    <m/>
    <m/>
    <m/>
    <m/>
    <m/>
    <m/>
    <n v="1521809.769300045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7"/>
    <x v="6"/>
    <x v="12"/>
    <x v="4"/>
    <x v="4"/>
    <x v="2"/>
    <x v="106"/>
    <x v="3"/>
    <m/>
    <m/>
    <m/>
    <m/>
    <m/>
    <m/>
    <m/>
    <m/>
    <m/>
    <m/>
    <m/>
    <m/>
    <m/>
    <m/>
    <m/>
    <m/>
    <m/>
    <n v="1115563.0301936481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7"/>
    <x v="6"/>
    <x v="12"/>
    <x v="4"/>
    <x v="4"/>
    <x v="2"/>
    <x v="107"/>
    <x v="3"/>
    <m/>
    <m/>
    <m/>
    <m/>
    <m/>
    <m/>
    <m/>
    <m/>
    <m/>
    <m/>
    <m/>
    <m/>
    <m/>
    <m/>
    <m/>
    <m/>
    <m/>
    <n v="711648.29630370275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7"/>
    <x v="6"/>
    <x v="12"/>
    <x v="4"/>
    <x v="4"/>
    <x v="2"/>
    <x v="108"/>
    <x v="3"/>
    <m/>
    <m/>
    <m/>
    <m/>
    <m/>
    <m/>
    <m/>
    <m/>
    <m/>
    <m/>
    <m/>
    <m/>
    <m/>
    <m/>
    <m/>
    <m/>
    <m/>
    <n v="245887.86211770726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7"/>
    <x v="6"/>
    <x v="12"/>
    <x v="4"/>
    <x v="4"/>
    <x v="2"/>
    <x v="109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7"/>
    <x v="6"/>
    <x v="12"/>
    <x v="4"/>
    <x v="4"/>
    <x v="2"/>
    <x v="110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7"/>
    <x v="6"/>
    <x v="12"/>
    <x v="4"/>
    <x v="4"/>
    <x v="2"/>
    <x v="111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7"/>
    <x v="6"/>
    <x v="12"/>
    <x v="4"/>
    <x v="4"/>
    <x v="2"/>
    <x v="112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8"/>
    <x v="6"/>
    <x v="12"/>
    <x v="4"/>
    <x v="4"/>
    <x v="2"/>
    <x v="92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8"/>
    <x v="6"/>
    <x v="12"/>
    <x v="4"/>
    <x v="4"/>
    <x v="2"/>
    <x v="93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8"/>
    <x v="6"/>
    <x v="12"/>
    <x v="4"/>
    <x v="4"/>
    <x v="2"/>
    <x v="94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8"/>
    <x v="6"/>
    <x v="12"/>
    <x v="4"/>
    <x v="4"/>
    <x v="2"/>
    <x v="95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8"/>
    <x v="6"/>
    <x v="12"/>
    <x v="4"/>
    <x v="4"/>
    <x v="2"/>
    <x v="96"/>
    <x v="3"/>
    <m/>
    <m/>
    <m/>
    <m/>
    <m/>
    <m/>
    <m/>
    <m/>
    <m/>
    <m/>
    <m/>
    <m/>
    <m/>
    <m/>
    <m/>
    <m/>
    <m/>
    <n v="71200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8"/>
    <x v="6"/>
    <x v="12"/>
    <x v="4"/>
    <x v="4"/>
    <x v="2"/>
    <x v="97"/>
    <x v="3"/>
    <m/>
    <m/>
    <m/>
    <m/>
    <m/>
    <m/>
    <m/>
    <m/>
    <m/>
    <m/>
    <m/>
    <m/>
    <m/>
    <m/>
    <m/>
    <m/>
    <m/>
    <n v="720200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8"/>
    <x v="6"/>
    <x v="12"/>
    <x v="4"/>
    <x v="4"/>
    <x v="2"/>
    <x v="98"/>
    <x v="3"/>
    <m/>
    <m/>
    <m/>
    <m/>
    <m/>
    <m/>
    <m/>
    <m/>
    <m/>
    <m/>
    <m/>
    <m/>
    <m/>
    <m/>
    <m/>
    <m/>
    <m/>
    <n v="648900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8"/>
    <x v="6"/>
    <x v="12"/>
    <x v="4"/>
    <x v="4"/>
    <x v="2"/>
    <x v="99"/>
    <x v="3"/>
    <m/>
    <m/>
    <m/>
    <m/>
    <m/>
    <m/>
    <m/>
    <m/>
    <m/>
    <m/>
    <m/>
    <m/>
    <m/>
    <m/>
    <m/>
    <m/>
    <m/>
    <n v="166700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8"/>
    <x v="6"/>
    <x v="12"/>
    <x v="4"/>
    <x v="4"/>
    <x v="2"/>
    <x v="100"/>
    <x v="3"/>
    <m/>
    <m/>
    <m/>
    <m/>
    <m/>
    <m/>
    <m/>
    <m/>
    <m/>
    <m/>
    <m/>
    <m/>
    <m/>
    <m/>
    <m/>
    <m/>
    <m/>
    <n v="134400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8"/>
    <x v="6"/>
    <x v="12"/>
    <x v="4"/>
    <x v="4"/>
    <x v="2"/>
    <x v="101"/>
    <x v="3"/>
    <m/>
    <m/>
    <m/>
    <m/>
    <m/>
    <m/>
    <m/>
    <m/>
    <m/>
    <m/>
    <m/>
    <m/>
    <m/>
    <m/>
    <m/>
    <m/>
    <m/>
    <n v="193700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8"/>
    <x v="6"/>
    <x v="12"/>
    <x v="4"/>
    <x v="4"/>
    <x v="2"/>
    <x v="102"/>
    <x v="3"/>
    <m/>
    <m/>
    <m/>
    <m/>
    <m/>
    <m/>
    <m/>
    <m/>
    <m/>
    <m/>
    <m/>
    <m/>
    <m/>
    <m/>
    <m/>
    <m/>
    <m/>
    <n v="192700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8"/>
    <x v="6"/>
    <x v="12"/>
    <x v="4"/>
    <x v="4"/>
    <x v="2"/>
    <x v="103"/>
    <x v="3"/>
    <m/>
    <m/>
    <m/>
    <m/>
    <m/>
    <m/>
    <m/>
    <m/>
    <m/>
    <m/>
    <m/>
    <m/>
    <m/>
    <m/>
    <m/>
    <m/>
    <m/>
    <n v="64500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8"/>
    <x v="6"/>
    <x v="12"/>
    <x v="4"/>
    <x v="4"/>
    <x v="2"/>
    <x v="104"/>
    <x v="3"/>
    <m/>
    <m/>
    <m/>
    <m/>
    <m/>
    <m/>
    <m/>
    <m/>
    <m/>
    <m/>
    <m/>
    <m/>
    <m/>
    <m/>
    <m/>
    <m/>
    <m/>
    <n v="76400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8"/>
    <x v="6"/>
    <x v="12"/>
    <x v="4"/>
    <x v="4"/>
    <x v="2"/>
    <x v="105"/>
    <x v="3"/>
    <m/>
    <m/>
    <m/>
    <m/>
    <m/>
    <m/>
    <m/>
    <m/>
    <m/>
    <m/>
    <m/>
    <m/>
    <m/>
    <m/>
    <m/>
    <m/>
    <m/>
    <n v="80200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8"/>
    <x v="6"/>
    <x v="12"/>
    <x v="4"/>
    <x v="4"/>
    <x v="2"/>
    <x v="106"/>
    <x v="3"/>
    <m/>
    <m/>
    <m/>
    <m/>
    <m/>
    <m/>
    <m/>
    <m/>
    <m/>
    <m/>
    <m/>
    <m/>
    <m/>
    <m/>
    <m/>
    <m/>
    <m/>
    <n v="123200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8"/>
    <x v="6"/>
    <x v="12"/>
    <x v="4"/>
    <x v="4"/>
    <x v="2"/>
    <x v="107"/>
    <x v="3"/>
    <m/>
    <m/>
    <m/>
    <m/>
    <m/>
    <m/>
    <m/>
    <m/>
    <m/>
    <m/>
    <m/>
    <m/>
    <m/>
    <m/>
    <m/>
    <m/>
    <m/>
    <n v="92000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8"/>
    <x v="6"/>
    <x v="12"/>
    <x v="4"/>
    <x v="4"/>
    <x v="2"/>
    <x v="108"/>
    <x v="3"/>
    <m/>
    <m/>
    <m/>
    <m/>
    <m/>
    <m/>
    <m/>
    <m/>
    <m/>
    <m/>
    <m/>
    <m/>
    <m/>
    <m/>
    <m/>
    <m/>
    <m/>
    <n v="47000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8"/>
    <x v="6"/>
    <x v="12"/>
    <x v="4"/>
    <x v="4"/>
    <x v="2"/>
    <x v="109"/>
    <x v="3"/>
    <m/>
    <m/>
    <m/>
    <m/>
    <m/>
    <m/>
    <m/>
    <m/>
    <m/>
    <m/>
    <m/>
    <m/>
    <m/>
    <m/>
    <m/>
    <m/>
    <m/>
    <n v="16500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8"/>
    <x v="6"/>
    <x v="12"/>
    <x v="4"/>
    <x v="4"/>
    <x v="2"/>
    <x v="110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8"/>
    <x v="6"/>
    <x v="12"/>
    <x v="4"/>
    <x v="4"/>
    <x v="2"/>
    <x v="111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8"/>
    <x v="6"/>
    <x v="12"/>
    <x v="4"/>
    <x v="4"/>
    <x v="2"/>
    <x v="112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9"/>
    <x v="6"/>
    <x v="12"/>
    <x v="4"/>
    <x v="4"/>
    <x v="2"/>
    <x v="92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9"/>
    <x v="6"/>
    <x v="12"/>
    <x v="4"/>
    <x v="4"/>
    <x v="2"/>
    <x v="93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9"/>
    <x v="6"/>
    <x v="12"/>
    <x v="4"/>
    <x v="4"/>
    <x v="2"/>
    <x v="94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9"/>
    <x v="6"/>
    <x v="12"/>
    <x v="4"/>
    <x v="4"/>
    <x v="2"/>
    <x v="95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9"/>
    <x v="6"/>
    <x v="12"/>
    <x v="4"/>
    <x v="4"/>
    <x v="2"/>
    <x v="96"/>
    <x v="3"/>
    <m/>
    <m/>
    <m/>
    <m/>
    <m/>
    <m/>
    <m/>
    <m/>
    <m/>
    <m/>
    <m/>
    <m/>
    <m/>
    <m/>
    <m/>
    <m/>
    <m/>
    <n v="-3109021.8645246257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9"/>
    <x v="6"/>
    <x v="12"/>
    <x v="4"/>
    <x v="4"/>
    <x v="2"/>
    <x v="97"/>
    <x v="3"/>
    <m/>
    <m/>
    <m/>
    <m/>
    <m/>
    <m/>
    <m/>
    <m/>
    <m/>
    <m/>
    <m/>
    <m/>
    <m/>
    <m/>
    <m/>
    <m/>
    <m/>
    <n v="6399706.4555508355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9"/>
    <x v="6"/>
    <x v="12"/>
    <x v="4"/>
    <x v="4"/>
    <x v="2"/>
    <x v="98"/>
    <x v="3"/>
    <m/>
    <m/>
    <m/>
    <m/>
    <m/>
    <m/>
    <m/>
    <m/>
    <m/>
    <m/>
    <m/>
    <m/>
    <m/>
    <m/>
    <m/>
    <m/>
    <m/>
    <n v="1599270.4058211334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9"/>
    <x v="6"/>
    <x v="12"/>
    <x v="4"/>
    <x v="4"/>
    <x v="2"/>
    <x v="99"/>
    <x v="3"/>
    <m/>
    <m/>
    <m/>
    <m/>
    <m/>
    <m/>
    <m/>
    <m/>
    <m/>
    <m/>
    <m/>
    <m/>
    <m/>
    <m/>
    <m/>
    <m/>
    <m/>
    <n v="1475654.7924719122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9"/>
    <x v="6"/>
    <x v="12"/>
    <x v="4"/>
    <x v="4"/>
    <x v="2"/>
    <x v="100"/>
    <x v="3"/>
    <m/>
    <m/>
    <m/>
    <m/>
    <m/>
    <m/>
    <m/>
    <m/>
    <m/>
    <m/>
    <m/>
    <m/>
    <m/>
    <m/>
    <m/>
    <m/>
    <m/>
    <n v="785283.9349457582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9"/>
    <x v="6"/>
    <x v="12"/>
    <x v="4"/>
    <x v="4"/>
    <x v="2"/>
    <x v="101"/>
    <x v="3"/>
    <m/>
    <m/>
    <m/>
    <m/>
    <m/>
    <m/>
    <m/>
    <m/>
    <m/>
    <m/>
    <m/>
    <m/>
    <m/>
    <m/>
    <m/>
    <m/>
    <m/>
    <n v="44775.192786173429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9"/>
    <x v="6"/>
    <x v="12"/>
    <x v="4"/>
    <x v="4"/>
    <x v="2"/>
    <x v="102"/>
    <x v="3"/>
    <m/>
    <m/>
    <m/>
    <m/>
    <m/>
    <m/>
    <m/>
    <m/>
    <m/>
    <m/>
    <m/>
    <m/>
    <m/>
    <m/>
    <m/>
    <m/>
    <m/>
    <n v="-433164.95041620452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9"/>
    <x v="6"/>
    <x v="12"/>
    <x v="4"/>
    <x v="4"/>
    <x v="2"/>
    <x v="103"/>
    <x v="3"/>
    <m/>
    <m/>
    <m/>
    <m/>
    <m/>
    <m/>
    <m/>
    <m/>
    <m/>
    <m/>
    <m/>
    <m/>
    <m/>
    <m/>
    <m/>
    <m/>
    <m/>
    <n v="-683115.05722318799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9"/>
    <x v="6"/>
    <x v="12"/>
    <x v="4"/>
    <x v="4"/>
    <x v="2"/>
    <x v="104"/>
    <x v="3"/>
    <m/>
    <m/>
    <m/>
    <m/>
    <m/>
    <m/>
    <m/>
    <m/>
    <m/>
    <m/>
    <m/>
    <m/>
    <m/>
    <m/>
    <m/>
    <m/>
    <m/>
    <n v="-571323.87181510613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9"/>
    <x v="6"/>
    <x v="12"/>
    <x v="4"/>
    <x v="4"/>
    <x v="2"/>
    <x v="105"/>
    <x v="3"/>
    <m/>
    <m/>
    <m/>
    <m/>
    <m/>
    <m/>
    <m/>
    <m/>
    <m/>
    <m/>
    <m/>
    <m/>
    <m/>
    <m/>
    <m/>
    <m/>
    <m/>
    <n v="-719809.76930004498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9"/>
    <x v="6"/>
    <x v="12"/>
    <x v="4"/>
    <x v="4"/>
    <x v="2"/>
    <x v="106"/>
    <x v="3"/>
    <m/>
    <m/>
    <m/>
    <m/>
    <m/>
    <m/>
    <m/>
    <m/>
    <m/>
    <m/>
    <m/>
    <m/>
    <m/>
    <m/>
    <m/>
    <m/>
    <m/>
    <n v="116436.96980635193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9"/>
    <x v="6"/>
    <x v="12"/>
    <x v="4"/>
    <x v="4"/>
    <x v="2"/>
    <x v="107"/>
    <x v="3"/>
    <m/>
    <m/>
    <m/>
    <m/>
    <m/>
    <m/>
    <m/>
    <m/>
    <m/>
    <m/>
    <m/>
    <m/>
    <m/>
    <m/>
    <m/>
    <m/>
    <m/>
    <n v="208351.70369629725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9"/>
    <x v="6"/>
    <x v="12"/>
    <x v="4"/>
    <x v="4"/>
    <x v="2"/>
    <x v="108"/>
    <x v="3"/>
    <m/>
    <m/>
    <m/>
    <m/>
    <m/>
    <m/>
    <m/>
    <m/>
    <m/>
    <m/>
    <m/>
    <m/>
    <m/>
    <m/>
    <m/>
    <m/>
    <m/>
    <n v="224112.13788229274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9"/>
    <x v="6"/>
    <x v="12"/>
    <x v="4"/>
    <x v="4"/>
    <x v="2"/>
    <x v="109"/>
    <x v="3"/>
    <m/>
    <m/>
    <m/>
    <m/>
    <m/>
    <m/>
    <m/>
    <m/>
    <m/>
    <m/>
    <m/>
    <m/>
    <m/>
    <m/>
    <m/>
    <m/>
    <m/>
    <n v="16500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9"/>
    <x v="6"/>
    <x v="12"/>
    <x v="4"/>
    <x v="4"/>
    <x v="2"/>
    <x v="110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9"/>
    <x v="6"/>
    <x v="12"/>
    <x v="4"/>
    <x v="4"/>
    <x v="2"/>
    <x v="111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9"/>
    <x v="6"/>
    <x v="12"/>
    <x v="4"/>
    <x v="4"/>
    <x v="2"/>
    <x v="112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0"/>
    <x v="6"/>
    <x v="12"/>
    <x v="4"/>
    <x v="4"/>
    <x v="2"/>
    <x v="92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0"/>
    <x v="6"/>
    <x v="12"/>
    <x v="4"/>
    <x v="4"/>
    <x v="2"/>
    <x v="93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0"/>
    <x v="6"/>
    <x v="12"/>
    <x v="4"/>
    <x v="4"/>
    <x v="2"/>
    <x v="94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0"/>
    <x v="6"/>
    <x v="12"/>
    <x v="4"/>
    <x v="4"/>
    <x v="2"/>
    <x v="95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0"/>
    <x v="6"/>
    <x v="12"/>
    <x v="4"/>
    <x v="4"/>
    <x v="2"/>
    <x v="96"/>
    <x v="3"/>
    <m/>
    <m/>
    <m/>
    <m/>
    <m/>
    <m/>
    <m/>
    <m/>
    <m/>
    <m/>
    <m/>
    <m/>
    <m/>
    <m/>
    <m/>
    <m/>
    <m/>
    <n v="444521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0"/>
    <x v="6"/>
    <x v="12"/>
    <x v="4"/>
    <x v="4"/>
    <x v="2"/>
    <x v="97"/>
    <x v="3"/>
    <m/>
    <m/>
    <m/>
    <m/>
    <m/>
    <m/>
    <m/>
    <m/>
    <m/>
    <m/>
    <m/>
    <m/>
    <m/>
    <m/>
    <m/>
    <m/>
    <m/>
    <n v="588057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0"/>
    <x v="6"/>
    <x v="12"/>
    <x v="4"/>
    <x v="4"/>
    <x v="2"/>
    <x v="98"/>
    <x v="3"/>
    <m/>
    <m/>
    <m/>
    <m/>
    <m/>
    <m/>
    <m/>
    <m/>
    <m/>
    <m/>
    <m/>
    <m/>
    <m/>
    <m/>
    <m/>
    <m/>
    <m/>
    <n v="576685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0"/>
    <x v="6"/>
    <x v="12"/>
    <x v="4"/>
    <x v="4"/>
    <x v="2"/>
    <x v="99"/>
    <x v="3"/>
    <m/>
    <m/>
    <m/>
    <m/>
    <m/>
    <m/>
    <m/>
    <m/>
    <m/>
    <m/>
    <m/>
    <m/>
    <m/>
    <m/>
    <m/>
    <m/>
    <m/>
    <n v="1827414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0"/>
    <x v="6"/>
    <x v="12"/>
    <x v="4"/>
    <x v="4"/>
    <x v="2"/>
    <x v="100"/>
    <x v="3"/>
    <m/>
    <m/>
    <m/>
    <m/>
    <m/>
    <m/>
    <m/>
    <m/>
    <m/>
    <m/>
    <m/>
    <m/>
    <m/>
    <m/>
    <m/>
    <m/>
    <m/>
    <n v="1837065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0"/>
    <x v="6"/>
    <x v="12"/>
    <x v="4"/>
    <x v="4"/>
    <x v="2"/>
    <x v="101"/>
    <x v="3"/>
    <m/>
    <m/>
    <m/>
    <m/>
    <m/>
    <m/>
    <m/>
    <m/>
    <m/>
    <m/>
    <m/>
    <m/>
    <m/>
    <m/>
    <m/>
    <m/>
    <m/>
    <n v="2483983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0"/>
    <x v="6"/>
    <x v="12"/>
    <x v="4"/>
    <x v="4"/>
    <x v="2"/>
    <x v="102"/>
    <x v="3"/>
    <m/>
    <m/>
    <m/>
    <m/>
    <m/>
    <m/>
    <m/>
    <m/>
    <m/>
    <m/>
    <m/>
    <m/>
    <m/>
    <m/>
    <m/>
    <m/>
    <m/>
    <n v="2387106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0"/>
    <x v="6"/>
    <x v="12"/>
    <x v="4"/>
    <x v="4"/>
    <x v="2"/>
    <x v="103"/>
    <x v="3"/>
    <m/>
    <m/>
    <m/>
    <m/>
    <m/>
    <m/>
    <m/>
    <m/>
    <m/>
    <m/>
    <m/>
    <m/>
    <m/>
    <m/>
    <m/>
    <m/>
    <m/>
    <n v="761901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0"/>
    <x v="6"/>
    <x v="12"/>
    <x v="4"/>
    <x v="4"/>
    <x v="2"/>
    <x v="104"/>
    <x v="3"/>
    <m/>
    <m/>
    <m/>
    <m/>
    <m/>
    <m/>
    <m/>
    <m/>
    <m/>
    <m/>
    <m/>
    <m/>
    <m/>
    <m/>
    <m/>
    <m/>
    <m/>
    <n v="669881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0"/>
    <x v="6"/>
    <x v="12"/>
    <x v="4"/>
    <x v="4"/>
    <x v="2"/>
    <x v="105"/>
    <x v="3"/>
    <m/>
    <m/>
    <m/>
    <m/>
    <m/>
    <m/>
    <m/>
    <m/>
    <m/>
    <m/>
    <m/>
    <m/>
    <m/>
    <m/>
    <m/>
    <m/>
    <m/>
    <n v="1221101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0"/>
    <x v="6"/>
    <x v="12"/>
    <x v="4"/>
    <x v="4"/>
    <x v="2"/>
    <x v="106"/>
    <x v="3"/>
    <m/>
    <m/>
    <m/>
    <m/>
    <m/>
    <m/>
    <m/>
    <m/>
    <m/>
    <m/>
    <m/>
    <m/>
    <m/>
    <m/>
    <m/>
    <m/>
    <m/>
    <n v="1717541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0"/>
    <x v="6"/>
    <x v="12"/>
    <x v="4"/>
    <x v="4"/>
    <x v="2"/>
    <x v="107"/>
    <x v="3"/>
    <m/>
    <m/>
    <m/>
    <m/>
    <m/>
    <m/>
    <m/>
    <m/>
    <m/>
    <m/>
    <m/>
    <m/>
    <m/>
    <m/>
    <m/>
    <m/>
    <m/>
    <n v="759019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0"/>
    <x v="6"/>
    <x v="12"/>
    <x v="4"/>
    <x v="4"/>
    <x v="2"/>
    <x v="108"/>
    <x v="3"/>
    <m/>
    <m/>
    <m/>
    <m/>
    <m/>
    <m/>
    <m/>
    <m/>
    <m/>
    <m/>
    <m/>
    <m/>
    <m/>
    <m/>
    <m/>
    <m/>
    <m/>
    <n v="88298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0"/>
    <x v="6"/>
    <x v="12"/>
    <x v="4"/>
    <x v="4"/>
    <x v="2"/>
    <x v="109"/>
    <x v="3"/>
    <m/>
    <m/>
    <m/>
    <m/>
    <m/>
    <m/>
    <m/>
    <m/>
    <m/>
    <m/>
    <m/>
    <m/>
    <m/>
    <m/>
    <m/>
    <m/>
    <m/>
    <n v="22056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0"/>
    <x v="6"/>
    <x v="12"/>
    <x v="4"/>
    <x v="4"/>
    <x v="2"/>
    <x v="110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0"/>
    <x v="6"/>
    <x v="12"/>
    <x v="4"/>
    <x v="4"/>
    <x v="2"/>
    <x v="111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0"/>
    <x v="6"/>
    <x v="12"/>
    <x v="4"/>
    <x v="4"/>
    <x v="2"/>
    <x v="112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1"/>
    <x v="6"/>
    <x v="12"/>
    <x v="4"/>
    <x v="4"/>
    <x v="2"/>
    <x v="92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1"/>
    <x v="6"/>
    <x v="12"/>
    <x v="4"/>
    <x v="4"/>
    <x v="2"/>
    <x v="93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1"/>
    <x v="6"/>
    <x v="12"/>
    <x v="4"/>
    <x v="4"/>
    <x v="2"/>
    <x v="94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1"/>
    <x v="6"/>
    <x v="12"/>
    <x v="4"/>
    <x v="4"/>
    <x v="2"/>
    <x v="95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1"/>
    <x v="6"/>
    <x v="12"/>
    <x v="4"/>
    <x v="4"/>
    <x v="2"/>
    <x v="96"/>
    <x v="3"/>
    <m/>
    <m/>
    <m/>
    <m/>
    <m/>
    <m/>
    <m/>
    <m/>
    <m/>
    <m/>
    <m/>
    <m/>
    <m/>
    <m/>
    <m/>
    <m/>
    <m/>
    <n v="-3376500.8645246257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1"/>
    <x v="6"/>
    <x v="12"/>
    <x v="4"/>
    <x v="4"/>
    <x v="2"/>
    <x v="97"/>
    <x v="3"/>
    <m/>
    <m/>
    <m/>
    <m/>
    <m/>
    <m/>
    <m/>
    <m/>
    <m/>
    <m/>
    <m/>
    <m/>
    <m/>
    <m/>
    <m/>
    <m/>
    <m/>
    <n v="5078276.4555508355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1"/>
    <x v="6"/>
    <x v="12"/>
    <x v="4"/>
    <x v="4"/>
    <x v="2"/>
    <x v="98"/>
    <x v="3"/>
    <m/>
    <m/>
    <m/>
    <m/>
    <m/>
    <m/>
    <m/>
    <m/>
    <m/>
    <m/>
    <m/>
    <m/>
    <m/>
    <m/>
    <m/>
    <m/>
    <m/>
    <n v="877120.4058211334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1"/>
    <x v="6"/>
    <x v="12"/>
    <x v="4"/>
    <x v="4"/>
    <x v="2"/>
    <x v="99"/>
    <x v="3"/>
    <m/>
    <m/>
    <m/>
    <m/>
    <m/>
    <m/>
    <m/>
    <m/>
    <m/>
    <m/>
    <m/>
    <m/>
    <m/>
    <m/>
    <m/>
    <m/>
    <m/>
    <n v="1636068.7924719122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1"/>
    <x v="6"/>
    <x v="12"/>
    <x v="4"/>
    <x v="4"/>
    <x v="2"/>
    <x v="100"/>
    <x v="3"/>
    <m/>
    <m/>
    <m/>
    <m/>
    <m/>
    <m/>
    <m/>
    <m/>
    <m/>
    <m/>
    <m/>
    <m/>
    <m/>
    <m/>
    <m/>
    <m/>
    <m/>
    <n v="1278348.9349457582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1"/>
    <x v="6"/>
    <x v="12"/>
    <x v="4"/>
    <x v="4"/>
    <x v="2"/>
    <x v="101"/>
    <x v="3"/>
    <m/>
    <m/>
    <m/>
    <m/>
    <m/>
    <m/>
    <m/>
    <m/>
    <m/>
    <m/>
    <m/>
    <m/>
    <m/>
    <m/>
    <m/>
    <m/>
    <m/>
    <n v="591758.19278617343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1"/>
    <x v="6"/>
    <x v="12"/>
    <x v="4"/>
    <x v="4"/>
    <x v="2"/>
    <x v="102"/>
    <x v="3"/>
    <m/>
    <m/>
    <m/>
    <m/>
    <m/>
    <m/>
    <m/>
    <m/>
    <m/>
    <m/>
    <m/>
    <m/>
    <m/>
    <m/>
    <m/>
    <m/>
    <m/>
    <n v="26941.04958379548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1"/>
    <x v="6"/>
    <x v="12"/>
    <x v="4"/>
    <x v="4"/>
    <x v="2"/>
    <x v="103"/>
    <x v="3"/>
    <m/>
    <m/>
    <m/>
    <m/>
    <m/>
    <m/>
    <m/>
    <m/>
    <m/>
    <m/>
    <m/>
    <m/>
    <m/>
    <m/>
    <m/>
    <m/>
    <m/>
    <n v="-566214.05722318799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1"/>
    <x v="6"/>
    <x v="12"/>
    <x v="4"/>
    <x v="4"/>
    <x v="2"/>
    <x v="104"/>
    <x v="3"/>
    <m/>
    <m/>
    <m/>
    <m/>
    <m/>
    <m/>
    <m/>
    <m/>
    <m/>
    <m/>
    <m/>
    <m/>
    <m/>
    <m/>
    <m/>
    <m/>
    <m/>
    <n v="-665442.87181510613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1"/>
    <x v="6"/>
    <x v="12"/>
    <x v="4"/>
    <x v="4"/>
    <x v="2"/>
    <x v="105"/>
    <x v="3"/>
    <m/>
    <m/>
    <m/>
    <m/>
    <m/>
    <m/>
    <m/>
    <m/>
    <m/>
    <m/>
    <m/>
    <m/>
    <m/>
    <m/>
    <m/>
    <m/>
    <m/>
    <n v="-300708.76930004498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1"/>
    <x v="6"/>
    <x v="12"/>
    <x v="4"/>
    <x v="4"/>
    <x v="2"/>
    <x v="106"/>
    <x v="3"/>
    <m/>
    <m/>
    <m/>
    <m/>
    <m/>
    <m/>
    <m/>
    <m/>
    <m/>
    <m/>
    <m/>
    <m/>
    <m/>
    <m/>
    <m/>
    <m/>
    <m/>
    <n v="601977.96980635193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1"/>
    <x v="6"/>
    <x v="12"/>
    <x v="4"/>
    <x v="4"/>
    <x v="2"/>
    <x v="107"/>
    <x v="3"/>
    <m/>
    <m/>
    <m/>
    <m/>
    <m/>
    <m/>
    <m/>
    <m/>
    <m/>
    <m/>
    <m/>
    <m/>
    <m/>
    <m/>
    <m/>
    <m/>
    <m/>
    <n v="47370.703696297249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1"/>
    <x v="6"/>
    <x v="12"/>
    <x v="4"/>
    <x v="4"/>
    <x v="2"/>
    <x v="108"/>
    <x v="3"/>
    <m/>
    <m/>
    <m/>
    <m/>
    <m/>
    <m/>
    <m/>
    <m/>
    <m/>
    <m/>
    <m/>
    <m/>
    <m/>
    <m/>
    <m/>
    <m/>
    <m/>
    <n v="637092.13788229274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1"/>
    <x v="6"/>
    <x v="12"/>
    <x v="4"/>
    <x v="4"/>
    <x v="2"/>
    <x v="109"/>
    <x v="3"/>
    <m/>
    <m/>
    <m/>
    <m/>
    <m/>
    <m/>
    <m/>
    <m/>
    <m/>
    <m/>
    <m/>
    <m/>
    <m/>
    <m/>
    <m/>
    <m/>
    <m/>
    <n v="22056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1"/>
    <x v="6"/>
    <x v="12"/>
    <x v="4"/>
    <x v="4"/>
    <x v="2"/>
    <x v="110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1"/>
    <x v="6"/>
    <x v="12"/>
    <x v="4"/>
    <x v="4"/>
    <x v="2"/>
    <x v="111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1"/>
    <x v="6"/>
    <x v="12"/>
    <x v="4"/>
    <x v="4"/>
    <x v="2"/>
    <x v="112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2"/>
    <x v="6"/>
    <x v="12"/>
    <x v="4"/>
    <x v="4"/>
    <x v="2"/>
    <x v="92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2"/>
    <x v="6"/>
    <x v="12"/>
    <x v="4"/>
    <x v="4"/>
    <x v="2"/>
    <x v="93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2"/>
    <x v="6"/>
    <x v="12"/>
    <x v="4"/>
    <x v="4"/>
    <x v="2"/>
    <x v="94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2"/>
    <x v="6"/>
    <x v="12"/>
    <x v="4"/>
    <x v="4"/>
    <x v="2"/>
    <x v="95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2"/>
    <x v="6"/>
    <x v="12"/>
    <x v="4"/>
    <x v="4"/>
    <x v="2"/>
    <x v="96"/>
    <x v="3"/>
    <m/>
    <m/>
    <m/>
    <m/>
    <m/>
    <m/>
    <m/>
    <m/>
    <m/>
    <m/>
    <m/>
    <m/>
    <m/>
    <m/>
    <m/>
    <m/>
    <m/>
    <n v="44452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2"/>
    <x v="6"/>
    <x v="12"/>
    <x v="4"/>
    <x v="4"/>
    <x v="2"/>
    <x v="97"/>
    <x v="3"/>
    <m/>
    <m/>
    <m/>
    <m/>
    <m/>
    <m/>
    <m/>
    <m/>
    <m/>
    <m/>
    <m/>
    <m/>
    <m/>
    <m/>
    <m/>
    <m/>
    <m/>
    <n v="7043596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2"/>
    <x v="6"/>
    <x v="12"/>
    <x v="4"/>
    <x v="4"/>
    <x v="2"/>
    <x v="98"/>
    <x v="3"/>
    <m/>
    <m/>
    <m/>
    <m/>
    <m/>
    <m/>
    <m/>
    <m/>
    <m/>
    <m/>
    <m/>
    <m/>
    <m/>
    <m/>
    <m/>
    <m/>
    <m/>
    <n v="6379769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2"/>
    <x v="6"/>
    <x v="12"/>
    <x v="4"/>
    <x v="4"/>
    <x v="2"/>
    <x v="99"/>
    <x v="3"/>
    <m/>
    <m/>
    <m/>
    <m/>
    <m/>
    <m/>
    <m/>
    <m/>
    <m/>
    <m/>
    <m/>
    <m/>
    <m/>
    <m/>
    <m/>
    <m/>
    <m/>
    <n v="1708888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2"/>
    <x v="6"/>
    <x v="12"/>
    <x v="4"/>
    <x v="4"/>
    <x v="2"/>
    <x v="100"/>
    <x v="3"/>
    <m/>
    <m/>
    <m/>
    <m/>
    <m/>
    <m/>
    <m/>
    <m/>
    <m/>
    <m/>
    <m/>
    <m/>
    <m/>
    <m/>
    <m/>
    <m/>
    <m/>
    <n v="1532164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2"/>
    <x v="6"/>
    <x v="12"/>
    <x v="4"/>
    <x v="4"/>
    <x v="2"/>
    <x v="101"/>
    <x v="3"/>
    <m/>
    <m/>
    <m/>
    <m/>
    <m/>
    <m/>
    <m/>
    <m/>
    <m/>
    <m/>
    <m/>
    <m/>
    <m/>
    <m/>
    <m/>
    <m/>
    <m/>
    <n v="189136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2"/>
    <x v="6"/>
    <x v="12"/>
    <x v="4"/>
    <x v="4"/>
    <x v="2"/>
    <x v="102"/>
    <x v="3"/>
    <m/>
    <m/>
    <m/>
    <m/>
    <m/>
    <m/>
    <m/>
    <m/>
    <m/>
    <m/>
    <m/>
    <m/>
    <m/>
    <m/>
    <m/>
    <m/>
    <m/>
    <n v="2387105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2"/>
    <x v="6"/>
    <x v="12"/>
    <x v="4"/>
    <x v="4"/>
    <x v="2"/>
    <x v="103"/>
    <x v="3"/>
    <m/>
    <m/>
    <m/>
    <m/>
    <m/>
    <m/>
    <m/>
    <m/>
    <m/>
    <m/>
    <m/>
    <m/>
    <m/>
    <m/>
    <m/>
    <m/>
    <m/>
    <n v="76190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2"/>
    <x v="6"/>
    <x v="12"/>
    <x v="4"/>
    <x v="4"/>
    <x v="2"/>
    <x v="104"/>
    <x v="3"/>
    <m/>
    <m/>
    <m/>
    <m/>
    <m/>
    <m/>
    <m/>
    <m/>
    <m/>
    <m/>
    <m/>
    <m/>
    <m/>
    <m/>
    <m/>
    <m/>
    <m/>
    <n v="66988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2"/>
    <x v="6"/>
    <x v="12"/>
    <x v="4"/>
    <x v="4"/>
    <x v="2"/>
    <x v="105"/>
    <x v="3"/>
    <m/>
    <m/>
    <m/>
    <m/>
    <m/>
    <m/>
    <m/>
    <m/>
    <m/>
    <m/>
    <m/>
    <m/>
    <m/>
    <m/>
    <m/>
    <m/>
    <m/>
    <n v="92714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2"/>
    <x v="6"/>
    <x v="12"/>
    <x v="4"/>
    <x v="4"/>
    <x v="2"/>
    <x v="106"/>
    <x v="3"/>
    <m/>
    <m/>
    <m/>
    <m/>
    <m/>
    <m/>
    <m/>
    <m/>
    <m/>
    <m/>
    <m/>
    <m/>
    <m/>
    <m/>
    <m/>
    <m/>
    <m/>
    <n v="142358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2"/>
    <x v="6"/>
    <x v="12"/>
    <x v="4"/>
    <x v="4"/>
    <x v="2"/>
    <x v="107"/>
    <x v="3"/>
    <m/>
    <m/>
    <m/>
    <m/>
    <m/>
    <m/>
    <m/>
    <m/>
    <m/>
    <m/>
    <m/>
    <m/>
    <m/>
    <m/>
    <m/>
    <m/>
    <m/>
    <n v="75903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2"/>
    <x v="6"/>
    <x v="12"/>
    <x v="4"/>
    <x v="4"/>
    <x v="2"/>
    <x v="108"/>
    <x v="3"/>
    <m/>
    <m/>
    <m/>
    <m/>
    <m/>
    <m/>
    <m/>
    <m/>
    <m/>
    <m/>
    <m/>
    <m/>
    <m/>
    <m/>
    <m/>
    <m/>
    <m/>
    <n v="71100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2"/>
    <x v="6"/>
    <x v="12"/>
    <x v="4"/>
    <x v="4"/>
    <x v="2"/>
    <x v="109"/>
    <x v="3"/>
    <m/>
    <m/>
    <m/>
    <m/>
    <m/>
    <m/>
    <m/>
    <m/>
    <m/>
    <m/>
    <m/>
    <m/>
    <m/>
    <m/>
    <m/>
    <m/>
    <m/>
    <n v="22056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2"/>
    <x v="6"/>
    <x v="12"/>
    <x v="4"/>
    <x v="4"/>
    <x v="2"/>
    <x v="110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2"/>
    <x v="6"/>
    <x v="12"/>
    <x v="4"/>
    <x v="4"/>
    <x v="2"/>
    <x v="111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2"/>
    <x v="6"/>
    <x v="12"/>
    <x v="4"/>
    <x v="4"/>
    <x v="2"/>
    <x v="112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3"/>
    <x v="6"/>
    <x v="12"/>
    <x v="4"/>
    <x v="4"/>
    <x v="2"/>
    <x v="92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3"/>
    <x v="6"/>
    <x v="12"/>
    <x v="4"/>
    <x v="4"/>
    <x v="2"/>
    <x v="93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3"/>
    <x v="6"/>
    <x v="12"/>
    <x v="4"/>
    <x v="4"/>
    <x v="2"/>
    <x v="94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3"/>
    <x v="6"/>
    <x v="12"/>
    <x v="4"/>
    <x v="4"/>
    <x v="2"/>
    <x v="95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3"/>
    <x v="6"/>
    <x v="12"/>
    <x v="4"/>
    <x v="4"/>
    <x v="2"/>
    <x v="96"/>
    <x v="3"/>
    <m/>
    <m/>
    <m/>
    <m/>
    <m/>
    <m/>
    <m/>
    <m/>
    <m/>
    <m/>
    <m/>
    <m/>
    <m/>
    <m/>
    <m/>
    <m/>
    <m/>
    <n v="-3376501.8645246257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3"/>
    <x v="6"/>
    <x v="12"/>
    <x v="4"/>
    <x v="4"/>
    <x v="2"/>
    <x v="97"/>
    <x v="3"/>
    <m/>
    <m/>
    <m/>
    <m/>
    <m/>
    <m/>
    <m/>
    <m/>
    <m/>
    <m/>
    <m/>
    <m/>
    <m/>
    <m/>
    <m/>
    <m/>
    <m/>
    <n v="6241302.4555508355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3"/>
    <x v="6"/>
    <x v="12"/>
    <x v="4"/>
    <x v="4"/>
    <x v="2"/>
    <x v="98"/>
    <x v="3"/>
    <m/>
    <m/>
    <m/>
    <m/>
    <m/>
    <m/>
    <m/>
    <m/>
    <m/>
    <m/>
    <m/>
    <m/>
    <m/>
    <m/>
    <m/>
    <m/>
    <m/>
    <n v="1490039.4058211334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3"/>
    <x v="6"/>
    <x v="12"/>
    <x v="4"/>
    <x v="4"/>
    <x v="2"/>
    <x v="99"/>
    <x v="3"/>
    <m/>
    <m/>
    <m/>
    <m/>
    <m/>
    <m/>
    <m/>
    <m/>
    <m/>
    <m/>
    <m/>
    <m/>
    <m/>
    <m/>
    <m/>
    <m/>
    <m/>
    <n v="1517542.7924719122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3"/>
    <x v="6"/>
    <x v="12"/>
    <x v="4"/>
    <x v="4"/>
    <x v="2"/>
    <x v="100"/>
    <x v="3"/>
    <m/>
    <m/>
    <m/>
    <m/>
    <m/>
    <m/>
    <m/>
    <m/>
    <m/>
    <m/>
    <m/>
    <m/>
    <m/>
    <m/>
    <m/>
    <m/>
    <m/>
    <n v="973447.9349457582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3"/>
    <x v="6"/>
    <x v="12"/>
    <x v="4"/>
    <x v="4"/>
    <x v="2"/>
    <x v="101"/>
    <x v="3"/>
    <m/>
    <m/>
    <m/>
    <m/>
    <m/>
    <m/>
    <m/>
    <m/>
    <m/>
    <m/>
    <m/>
    <m/>
    <m/>
    <m/>
    <m/>
    <m/>
    <m/>
    <n v="-864.80721382657066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3"/>
    <x v="6"/>
    <x v="12"/>
    <x v="4"/>
    <x v="4"/>
    <x v="2"/>
    <x v="102"/>
    <x v="3"/>
    <m/>
    <m/>
    <m/>
    <m/>
    <m/>
    <m/>
    <m/>
    <m/>
    <m/>
    <m/>
    <m/>
    <m/>
    <m/>
    <m/>
    <m/>
    <m/>
    <m/>
    <n v="26940.04958379548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3"/>
    <x v="6"/>
    <x v="12"/>
    <x v="4"/>
    <x v="4"/>
    <x v="2"/>
    <x v="103"/>
    <x v="3"/>
    <m/>
    <m/>
    <m/>
    <m/>
    <m/>
    <m/>
    <m/>
    <m/>
    <m/>
    <m/>
    <m/>
    <m/>
    <m/>
    <m/>
    <m/>
    <m/>
    <m/>
    <n v="-566215.05722318799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3"/>
    <x v="6"/>
    <x v="12"/>
    <x v="4"/>
    <x v="4"/>
    <x v="2"/>
    <x v="104"/>
    <x v="3"/>
    <m/>
    <m/>
    <m/>
    <m/>
    <m/>
    <m/>
    <m/>
    <m/>
    <m/>
    <m/>
    <m/>
    <m/>
    <m/>
    <m/>
    <m/>
    <m/>
    <m/>
    <n v="-665443.87181510613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3"/>
    <x v="6"/>
    <x v="12"/>
    <x v="4"/>
    <x v="4"/>
    <x v="2"/>
    <x v="105"/>
    <x v="3"/>
    <m/>
    <m/>
    <m/>
    <m/>
    <m/>
    <m/>
    <m/>
    <m/>
    <m/>
    <m/>
    <m/>
    <m/>
    <m/>
    <m/>
    <m/>
    <m/>
    <m/>
    <n v="-594669.76930004498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3"/>
    <x v="6"/>
    <x v="12"/>
    <x v="4"/>
    <x v="4"/>
    <x v="2"/>
    <x v="106"/>
    <x v="3"/>
    <m/>
    <m/>
    <m/>
    <m/>
    <m/>
    <m/>
    <m/>
    <m/>
    <m/>
    <m/>
    <m/>
    <m/>
    <m/>
    <m/>
    <m/>
    <m/>
    <m/>
    <n v="308016.96980635193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3"/>
    <x v="6"/>
    <x v="12"/>
    <x v="4"/>
    <x v="4"/>
    <x v="2"/>
    <x v="107"/>
    <x v="3"/>
    <m/>
    <m/>
    <m/>
    <m/>
    <m/>
    <m/>
    <m/>
    <m/>
    <m/>
    <m/>
    <m/>
    <m/>
    <m/>
    <m/>
    <m/>
    <m/>
    <m/>
    <n v="47381.703696297249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3"/>
    <x v="6"/>
    <x v="12"/>
    <x v="4"/>
    <x v="4"/>
    <x v="2"/>
    <x v="108"/>
    <x v="3"/>
    <m/>
    <m/>
    <m/>
    <m/>
    <m/>
    <m/>
    <m/>
    <m/>
    <m/>
    <m/>
    <m/>
    <m/>
    <m/>
    <m/>
    <m/>
    <m/>
    <m/>
    <n v="465112.13788229274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3"/>
    <x v="6"/>
    <x v="12"/>
    <x v="4"/>
    <x v="4"/>
    <x v="2"/>
    <x v="109"/>
    <x v="3"/>
    <m/>
    <m/>
    <m/>
    <m/>
    <m/>
    <m/>
    <m/>
    <m/>
    <m/>
    <m/>
    <m/>
    <m/>
    <m/>
    <m/>
    <m/>
    <m/>
    <m/>
    <n v="22056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3"/>
    <x v="6"/>
    <x v="12"/>
    <x v="4"/>
    <x v="4"/>
    <x v="2"/>
    <x v="110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3"/>
    <x v="6"/>
    <x v="12"/>
    <x v="4"/>
    <x v="4"/>
    <x v="2"/>
    <x v="111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13"/>
    <x v="6"/>
    <x v="12"/>
    <x v="4"/>
    <x v="4"/>
    <x v="2"/>
    <x v="112"/>
    <x v="3"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  <r>
    <m/>
    <m/>
    <m/>
    <m/>
    <m/>
    <m/>
    <x v="2"/>
    <x v="7"/>
    <x v="3"/>
    <x v="6"/>
    <x v="12"/>
    <x v="4"/>
    <x v="4"/>
    <x v="2"/>
    <x v="1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СводнаяТаблица7" cacheId="0" applyNumberFormats="0" applyBorderFormats="0" applyFontFormats="0" applyPatternFormats="0" applyAlignmentFormats="0" applyWidthHeightFormats="1" dataCaption="Значения" updatedVersion="4" minRefreshableVersion="3" showCalcMbrs="0" itemPrintTitles="1" mergeItem="1" createdVersion="3" indent="0" outline="1" outlineData="1" multipleFieldFilters="0">
  <location ref="A35:C46" firstHeaderRow="1" firstDataRow="2" firstDataCol="1" rowPageCount="3" colPageCount="1"/>
  <pivotFields count="53"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>
      <items count="10">
        <item x="3"/>
        <item x="1"/>
        <item x="0"/>
        <item x="2"/>
        <item x="5"/>
        <item x="4"/>
        <item x="7"/>
        <item x="8"/>
        <item x="6"/>
        <item t="default"/>
      </items>
    </pivotField>
    <pivotField axis="axisRow" showAll="0">
      <items count="12">
        <item x="8"/>
        <item x="1"/>
        <item x="2"/>
        <item x="0"/>
        <item x="4"/>
        <item x="5"/>
        <item x="6"/>
        <item h="1" x="7"/>
        <item x="3"/>
        <item h="1" x="9"/>
        <item h="1" x="10"/>
        <item t="default"/>
      </items>
    </pivotField>
    <pivotField axis="axisPage" multipleItemSelectionAllowed="1" showAll="0">
      <items count="15">
        <item h="1" x="2"/>
        <item x="0"/>
        <item h="1" x="1"/>
        <item h="1" x="3"/>
        <item h="1" x="7"/>
        <item h="1" x="8"/>
        <item h="1" x="6"/>
        <item h="1" x="5"/>
        <item h="1" x="4"/>
        <item h="1" x="10"/>
        <item h="1" x="9"/>
        <item h="1" x="11"/>
        <item h="1" x="12"/>
        <item h="1" x="13"/>
        <item t="default"/>
      </items>
    </pivotField>
    <pivotField axis="axisPage" multipleItemSelectionAllowed="1" showAll="0">
      <items count="28">
        <item h="1" x="16"/>
        <item h="1" x="15"/>
        <item h="1" x="3"/>
        <item h="1" x="8"/>
        <item h="1" x="13"/>
        <item h="1" x="19"/>
        <item h="1" x="10"/>
        <item h="1" x="1"/>
        <item h="1" x="12"/>
        <item h="1" x="4"/>
        <item h="1" x="21"/>
        <item h="1" x="2"/>
        <item h="1" x="14"/>
        <item x="0"/>
        <item h="1" x="20"/>
        <item h="1" x="18"/>
        <item h="1" x="26"/>
        <item h="1" x="22"/>
        <item h="1" x="7"/>
        <item h="1" x="5"/>
        <item h="1" x="17"/>
        <item h="1" x="6"/>
        <item h="1" x="9"/>
        <item h="1" x="23"/>
        <item h="1" x="24"/>
        <item h="1" x="25"/>
        <item h="1" x="11"/>
        <item t="default"/>
      </items>
    </pivotField>
    <pivotField axis="axisPage" showAll="0" defaultSubtotal="0">
      <items count="13">
        <item x="3"/>
        <item x="9"/>
        <item x="6"/>
        <item x="11"/>
        <item x="7"/>
        <item x="8"/>
        <item x="4"/>
        <item x="5"/>
        <item x="12"/>
        <item x="2"/>
        <item x="0"/>
        <item x="1"/>
        <item x="10"/>
      </items>
    </pivotField>
    <pivotField axis="axisCol" showAll="0" defaultSubtotal="0">
      <items count="8">
        <item h="1" x="1"/>
        <item x="0"/>
        <item h="1" x="4"/>
        <item h="1" x="2"/>
        <item h="1" x="7"/>
        <item h="1" x="6"/>
        <item h="1" x="3"/>
        <item h="1" x="5"/>
      </items>
    </pivotField>
    <pivotField showAll="0" defaultSubtotal="0"/>
    <pivotField showAll="0" defaultSubtotal="0"/>
    <pivotField axis="axisRow" multipleItemSelectionAllowed="1" showAll="0" defaultSubtotal="0">
      <items count="113">
        <item h="1" x="5"/>
        <item h="1" x="97"/>
        <item h="1" x="105"/>
        <item h="1" x="20"/>
        <item h="1" x="32"/>
        <item h="1" x="12"/>
        <item h="1" x="37"/>
        <item h="1" x="67"/>
        <item h="1" x="101"/>
        <item h="1" x="34"/>
        <item h="1" x="19"/>
        <item h="1" x="22"/>
        <item h="1" x="17"/>
        <item h="1" x="18"/>
        <item h="1" x="54"/>
        <item h="1" x="4"/>
        <item h="1" x="8"/>
        <item h="1" x="47"/>
        <item h="1" x="96"/>
        <item h="1" x="95"/>
        <item h="1" x="42"/>
        <item h="1" x="43"/>
        <item h="1" x="53"/>
        <item h="1" x="36"/>
        <item h="1" x="45"/>
        <item h="1" x="41"/>
        <item h="1" x="44"/>
        <item h="1" x="6"/>
        <item h="1" x="94"/>
        <item h="1" x="106"/>
        <item h="1" x="104"/>
        <item h="1" x="16"/>
        <item x="28"/>
        <item h="1" x="66"/>
        <item h="1" x="51"/>
        <item h="1" x="14"/>
        <item h="1" x="50"/>
        <item h="1" x="100"/>
        <item h="1" x="2"/>
        <item h="1" x="99"/>
        <item h="1" x="21"/>
        <item h="1" x="63"/>
        <item h="1" x="13"/>
        <item h="1" x="64"/>
        <item h="1" x="15"/>
        <item h="1" x="7"/>
        <item h="1" x="30"/>
        <item h="1" x="26"/>
        <item h="1" x="38"/>
        <item h="1" x="33"/>
        <item x="27"/>
        <item h="1" x="98"/>
        <item h="1" x="49"/>
        <item h="1" x="52"/>
        <item h="1" x="65"/>
        <item h="1" x="9"/>
        <item h="1" x="11"/>
        <item h="1" x="46"/>
        <item h="1" x="62"/>
        <item h="1" x="103"/>
        <item h="1" x="48"/>
        <item h="1" x="31"/>
        <item h="1" x="102"/>
        <item h="1" x="10"/>
        <item h="1" x="68"/>
        <item h="1" x="69"/>
        <item h="1" x="70"/>
        <item h="1" x="35"/>
        <item h="1" x="39"/>
        <item h="1" x="40"/>
        <item h="1" x="55"/>
        <item h="1" x="0"/>
        <item h="1" x="1"/>
        <item h="1" x="24"/>
        <item h="1" x="25"/>
        <item h="1" x="57"/>
        <item h="1" x="58"/>
        <item h="1" x="59"/>
        <item h="1" x="60"/>
        <item h="1" x="61"/>
        <item h="1" x="82"/>
        <item h="1" x="83"/>
        <item x="3"/>
        <item h="1" x="23"/>
        <item h="1" x="107"/>
        <item h="1" x="108"/>
        <item h="1" x="109"/>
        <item h="1" x="110"/>
        <item h="1" x="84"/>
        <item h="1" x="85"/>
        <item h="1" x="86"/>
        <item h="1" x="87"/>
        <item h="1" x="88"/>
        <item h="1" x="89"/>
        <item h="1" x="29"/>
        <item h="1" x="71"/>
        <item h="1" x="72"/>
        <item h="1" x="73"/>
        <item h="1" x="74"/>
        <item h="1" x="75"/>
        <item h="1" x="76"/>
        <item h="1" x="77"/>
        <item h="1" x="78"/>
        <item h="1" x="79"/>
        <item h="1" x="90"/>
        <item h="1" x="91"/>
        <item h="1" x="92"/>
        <item h="1" x="93"/>
        <item h="1" x="80"/>
        <item h="1" x="81"/>
        <item h="1" x="56"/>
        <item h="1" x="111"/>
        <item h="1" x="112"/>
      </items>
    </pivotField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numFmtId="3" showAll="0" defaultSubtotal="0"/>
  </pivotFields>
  <rowFields count="3">
    <field x="6"/>
    <field x="7"/>
    <field x="14"/>
  </rowFields>
  <rowItems count="10">
    <i>
      <x v="2"/>
    </i>
    <i r="1">
      <x v="1"/>
    </i>
    <i r="2">
      <x v="32"/>
    </i>
    <i r="2">
      <x v="50"/>
    </i>
    <i r="1">
      <x v="3"/>
    </i>
    <i r="2">
      <x v="50"/>
    </i>
    <i r="1">
      <x v="4"/>
    </i>
    <i r="2">
      <x v="32"/>
    </i>
    <i r="2">
      <x v="50"/>
    </i>
    <i t="grand">
      <x/>
    </i>
  </rowItems>
  <colFields count="1">
    <field x="11"/>
  </colFields>
  <colItems count="2">
    <i>
      <x v="1"/>
    </i>
    <i t="grand">
      <x/>
    </i>
  </colItems>
  <pageFields count="3">
    <pageField fld="8" hier="-1"/>
    <pageField fld="9" hier="-1"/>
    <pageField fld="10" hier="-1"/>
  </pageFields>
  <dataFields count="1">
    <dataField name="Сумма по полю Трудозатраты (расч)" fld="19" baseField="7" baseItem="2"/>
  </dataFields>
  <formats count="22">
    <format dxfId="70">
      <pivotArea outline="0" collapsedLevelsAreSubtotals="1" fieldPosition="0"/>
    </format>
    <format dxfId="69">
      <pivotArea dataOnly="0" labelOnly="1" grandCol="1" outline="0" fieldPosition="0"/>
    </format>
    <format dxfId="68">
      <pivotArea dataOnly="0" labelOnly="1" grandCol="1" outline="0" fieldPosition="0"/>
    </format>
    <format dxfId="67">
      <pivotArea dataOnly="0" labelOnly="1" grandCol="1" outline="0" fieldPosition="0"/>
    </format>
    <format dxfId="66">
      <pivotArea dataOnly="0" labelOnly="1" grandCol="1" outline="0" fieldPosition="0"/>
    </format>
    <format dxfId="65">
      <pivotArea dataOnly="0" labelOnly="1" grandCol="1" outline="0" fieldPosition="0"/>
    </format>
    <format dxfId="64">
      <pivotArea dataOnly="0" labelOnly="1" grandCol="1" outline="0" fieldPosition="0"/>
    </format>
    <format dxfId="63">
      <pivotArea dataOnly="0" labelOnly="1" grandCol="1" outline="0" fieldPosition="0"/>
    </format>
    <format dxfId="62">
      <pivotArea dataOnly="0" labelOnly="1" grandCol="1" outline="0" fieldPosition="0"/>
    </format>
    <format dxfId="61">
      <pivotArea dataOnly="0" labelOnly="1" grandCol="1" outline="0" fieldPosition="0"/>
    </format>
    <format dxfId="60">
      <pivotArea dataOnly="0" labelOnly="1" grandCol="1" outline="0" fieldPosition="0"/>
    </format>
    <format dxfId="59">
      <pivotArea dataOnly="0" labelOnly="1" grandCol="1" outline="0" fieldPosition="0"/>
    </format>
    <format dxfId="58">
      <pivotArea dataOnly="0" grandRow="1" fieldPosition="0"/>
    </format>
    <format dxfId="57">
      <pivotArea dataOnly="0" labelOnly="1" fieldPosition="0">
        <references count="1">
          <reference field="6" count="0"/>
        </references>
      </pivotArea>
    </format>
    <format dxfId="56">
      <pivotArea dataOnly="0" labelOnly="1" fieldPosition="0">
        <references count="1">
          <reference field="7" count="0"/>
        </references>
      </pivotArea>
    </format>
    <format dxfId="55">
      <pivotArea type="all" dataOnly="0" outline="0" fieldPosition="0"/>
    </format>
    <format dxfId="54">
      <pivotArea type="all" dataOnly="0" outline="0" fieldPosition="0"/>
    </format>
    <format dxfId="53">
      <pivotArea outline="0" collapsedLevelsAreSubtotals="1" fieldPosition="0"/>
    </format>
    <format dxfId="52">
      <pivotArea dataOnly="0" labelOnly="1" fieldPosition="0">
        <references count="1">
          <reference field="6" count="6">
            <x v="0"/>
            <x v="2"/>
            <x v="3"/>
            <x v="5"/>
            <x v="6"/>
            <x v="8"/>
          </reference>
        </references>
      </pivotArea>
    </format>
    <format dxfId="51">
      <pivotArea dataOnly="0" labelOnly="1" grandRow="1" outline="0" fieldPosition="0"/>
    </format>
    <format dxfId="50">
      <pivotArea dataOnly="0" labelOnly="1" fieldPosition="0">
        <references count="2">
          <reference field="6" count="1" selected="0">
            <x v="8"/>
          </reference>
          <reference field="7" count="7">
            <x v="0"/>
            <x v="1"/>
            <x v="2"/>
            <x v="3"/>
            <x v="4"/>
            <x v="7"/>
            <x v="8"/>
          </reference>
        </references>
      </pivotArea>
    </format>
    <format dxfId="49">
      <pivotArea dataOnly="0" labelOnly="1" fieldPosition="0">
        <references count="1">
          <reference field="14" count="0"/>
        </references>
      </pivotArea>
    </format>
  </formats>
  <pivotTableStyleInfo name="PivotStyleDark11" showRowHeaders="1" showColHeaders="1" showRowStripes="1" showColStripes="1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Таблица16" displayName="Таблица16" ref="A1:F29" totalsRowCount="1" headerRowDxfId="48" dataDxfId="47" totalsRowDxfId="46">
  <autoFilter ref="A1:F28" xr:uid="{00000000-0009-0000-0100-000005000000}"/>
  <tableColumns count="6">
    <tableColumn id="1" xr3:uid="{00000000-0010-0000-0000-000001000000}" name="ПФ-1" totalsRowLabel="Итог" dataDxfId="45" totalsRowDxfId="44" dataCellStyle="Обычный 3 2 3"/>
    <tableColumn id="2" xr3:uid="{00000000-0010-0000-0000-000002000000}" name="ПФ-2" dataDxfId="43" totalsRowDxfId="42" dataCellStyle="Обычный 3 2 3"/>
    <tableColumn id="3" xr3:uid="{00000000-0010-0000-0000-000003000000}" name="Группа" dataDxfId="41" totalsRowDxfId="40" dataCellStyle="Обычный 3 2 3"/>
    <tableColumn id="4" xr3:uid="{00000000-0010-0000-0000-000004000000}" name="Подгруппа" dataDxfId="39" totalsRowDxfId="38" dataCellStyle="Обычный 3 2 3"/>
    <tableColumn id="6" xr3:uid="{00000000-0010-0000-0000-000006000000}" name="Трудозатраты" dataDxfId="37" totalsRowDxfId="36" dataCellStyle="Обычный 3 2 3"/>
    <tableColumn id="5" xr3:uid="{00000000-0010-0000-0000-000005000000}" name="Сумма" totalsRowFunction="sum" dataDxfId="35" totalsRowDxfId="34" dataCellStyle="Обычный 3 2 3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Таблица15" displayName="Таблица15" ref="A1:H43" totalsRowCount="1" headerRowDxfId="33" dataDxfId="32" totalsRowDxfId="31">
  <autoFilter ref="A1:H42" xr:uid="{00000000-0009-0000-0100-000004000000}"/>
  <tableColumns count="8">
    <tableColumn id="1" xr3:uid="{00000000-0010-0000-0100-000001000000}" name="ПФ-1" totalsRowLabel="Итог" dataDxfId="30" totalsRowDxfId="29" dataCellStyle="Обычный 10 15"/>
    <tableColumn id="2" xr3:uid="{00000000-0010-0000-0100-000002000000}" name="ПФ-2" dataDxfId="28" totalsRowDxfId="27" dataCellStyle="Обычный 10 15"/>
    <tableColumn id="3" xr3:uid="{00000000-0010-0000-0100-000003000000}" name="Группа" dataDxfId="26" totalsRowDxfId="25" dataCellStyle="Обычный 10 15"/>
    <tableColumn id="4" xr3:uid="{00000000-0010-0000-0100-000004000000}" name="Подгруппа" dataDxfId="24" totalsRowDxfId="23" dataCellStyle="Обычный 10 15"/>
    <tableColumn id="8" xr3:uid="{00000000-0010-0000-0100-000008000000}" name="Столбец2" dataDxfId="22" totalsRowDxfId="21" dataCellStyle="Обычный 10 15"/>
    <tableColumn id="7" xr3:uid="{00000000-0010-0000-0100-000007000000}" name="Столбец1" dataDxfId="20" totalsRowDxfId="19" dataCellStyle="Обычный 10 15"/>
    <tableColumn id="6" xr3:uid="{00000000-0010-0000-0100-000006000000}" name="Трудозатраты" dataDxfId="18" totalsRowDxfId="17" dataCellStyle="Обычный 10 15"/>
    <tableColumn id="5" xr3:uid="{00000000-0010-0000-0100-000005000000}" name="Сумма" totalsRowFunction="sum" dataDxfId="16" totalsRowDxfId="15" dataCellStyle="Обычный 10 15"/>
  </tableColumns>
  <tableStyleInfo name="TableStyleMedium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Таблица13" displayName="Таблица13" ref="A1:F17" totalsRowCount="1" headerRowDxfId="14" dataDxfId="13" totalsRowDxfId="12">
  <autoFilter ref="A1:F16" xr:uid="{00000000-0009-0000-0100-000002000000}"/>
  <tableColumns count="6">
    <tableColumn id="1" xr3:uid="{00000000-0010-0000-0200-000001000000}" name="ПФ-1" totalsRowLabel="Итог" dataDxfId="11" totalsRowDxfId="10" dataCellStyle="Обычный 5 10"/>
    <tableColumn id="2" xr3:uid="{00000000-0010-0000-0200-000002000000}" name="ПФ-2" dataDxfId="9" totalsRowDxfId="8" dataCellStyle="Обычный 5 10"/>
    <tableColumn id="3" xr3:uid="{00000000-0010-0000-0200-000003000000}" name="Группа" dataDxfId="7" totalsRowDxfId="6" dataCellStyle="Обычный 5 10"/>
    <tableColumn id="4" xr3:uid="{00000000-0010-0000-0200-000004000000}" name="Подгруппа" dataDxfId="5" totalsRowDxfId="4" dataCellStyle="Обычный 5 10"/>
    <tableColumn id="6" xr3:uid="{00000000-0010-0000-0200-000006000000}" name="Трудозатраты" dataDxfId="3" totalsRowDxfId="2" dataCellStyle="Обычный 5 10"/>
    <tableColumn id="5" xr3:uid="{00000000-0010-0000-0200-000005000000}" name="Сумма" totalsRowFunction="sum" dataDxfId="1" totalsRowDxfId="0" dataCellStyle="Обычный 5 1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39">
    <tabColor rgb="FFC00000"/>
    <outlinePr summaryBelow="0" summaryRight="0"/>
  </sheetPr>
  <dimension ref="A1:R156"/>
  <sheetViews>
    <sheetView view="pageBreakPreview" zoomScaleNormal="100" zoomScaleSheetLayoutView="100" workbookViewId="0">
      <pane xSplit="3" ySplit="5" topLeftCell="D6" activePane="bottomRight" state="frozen"/>
      <selection activeCell="H19" sqref="H19"/>
      <selection pane="topRight" activeCell="H19" sqref="H19"/>
      <selection pane="bottomLeft" activeCell="H19" sqref="H19"/>
      <selection pane="bottomRight" activeCell="G48" sqref="G48:G51"/>
    </sheetView>
  </sheetViews>
  <sheetFormatPr defaultColWidth="9.109375" defaultRowHeight="13.2" outlineLevelRow="1" outlineLevelCol="1"/>
  <cols>
    <col min="1" max="1" width="9.109375" style="4"/>
    <col min="2" max="2" width="72.109375" style="2" customWidth="1"/>
    <col min="3" max="3" width="62.44140625" style="2" customWidth="1" outlineLevel="1"/>
    <col min="4" max="4" width="9.109375" style="2"/>
    <col min="5" max="5" width="10.33203125" style="155" customWidth="1" outlineLevel="1"/>
    <col min="6" max="6" width="15.44140625" style="2" customWidth="1"/>
    <col min="7" max="7" width="11.5546875" style="2" customWidth="1"/>
    <col min="8" max="8" width="12" style="2" customWidth="1" outlineLevel="1"/>
    <col min="9" max="9" width="11.44140625" style="2" customWidth="1" outlineLevel="1"/>
    <col min="10" max="10" width="16.109375" style="36" customWidth="1" outlineLevel="1"/>
    <col min="11" max="11" width="15.33203125" style="45" customWidth="1" outlineLevel="1"/>
    <col min="12" max="12" width="9.109375" style="2" customWidth="1" outlineLevel="1"/>
    <col min="13" max="13" width="9.109375" style="2"/>
    <col min="14" max="14" width="10.33203125" style="2" bestFit="1" customWidth="1"/>
    <col min="15" max="16384" width="9.109375" style="2"/>
  </cols>
  <sheetData>
    <row r="1" spans="1:11" ht="21">
      <c r="A1" s="593" t="s">
        <v>61</v>
      </c>
      <c r="B1" s="593"/>
      <c r="C1" s="593"/>
      <c r="D1" s="593"/>
      <c r="E1" s="593"/>
      <c r="F1" s="593"/>
      <c r="G1" s="36"/>
      <c r="H1" s="45"/>
      <c r="J1" s="155"/>
      <c r="K1" s="151"/>
    </row>
    <row r="2" spans="1:11" ht="42.75" customHeight="1">
      <c r="A2" s="594" t="s">
        <v>412</v>
      </c>
      <c r="B2" s="594"/>
      <c r="C2" s="594"/>
      <c r="D2" s="594"/>
      <c r="E2" s="594"/>
      <c r="F2" s="594"/>
      <c r="G2" s="36"/>
      <c r="H2" s="69">
        <v>12</v>
      </c>
      <c r="J2" s="155"/>
      <c r="K2" s="151"/>
    </row>
    <row r="3" spans="1:11" s="197" customFormat="1" ht="15.75" customHeight="1" thickBot="1">
      <c r="A3" s="196"/>
      <c r="D3" s="595" t="s">
        <v>423</v>
      </c>
      <c r="E3" s="595"/>
      <c r="F3" s="595"/>
      <c r="G3" s="198"/>
      <c r="H3" s="199"/>
      <c r="I3" s="595" t="s">
        <v>424</v>
      </c>
      <c r="J3" s="595"/>
      <c r="K3" s="595"/>
    </row>
    <row r="4" spans="1:11" ht="52.8" collapsed="1">
      <c r="A4" s="90" t="s">
        <v>12</v>
      </c>
      <c r="B4" s="78" t="s">
        <v>13</v>
      </c>
      <c r="C4" s="78" t="s">
        <v>24</v>
      </c>
      <c r="D4" s="78" t="s">
        <v>14</v>
      </c>
      <c r="E4" s="167" t="s">
        <v>15</v>
      </c>
      <c r="F4" s="83" t="s">
        <v>176</v>
      </c>
      <c r="G4" s="186" t="s">
        <v>231</v>
      </c>
      <c r="H4" s="187" t="s">
        <v>232</v>
      </c>
      <c r="I4" s="188" t="s">
        <v>14</v>
      </c>
      <c r="J4" s="189" t="s">
        <v>15</v>
      </c>
      <c r="K4" s="190" t="s">
        <v>69</v>
      </c>
    </row>
    <row r="5" spans="1:11" hidden="1" outlineLevel="1">
      <c r="A5" s="96"/>
      <c r="B5" s="84"/>
      <c r="C5" s="84"/>
      <c r="D5" s="84" t="s">
        <v>25</v>
      </c>
      <c r="E5" s="168" t="s">
        <v>26</v>
      </c>
      <c r="F5" s="85" t="s">
        <v>344</v>
      </c>
      <c r="G5" s="38"/>
      <c r="H5" s="39"/>
      <c r="I5" s="1" t="s">
        <v>25</v>
      </c>
      <c r="J5" s="156" t="s">
        <v>26</v>
      </c>
      <c r="K5" s="150"/>
    </row>
    <row r="6" spans="1:11" s="182" customFormat="1" ht="13.8" collapsed="1">
      <c r="A6" s="91">
        <v>1</v>
      </c>
      <c r="B6" s="79" t="s">
        <v>16</v>
      </c>
      <c r="C6" s="79" t="s">
        <v>27</v>
      </c>
      <c r="D6" s="86">
        <f>SUM(D7:D8)</f>
        <v>1</v>
      </c>
      <c r="E6" s="176" t="e">
        <f>F6/$F$120</f>
        <v>#REF!</v>
      </c>
      <c r="F6" s="87" t="e">
        <f>#REF!</f>
        <v>#REF!</v>
      </c>
      <c r="G6" s="177"/>
      <c r="H6" s="178"/>
      <c r="I6" s="179">
        <v>1</v>
      </c>
      <c r="J6" s="180">
        <v>0.03</v>
      </c>
      <c r="K6" s="181" t="e">
        <f>$F$120*J6</f>
        <v>#REF!</v>
      </c>
    </row>
    <row r="7" spans="1:11" ht="26.4">
      <c r="A7" s="92" t="s">
        <v>37</v>
      </c>
      <c r="B7" s="80" t="s">
        <v>17</v>
      </c>
      <c r="C7" s="80" t="s">
        <v>28</v>
      </c>
      <c r="D7" s="88">
        <v>0.85</v>
      </c>
      <c r="E7" s="169"/>
      <c r="F7" s="89" t="e">
        <f>ROUND($F$6*D7,-3)</f>
        <v>#REF!</v>
      </c>
      <c r="G7" s="77">
        <f>G8-15</f>
        <v>41382</v>
      </c>
      <c r="H7" s="42">
        <f>G7+30+10</f>
        <v>41422</v>
      </c>
      <c r="I7" s="3">
        <v>0.85</v>
      </c>
      <c r="J7" s="157"/>
      <c r="K7" s="150" t="e">
        <f>$K$6*I7</f>
        <v>#REF!</v>
      </c>
    </row>
    <row r="8" spans="1:11" ht="26.4">
      <c r="A8" s="92" t="s">
        <v>38</v>
      </c>
      <c r="B8" s="80" t="s">
        <v>18</v>
      </c>
      <c r="C8" s="80" t="s">
        <v>29</v>
      </c>
      <c r="D8" s="88">
        <v>0.15</v>
      </c>
      <c r="E8" s="169"/>
      <c r="F8" s="89" t="e">
        <f>ROUND($F$6*D8,-3)</f>
        <v>#REF!</v>
      </c>
      <c r="G8" s="77">
        <f>G10</f>
        <v>41397</v>
      </c>
      <c r="H8" s="42">
        <f>G8+30+10</f>
        <v>41437</v>
      </c>
      <c r="I8" s="3">
        <v>0.15</v>
      </c>
      <c r="J8" s="157"/>
      <c r="K8" s="150" t="e">
        <f>$K$6*I8</f>
        <v>#REF!</v>
      </c>
    </row>
    <row r="9" spans="1:11" s="182" customFormat="1" ht="27.6">
      <c r="A9" s="91">
        <v>2</v>
      </c>
      <c r="B9" s="81" t="s">
        <v>19</v>
      </c>
      <c r="C9" s="81" t="s">
        <v>30</v>
      </c>
      <c r="D9" s="86">
        <f>SUM(D10:D12)</f>
        <v>1</v>
      </c>
      <c r="E9" s="176" t="e">
        <f>F9/$F$120</f>
        <v>#REF!</v>
      </c>
      <c r="F9" s="87" t="e">
        <f>#REF!</f>
        <v>#REF!</v>
      </c>
      <c r="G9" s="177"/>
      <c r="H9" s="178"/>
      <c r="I9" s="179">
        <v>1</v>
      </c>
      <c r="J9" s="180">
        <v>0.04</v>
      </c>
      <c r="K9" s="181" t="e">
        <f>$F$120*J9</f>
        <v>#REF!</v>
      </c>
    </row>
    <row r="10" spans="1:11" ht="26.4">
      <c r="A10" s="92" t="s">
        <v>36</v>
      </c>
      <c r="B10" s="80" t="s">
        <v>233</v>
      </c>
      <c r="C10" s="80" t="s">
        <v>346</v>
      </c>
      <c r="D10" s="88">
        <v>0.6</v>
      </c>
      <c r="E10" s="169"/>
      <c r="F10" s="89" t="e">
        <f>ROUND($F$9*D10,-3)+1000</f>
        <v>#REF!</v>
      </c>
      <c r="G10" s="40">
        <v>41397</v>
      </c>
      <c r="H10" s="42">
        <f t="shared" ref="H10:H24" si="0">G10+30+10</f>
        <v>41437</v>
      </c>
      <c r="I10" s="3"/>
      <c r="J10" s="157"/>
      <c r="K10" s="150" t="e">
        <f t="shared" ref="K10:K24" si="1">$K$9*I10</f>
        <v>#REF!</v>
      </c>
    </row>
    <row r="11" spans="1:11">
      <c r="A11" s="92" t="s">
        <v>39</v>
      </c>
      <c r="B11" s="80" t="s">
        <v>320</v>
      </c>
      <c r="C11" s="80" t="s">
        <v>347</v>
      </c>
      <c r="D11" s="88">
        <v>0.15</v>
      </c>
      <c r="E11" s="169"/>
      <c r="F11" s="89" t="e">
        <f>ROUND($F$9*D11,-3)</f>
        <v>#REF!</v>
      </c>
      <c r="G11" s="40">
        <v>41573</v>
      </c>
      <c r="H11" s="42">
        <f t="shared" si="0"/>
        <v>41613</v>
      </c>
      <c r="I11" s="3">
        <v>0.1</v>
      </c>
      <c r="J11" s="157"/>
      <c r="K11" s="150" t="e">
        <f t="shared" si="1"/>
        <v>#REF!</v>
      </c>
    </row>
    <row r="12" spans="1:11">
      <c r="A12" s="92" t="s">
        <v>67</v>
      </c>
      <c r="B12" s="80" t="e">
        <f>CONCATENATE("Предоставление услуг, включая управление проектом, Обеспечение/контроль качества и т.д. ( долл. США ",F13,"/месяц на протяжении действия проекта)")</f>
        <v>#REF!</v>
      </c>
      <c r="C12" s="80" t="e">
        <f>CONCATENATE("Provision of services including project management, QA/QC, etc. (US$ ",F13,"/month throughout the project duration)")</f>
        <v>#REF!</v>
      </c>
      <c r="D12" s="88">
        <v>0.25</v>
      </c>
      <c r="E12" s="169"/>
      <c r="F12" s="89" t="e">
        <f>ROUND($F$9*D12,-3)</f>
        <v>#REF!</v>
      </c>
      <c r="G12" s="40"/>
      <c r="H12" s="42"/>
      <c r="I12" s="3">
        <v>0.9</v>
      </c>
      <c r="J12" s="157"/>
      <c r="K12" s="150" t="e">
        <f t="shared" si="1"/>
        <v>#REF!</v>
      </c>
    </row>
    <row r="13" spans="1:11" s="35" customFormat="1" outlineLevel="1">
      <c r="A13" s="92"/>
      <c r="B13" s="80" t="s">
        <v>164</v>
      </c>
      <c r="C13" s="80" t="s">
        <v>348</v>
      </c>
      <c r="D13" s="88">
        <f t="shared" ref="D13:D24" si="2">$D$12/$H$2</f>
        <v>2.0833333333333332E-2</v>
      </c>
      <c r="E13" s="169"/>
      <c r="F13" s="89" t="e">
        <f>ROUND(D13*$F$9,-3)</f>
        <v>#REF!</v>
      </c>
      <c r="G13" s="41">
        <v>41426</v>
      </c>
      <c r="H13" s="46">
        <f t="shared" si="0"/>
        <v>41466</v>
      </c>
      <c r="I13" s="152">
        <f>$I$12/12</f>
        <v>7.4999999999999997E-2</v>
      </c>
      <c r="J13" s="158"/>
      <c r="K13" s="150" t="e">
        <f t="shared" si="1"/>
        <v>#REF!</v>
      </c>
    </row>
    <row r="14" spans="1:11" outlineLevel="1">
      <c r="A14" s="92"/>
      <c r="B14" s="80" t="s">
        <v>165</v>
      </c>
      <c r="C14" s="80" t="s">
        <v>349</v>
      </c>
      <c r="D14" s="88">
        <f t="shared" si="2"/>
        <v>2.0833333333333332E-2</v>
      </c>
      <c r="E14" s="169"/>
      <c r="F14" s="89" t="e">
        <f t="shared" ref="F14:F23" si="3">ROUND(D14*$F$9,-3)</f>
        <v>#REF!</v>
      </c>
      <c r="G14" s="40">
        <f t="shared" ref="G14:G24" si="4">DATE(YEAR(G13),MONTH(G13)+1,DAY(G13))</f>
        <v>41456</v>
      </c>
      <c r="H14" s="42">
        <f t="shared" si="0"/>
        <v>41496</v>
      </c>
      <c r="I14" s="152">
        <f t="shared" ref="I14:I24" si="5">$I$12/12</f>
        <v>7.4999999999999997E-2</v>
      </c>
      <c r="J14" s="157"/>
      <c r="K14" s="150" t="e">
        <f t="shared" si="1"/>
        <v>#REF!</v>
      </c>
    </row>
    <row r="15" spans="1:11" outlineLevel="1">
      <c r="A15" s="92"/>
      <c r="B15" s="80" t="s">
        <v>166</v>
      </c>
      <c r="C15" s="80" t="s">
        <v>350</v>
      </c>
      <c r="D15" s="88">
        <f t="shared" si="2"/>
        <v>2.0833333333333332E-2</v>
      </c>
      <c r="E15" s="169"/>
      <c r="F15" s="89" t="e">
        <f t="shared" si="3"/>
        <v>#REF!</v>
      </c>
      <c r="G15" s="40">
        <f t="shared" si="4"/>
        <v>41487</v>
      </c>
      <c r="H15" s="42">
        <f t="shared" si="0"/>
        <v>41527</v>
      </c>
      <c r="I15" s="152">
        <f t="shared" si="5"/>
        <v>7.4999999999999997E-2</v>
      </c>
      <c r="J15" s="157"/>
      <c r="K15" s="150" t="e">
        <f t="shared" si="1"/>
        <v>#REF!</v>
      </c>
    </row>
    <row r="16" spans="1:11" outlineLevel="1">
      <c r="A16" s="92"/>
      <c r="B16" s="80" t="s">
        <v>167</v>
      </c>
      <c r="C16" s="80" t="s">
        <v>351</v>
      </c>
      <c r="D16" s="88">
        <f t="shared" si="2"/>
        <v>2.0833333333333332E-2</v>
      </c>
      <c r="E16" s="169"/>
      <c r="F16" s="89" t="e">
        <f t="shared" si="3"/>
        <v>#REF!</v>
      </c>
      <c r="G16" s="40">
        <f t="shared" si="4"/>
        <v>41518</v>
      </c>
      <c r="H16" s="42">
        <f t="shared" si="0"/>
        <v>41558</v>
      </c>
      <c r="I16" s="152">
        <f t="shared" si="5"/>
        <v>7.4999999999999997E-2</v>
      </c>
      <c r="J16" s="157"/>
      <c r="K16" s="150" t="e">
        <f t="shared" si="1"/>
        <v>#REF!</v>
      </c>
    </row>
    <row r="17" spans="1:11" outlineLevel="1">
      <c r="A17" s="92"/>
      <c r="B17" s="80" t="s">
        <v>168</v>
      </c>
      <c r="C17" s="80" t="s">
        <v>352</v>
      </c>
      <c r="D17" s="88">
        <f t="shared" si="2"/>
        <v>2.0833333333333332E-2</v>
      </c>
      <c r="E17" s="169"/>
      <c r="F17" s="89" t="e">
        <f t="shared" si="3"/>
        <v>#REF!</v>
      </c>
      <c r="G17" s="40">
        <f t="shared" si="4"/>
        <v>41548</v>
      </c>
      <c r="H17" s="42">
        <f t="shared" si="0"/>
        <v>41588</v>
      </c>
      <c r="I17" s="152">
        <f t="shared" si="5"/>
        <v>7.4999999999999997E-2</v>
      </c>
      <c r="J17" s="157"/>
      <c r="K17" s="150" t="e">
        <f t="shared" si="1"/>
        <v>#REF!</v>
      </c>
    </row>
    <row r="18" spans="1:11" outlineLevel="1">
      <c r="A18" s="92"/>
      <c r="B18" s="80" t="s">
        <v>169</v>
      </c>
      <c r="C18" s="80" t="s">
        <v>353</v>
      </c>
      <c r="D18" s="88">
        <f t="shared" si="2"/>
        <v>2.0833333333333332E-2</v>
      </c>
      <c r="E18" s="169"/>
      <c r="F18" s="89" t="e">
        <f t="shared" si="3"/>
        <v>#REF!</v>
      </c>
      <c r="G18" s="40">
        <f t="shared" si="4"/>
        <v>41579</v>
      </c>
      <c r="H18" s="42">
        <f t="shared" si="0"/>
        <v>41619</v>
      </c>
      <c r="I18" s="152">
        <f t="shared" si="5"/>
        <v>7.4999999999999997E-2</v>
      </c>
      <c r="J18" s="157"/>
      <c r="K18" s="150" t="e">
        <f t="shared" si="1"/>
        <v>#REF!</v>
      </c>
    </row>
    <row r="19" spans="1:11" outlineLevel="1">
      <c r="A19" s="92"/>
      <c r="B19" s="80" t="s">
        <v>170</v>
      </c>
      <c r="C19" s="80" t="s">
        <v>354</v>
      </c>
      <c r="D19" s="88">
        <f t="shared" si="2"/>
        <v>2.0833333333333332E-2</v>
      </c>
      <c r="E19" s="169"/>
      <c r="F19" s="89" t="e">
        <f t="shared" si="3"/>
        <v>#REF!</v>
      </c>
      <c r="G19" s="40">
        <f t="shared" si="4"/>
        <v>41609</v>
      </c>
      <c r="H19" s="42">
        <f t="shared" si="0"/>
        <v>41649</v>
      </c>
      <c r="I19" s="152">
        <f t="shared" si="5"/>
        <v>7.4999999999999997E-2</v>
      </c>
      <c r="J19" s="157"/>
      <c r="K19" s="150" t="e">
        <f t="shared" si="1"/>
        <v>#REF!</v>
      </c>
    </row>
    <row r="20" spans="1:11" outlineLevel="1">
      <c r="A20" s="92"/>
      <c r="B20" s="80" t="s">
        <v>171</v>
      </c>
      <c r="C20" s="80" t="s">
        <v>355</v>
      </c>
      <c r="D20" s="88">
        <f t="shared" si="2"/>
        <v>2.0833333333333332E-2</v>
      </c>
      <c r="E20" s="169"/>
      <c r="F20" s="89" t="e">
        <f t="shared" si="3"/>
        <v>#REF!</v>
      </c>
      <c r="G20" s="40">
        <f t="shared" si="4"/>
        <v>41640</v>
      </c>
      <c r="H20" s="42">
        <f t="shared" si="0"/>
        <v>41680</v>
      </c>
      <c r="I20" s="152">
        <f t="shared" si="5"/>
        <v>7.4999999999999997E-2</v>
      </c>
      <c r="J20" s="157"/>
      <c r="K20" s="150" t="e">
        <f t="shared" si="1"/>
        <v>#REF!</v>
      </c>
    </row>
    <row r="21" spans="1:11" outlineLevel="1">
      <c r="A21" s="92"/>
      <c r="B21" s="80" t="s">
        <v>172</v>
      </c>
      <c r="C21" s="80" t="s">
        <v>356</v>
      </c>
      <c r="D21" s="88">
        <f t="shared" si="2"/>
        <v>2.0833333333333332E-2</v>
      </c>
      <c r="E21" s="169"/>
      <c r="F21" s="89" t="e">
        <f t="shared" si="3"/>
        <v>#REF!</v>
      </c>
      <c r="G21" s="40">
        <f t="shared" si="4"/>
        <v>41671</v>
      </c>
      <c r="H21" s="42">
        <f t="shared" si="0"/>
        <v>41711</v>
      </c>
      <c r="I21" s="152">
        <f t="shared" si="5"/>
        <v>7.4999999999999997E-2</v>
      </c>
      <c r="J21" s="157"/>
      <c r="K21" s="150" t="e">
        <f t="shared" si="1"/>
        <v>#REF!</v>
      </c>
    </row>
    <row r="22" spans="1:11" outlineLevel="1">
      <c r="A22" s="92"/>
      <c r="B22" s="80" t="s">
        <v>173</v>
      </c>
      <c r="C22" s="80" t="s">
        <v>357</v>
      </c>
      <c r="D22" s="88">
        <f t="shared" si="2"/>
        <v>2.0833333333333332E-2</v>
      </c>
      <c r="E22" s="169"/>
      <c r="F22" s="89" t="e">
        <f t="shared" si="3"/>
        <v>#REF!</v>
      </c>
      <c r="G22" s="40">
        <f t="shared" si="4"/>
        <v>41699</v>
      </c>
      <c r="H22" s="42">
        <f t="shared" si="0"/>
        <v>41739</v>
      </c>
      <c r="I22" s="152">
        <f t="shared" si="5"/>
        <v>7.4999999999999997E-2</v>
      </c>
      <c r="J22" s="157"/>
      <c r="K22" s="150" t="e">
        <f t="shared" si="1"/>
        <v>#REF!</v>
      </c>
    </row>
    <row r="23" spans="1:11" outlineLevel="1">
      <c r="A23" s="92"/>
      <c r="B23" s="80" t="s">
        <v>174</v>
      </c>
      <c r="C23" s="80" t="s">
        <v>358</v>
      </c>
      <c r="D23" s="88">
        <f t="shared" si="2"/>
        <v>2.0833333333333332E-2</v>
      </c>
      <c r="E23" s="169"/>
      <c r="F23" s="89" t="e">
        <f t="shared" si="3"/>
        <v>#REF!</v>
      </c>
      <c r="G23" s="40">
        <f t="shared" si="4"/>
        <v>41730</v>
      </c>
      <c r="H23" s="42">
        <f t="shared" si="0"/>
        <v>41770</v>
      </c>
      <c r="I23" s="152">
        <f t="shared" si="5"/>
        <v>7.4999999999999997E-2</v>
      </c>
      <c r="J23" s="157"/>
      <c r="K23" s="150" t="e">
        <f t="shared" si="1"/>
        <v>#REF!</v>
      </c>
    </row>
    <row r="24" spans="1:11" outlineLevel="1">
      <c r="A24" s="92"/>
      <c r="B24" s="80" t="s">
        <v>175</v>
      </c>
      <c r="C24" s="80" t="s">
        <v>359</v>
      </c>
      <c r="D24" s="88">
        <f t="shared" si="2"/>
        <v>2.0833333333333332E-2</v>
      </c>
      <c r="E24" s="169"/>
      <c r="F24" s="89" t="e">
        <f>F12-SUM(F13:F23)</f>
        <v>#REF!</v>
      </c>
      <c r="G24" s="40">
        <f t="shared" si="4"/>
        <v>41760</v>
      </c>
      <c r="H24" s="42">
        <f t="shared" si="0"/>
        <v>41800</v>
      </c>
      <c r="I24" s="152">
        <f t="shared" si="5"/>
        <v>7.4999999999999997E-2</v>
      </c>
      <c r="J24" s="157"/>
      <c r="K24" s="150" t="e">
        <f t="shared" si="1"/>
        <v>#REF!</v>
      </c>
    </row>
    <row r="25" spans="1:11" s="182" customFormat="1" ht="27.6">
      <c r="A25" s="91">
        <v>3</v>
      </c>
      <c r="B25" s="81" t="s">
        <v>20</v>
      </c>
      <c r="C25" s="81" t="s">
        <v>360</v>
      </c>
      <c r="D25" s="86">
        <f>SUM(D26:D26)</f>
        <v>1</v>
      </c>
      <c r="E25" s="176" t="e">
        <f>F25/$F$120</f>
        <v>#REF!</v>
      </c>
      <c r="F25" s="87" t="e">
        <f>#REF!</f>
        <v>#REF!</v>
      </c>
      <c r="G25" s="177"/>
      <c r="H25" s="178"/>
      <c r="I25" s="179">
        <v>1</v>
      </c>
      <c r="J25" s="180">
        <v>0.02</v>
      </c>
      <c r="K25" s="181" t="e">
        <f>$F$120*J25</f>
        <v>#REF!</v>
      </c>
    </row>
    <row r="26" spans="1:11" ht="26.4">
      <c r="A26" s="92" t="s">
        <v>40</v>
      </c>
      <c r="B26" s="80" t="s">
        <v>177</v>
      </c>
      <c r="C26" s="80" t="s">
        <v>361</v>
      </c>
      <c r="D26" s="88">
        <v>1</v>
      </c>
      <c r="E26" s="169"/>
      <c r="F26" s="89" t="e">
        <f>ROUND($F$25*D26,-3)</f>
        <v>#REF!</v>
      </c>
      <c r="G26" s="40">
        <v>41454</v>
      </c>
      <c r="H26" s="42">
        <f>G26+30+10</f>
        <v>41494</v>
      </c>
      <c r="I26" s="3">
        <v>0.7</v>
      </c>
      <c r="J26" s="157"/>
      <c r="K26" s="150" t="e">
        <f>$K$25*I26</f>
        <v>#REF!</v>
      </c>
    </row>
    <row r="27" spans="1:11" s="103" customFormat="1">
      <c r="A27" s="97"/>
      <c r="B27" s="98" t="s">
        <v>413</v>
      </c>
      <c r="C27" s="98"/>
      <c r="D27" s="99"/>
      <c r="E27" s="170"/>
      <c r="F27" s="100"/>
      <c r="G27" s="201">
        <v>41454</v>
      </c>
      <c r="H27" s="102">
        <f>G27+30+10</f>
        <v>41494</v>
      </c>
      <c r="I27" s="104">
        <v>0.3</v>
      </c>
      <c r="J27" s="159"/>
      <c r="K27" s="195" t="e">
        <f>$K$25*I27</f>
        <v>#REF!</v>
      </c>
    </row>
    <row r="28" spans="1:11" s="182" customFormat="1" ht="13.8">
      <c r="A28" s="91">
        <v>4</v>
      </c>
      <c r="B28" s="81" t="s">
        <v>21</v>
      </c>
      <c r="C28" s="81" t="s">
        <v>31</v>
      </c>
      <c r="D28" s="86">
        <f>SUM(D29:D40)</f>
        <v>1.0000000000000002</v>
      </c>
      <c r="E28" s="176" t="e">
        <f>F28/$F$120</f>
        <v>#REF!</v>
      </c>
      <c r="F28" s="87" t="e">
        <f>#REF!</f>
        <v>#REF!</v>
      </c>
      <c r="G28" s="177"/>
      <c r="H28" s="178"/>
      <c r="I28" s="179">
        <v>1</v>
      </c>
      <c r="J28" s="180">
        <v>0.08</v>
      </c>
      <c r="K28" s="181" t="e">
        <f>$F$120*J28</f>
        <v>#REF!</v>
      </c>
    </row>
    <row r="29" spans="1:11" ht="26.4">
      <c r="A29" s="92" t="s">
        <v>41</v>
      </c>
      <c r="B29" s="80" t="s">
        <v>328</v>
      </c>
      <c r="C29" s="80" t="s">
        <v>362</v>
      </c>
      <c r="D29" s="88">
        <v>0.32</v>
      </c>
      <c r="E29" s="169"/>
      <c r="F29" s="89" t="e">
        <f>ROUND($F$28*D29,-3)-3000</f>
        <v>#REF!</v>
      </c>
      <c r="G29" s="40">
        <v>41411</v>
      </c>
      <c r="H29" s="42">
        <f t="shared" ref="H29:H45" si="6">G29+30+10</f>
        <v>41451</v>
      </c>
      <c r="I29" s="3">
        <v>0.1</v>
      </c>
      <c r="J29" s="160"/>
      <c r="K29" s="150" t="e">
        <f t="shared" ref="K29:K45" si="7">$K$28*I29</f>
        <v>#REF!</v>
      </c>
    </row>
    <row r="30" spans="1:11" ht="26.4">
      <c r="A30" s="92" t="s">
        <v>42</v>
      </c>
      <c r="B30" s="80" t="s">
        <v>329</v>
      </c>
      <c r="C30" s="80" t="s">
        <v>363</v>
      </c>
      <c r="D30" s="88">
        <v>0.1</v>
      </c>
      <c r="E30" s="169"/>
      <c r="F30" s="89" t="e">
        <f t="shared" ref="F30:F40" si="8">ROUND($F$28*D30,-3)</f>
        <v>#REF!</v>
      </c>
      <c r="G30" s="40">
        <v>41411</v>
      </c>
      <c r="H30" s="42">
        <f t="shared" si="6"/>
        <v>41451</v>
      </c>
      <c r="I30" s="3"/>
      <c r="J30" s="160"/>
      <c r="K30" s="150" t="e">
        <f t="shared" si="7"/>
        <v>#REF!</v>
      </c>
    </row>
    <row r="31" spans="1:11">
      <c r="A31" s="92" t="s">
        <v>43</v>
      </c>
      <c r="B31" s="80" t="s">
        <v>342</v>
      </c>
      <c r="C31" s="80" t="s">
        <v>364</v>
      </c>
      <c r="D31" s="88">
        <v>0.15</v>
      </c>
      <c r="E31" s="169"/>
      <c r="F31" s="89" t="e">
        <f t="shared" si="8"/>
        <v>#REF!</v>
      </c>
      <c r="G31" s="40">
        <v>41471</v>
      </c>
      <c r="H31" s="42">
        <f t="shared" si="6"/>
        <v>41511</v>
      </c>
      <c r="I31" s="3">
        <v>0.1</v>
      </c>
      <c r="J31" s="160"/>
      <c r="K31" s="150" t="e">
        <f t="shared" si="7"/>
        <v>#REF!</v>
      </c>
    </row>
    <row r="32" spans="1:11" ht="26.4">
      <c r="A32" s="92"/>
      <c r="B32" s="80" t="s">
        <v>330</v>
      </c>
      <c r="C32" s="80" t="s">
        <v>365</v>
      </c>
      <c r="D32" s="88">
        <v>0.1</v>
      </c>
      <c r="E32" s="169"/>
      <c r="F32" s="89" t="e">
        <f t="shared" si="8"/>
        <v>#REF!</v>
      </c>
      <c r="G32" s="40">
        <v>41456</v>
      </c>
      <c r="H32" s="42">
        <f t="shared" si="6"/>
        <v>41496</v>
      </c>
      <c r="I32" s="3"/>
      <c r="J32" s="160"/>
      <c r="K32" s="150" t="e">
        <f t="shared" si="7"/>
        <v>#REF!</v>
      </c>
    </row>
    <row r="33" spans="1:11">
      <c r="A33" s="92" t="s">
        <v>44</v>
      </c>
      <c r="B33" s="80" t="s">
        <v>331</v>
      </c>
      <c r="C33" s="80" t="s">
        <v>366</v>
      </c>
      <c r="D33" s="88">
        <v>0.05</v>
      </c>
      <c r="E33" s="169"/>
      <c r="F33" s="89" t="e">
        <f t="shared" si="8"/>
        <v>#REF!</v>
      </c>
      <c r="G33" s="40">
        <v>41490</v>
      </c>
      <c r="H33" s="42">
        <f t="shared" si="6"/>
        <v>41530</v>
      </c>
      <c r="I33" s="3"/>
      <c r="J33" s="160"/>
      <c r="K33" s="150" t="e">
        <f t="shared" si="7"/>
        <v>#REF!</v>
      </c>
    </row>
    <row r="34" spans="1:11" ht="26.4">
      <c r="A34" s="92" t="s">
        <v>70</v>
      </c>
      <c r="B34" s="80" t="s">
        <v>332</v>
      </c>
      <c r="C34" s="80" t="s">
        <v>367</v>
      </c>
      <c r="D34" s="88"/>
      <c r="E34" s="169"/>
      <c r="F34" s="89"/>
      <c r="G34" s="40"/>
      <c r="H34" s="42"/>
      <c r="I34" s="3"/>
      <c r="J34" s="160"/>
      <c r="K34" s="150" t="e">
        <f t="shared" si="7"/>
        <v>#REF!</v>
      </c>
    </row>
    <row r="35" spans="1:11">
      <c r="A35" s="92" t="s">
        <v>325</v>
      </c>
      <c r="B35" s="80" t="s">
        <v>333</v>
      </c>
      <c r="C35" s="80" t="s">
        <v>368</v>
      </c>
      <c r="D35" s="88">
        <v>7.0000000000000007E-2</v>
      </c>
      <c r="E35" s="169"/>
      <c r="F35" s="89" t="e">
        <f t="shared" si="8"/>
        <v>#REF!</v>
      </c>
      <c r="G35" s="43">
        <v>41493</v>
      </c>
      <c r="H35" s="44">
        <f t="shared" si="6"/>
        <v>41533</v>
      </c>
      <c r="I35" s="37"/>
      <c r="J35" s="161"/>
      <c r="K35" s="150" t="e">
        <f t="shared" si="7"/>
        <v>#REF!</v>
      </c>
    </row>
    <row r="36" spans="1:11">
      <c r="A36" s="92" t="s">
        <v>326</v>
      </c>
      <c r="B36" s="80" t="s">
        <v>334</v>
      </c>
      <c r="C36" s="80" t="s">
        <v>369</v>
      </c>
      <c r="D36" s="88">
        <v>0.05</v>
      </c>
      <c r="E36" s="169"/>
      <c r="F36" s="89" t="e">
        <f t="shared" si="8"/>
        <v>#REF!</v>
      </c>
      <c r="G36" s="43">
        <v>41503</v>
      </c>
      <c r="H36" s="44">
        <f t="shared" si="6"/>
        <v>41543</v>
      </c>
      <c r="I36" s="37"/>
      <c r="J36" s="161"/>
      <c r="K36" s="150" t="e">
        <f t="shared" si="7"/>
        <v>#REF!</v>
      </c>
    </row>
    <row r="37" spans="1:11">
      <c r="A37" s="92" t="s">
        <v>327</v>
      </c>
      <c r="B37" s="80" t="s">
        <v>335</v>
      </c>
      <c r="C37" s="80" t="s">
        <v>370</v>
      </c>
      <c r="D37" s="88">
        <v>0.05</v>
      </c>
      <c r="E37" s="169"/>
      <c r="F37" s="89" t="e">
        <f t="shared" si="8"/>
        <v>#REF!</v>
      </c>
      <c r="G37" s="43">
        <v>41523</v>
      </c>
      <c r="H37" s="44">
        <f t="shared" si="6"/>
        <v>41563</v>
      </c>
      <c r="I37" s="37"/>
      <c r="J37" s="161"/>
      <c r="K37" s="150" t="e">
        <f t="shared" si="7"/>
        <v>#REF!</v>
      </c>
    </row>
    <row r="38" spans="1:11">
      <c r="A38" s="92" t="s">
        <v>339</v>
      </c>
      <c r="B38" s="80" t="s">
        <v>336</v>
      </c>
      <c r="C38" s="80" t="s">
        <v>371</v>
      </c>
      <c r="D38" s="88">
        <v>0.04</v>
      </c>
      <c r="E38" s="169"/>
      <c r="F38" s="89" t="e">
        <f t="shared" si="8"/>
        <v>#REF!</v>
      </c>
      <c r="G38" s="43">
        <v>41533</v>
      </c>
      <c r="H38" s="44">
        <f t="shared" si="6"/>
        <v>41573</v>
      </c>
      <c r="I38" s="37"/>
      <c r="J38" s="161"/>
      <c r="K38" s="150" t="e">
        <f t="shared" si="7"/>
        <v>#REF!</v>
      </c>
    </row>
    <row r="39" spans="1:11">
      <c r="A39" s="92" t="s">
        <v>340</v>
      </c>
      <c r="B39" s="80" t="s">
        <v>337</v>
      </c>
      <c r="C39" s="80" t="s">
        <v>372</v>
      </c>
      <c r="D39" s="88">
        <v>0.04</v>
      </c>
      <c r="E39" s="169"/>
      <c r="F39" s="89" t="e">
        <f t="shared" si="8"/>
        <v>#REF!</v>
      </c>
      <c r="G39" s="43">
        <v>41543</v>
      </c>
      <c r="H39" s="44">
        <f t="shared" si="6"/>
        <v>41583</v>
      </c>
      <c r="I39" s="37"/>
      <c r="J39" s="161"/>
      <c r="K39" s="150" t="e">
        <f t="shared" si="7"/>
        <v>#REF!</v>
      </c>
    </row>
    <row r="40" spans="1:11">
      <c r="A40" s="92" t="s">
        <v>341</v>
      </c>
      <c r="B40" s="80" t="s">
        <v>338</v>
      </c>
      <c r="C40" s="80" t="s">
        <v>373</v>
      </c>
      <c r="D40" s="88">
        <v>0.03</v>
      </c>
      <c r="E40" s="169"/>
      <c r="F40" s="89" t="e">
        <f t="shared" si="8"/>
        <v>#REF!</v>
      </c>
      <c r="G40" s="43">
        <v>41561</v>
      </c>
      <c r="H40" s="44">
        <f t="shared" si="6"/>
        <v>41601</v>
      </c>
      <c r="I40" s="37"/>
      <c r="J40" s="161"/>
      <c r="K40" s="150" t="e">
        <f t="shared" si="7"/>
        <v>#REF!</v>
      </c>
    </row>
    <row r="41" spans="1:11" s="103" customFormat="1" ht="26.4">
      <c r="A41" s="106"/>
      <c r="B41" s="105" t="s">
        <v>415</v>
      </c>
      <c r="C41" s="105"/>
      <c r="D41" s="107"/>
      <c r="E41" s="148"/>
      <c r="F41" s="108"/>
      <c r="G41" s="201">
        <v>41571</v>
      </c>
      <c r="H41" s="102">
        <f t="shared" si="6"/>
        <v>41611</v>
      </c>
      <c r="I41" s="104">
        <v>0.1</v>
      </c>
      <c r="J41" s="162"/>
      <c r="K41" s="195" t="e">
        <f t="shared" si="7"/>
        <v>#REF!</v>
      </c>
    </row>
    <row r="42" spans="1:11" s="103" customFormat="1" ht="26.4">
      <c r="A42" s="106"/>
      <c r="B42" s="105" t="s">
        <v>414</v>
      </c>
      <c r="C42" s="105"/>
      <c r="D42" s="107"/>
      <c r="E42" s="148"/>
      <c r="F42" s="108"/>
      <c r="G42" s="101"/>
      <c r="H42" s="102"/>
      <c r="I42" s="104"/>
      <c r="J42" s="162"/>
      <c r="K42" s="195" t="e">
        <f t="shared" si="7"/>
        <v>#REF!</v>
      </c>
    </row>
    <row r="43" spans="1:11" s="103" customFormat="1">
      <c r="A43" s="106"/>
      <c r="B43" s="109">
        <v>41487</v>
      </c>
      <c r="C43" s="105"/>
      <c r="D43" s="107"/>
      <c r="E43" s="148"/>
      <c r="F43" s="108"/>
      <c r="G43" s="202">
        <v>41510</v>
      </c>
      <c r="H43" s="102">
        <f t="shared" si="6"/>
        <v>41550</v>
      </c>
      <c r="I43" s="104">
        <f>70%/3</f>
        <v>0.23333333333333331</v>
      </c>
      <c r="J43" s="162"/>
      <c r="K43" s="195" t="e">
        <f t="shared" si="7"/>
        <v>#REF!</v>
      </c>
    </row>
    <row r="44" spans="1:11" s="103" customFormat="1">
      <c r="A44" s="106"/>
      <c r="B44" s="109">
        <v>41518</v>
      </c>
      <c r="C44" s="105"/>
      <c r="D44" s="107"/>
      <c r="E44" s="148"/>
      <c r="F44" s="108"/>
      <c r="G44" s="202">
        <v>41541</v>
      </c>
      <c r="H44" s="102">
        <f t="shared" si="6"/>
        <v>41581</v>
      </c>
      <c r="I44" s="104">
        <f>70%/3</f>
        <v>0.23333333333333331</v>
      </c>
      <c r="J44" s="162"/>
      <c r="K44" s="195" t="e">
        <f t="shared" si="7"/>
        <v>#REF!</v>
      </c>
    </row>
    <row r="45" spans="1:11" s="103" customFormat="1">
      <c r="A45" s="106"/>
      <c r="B45" s="109">
        <v>41548</v>
      </c>
      <c r="C45" s="105"/>
      <c r="D45" s="107"/>
      <c r="E45" s="148"/>
      <c r="F45" s="108"/>
      <c r="G45" s="201">
        <v>41571</v>
      </c>
      <c r="H45" s="102">
        <f t="shared" si="6"/>
        <v>41611</v>
      </c>
      <c r="I45" s="104">
        <f>70%/3</f>
        <v>0.23333333333333331</v>
      </c>
      <c r="J45" s="162"/>
      <c r="K45" s="195" t="e">
        <f t="shared" si="7"/>
        <v>#REF!</v>
      </c>
    </row>
    <row r="46" spans="1:11" s="182" customFormat="1" ht="13.8">
      <c r="A46" s="91">
        <v>5</v>
      </c>
      <c r="B46" s="81" t="s">
        <v>22</v>
      </c>
      <c r="C46" s="81" t="s">
        <v>32</v>
      </c>
      <c r="D46" s="86">
        <f>SUM(D47:D79)</f>
        <v>1.0000235183238866</v>
      </c>
      <c r="E46" s="176" t="e">
        <f>F46/$F$120</f>
        <v>#REF!</v>
      </c>
      <c r="F46" s="87" t="e">
        <f>#REF!</f>
        <v>#REF!</v>
      </c>
      <c r="G46" s="177"/>
      <c r="H46" s="178"/>
      <c r="I46" s="179">
        <v>1</v>
      </c>
      <c r="J46" s="180">
        <v>0.55000000000000004</v>
      </c>
      <c r="K46" s="181" t="e">
        <f>$F$120*J46</f>
        <v>#REF!</v>
      </c>
    </row>
    <row r="47" spans="1:11" s="71" customFormat="1">
      <c r="A47" s="92" t="s">
        <v>45</v>
      </c>
      <c r="B47" s="80" t="s">
        <v>270</v>
      </c>
      <c r="C47" s="80" t="s">
        <v>271</v>
      </c>
      <c r="D47" s="88">
        <v>3.2556905216183464E-2</v>
      </c>
      <c r="E47" s="169"/>
      <c r="F47" s="89" t="e">
        <f>ROUND($F$46*D47,-3)</f>
        <v>#REF!</v>
      </c>
      <c r="G47" s="43">
        <v>41469</v>
      </c>
      <c r="H47" s="42">
        <f t="shared" ref="H47:H84" si="9">G47+30+10</f>
        <v>41509</v>
      </c>
      <c r="I47" s="110">
        <f t="shared" ref="I47:I58" si="10">20%/SUM($D$47:$D$58)*D47</f>
        <v>8.5630591627154709E-3</v>
      </c>
      <c r="J47" s="163"/>
      <c r="K47" s="150" t="e">
        <f t="shared" ref="K47:K79" si="11">$K$46*I47</f>
        <v>#REF!</v>
      </c>
    </row>
    <row r="48" spans="1:11" ht="26.4">
      <c r="A48" s="92" t="s">
        <v>46</v>
      </c>
      <c r="B48" s="80" t="s">
        <v>257</v>
      </c>
      <c r="C48" s="80" t="s">
        <v>374</v>
      </c>
      <c r="D48" s="88">
        <v>2.5188477984908156E-2</v>
      </c>
      <c r="E48" s="169"/>
      <c r="F48" s="89" t="e">
        <f>ROUND($F$46*D48,-3)-1000</f>
        <v>#REF!</v>
      </c>
      <c r="G48" s="40">
        <v>41412</v>
      </c>
      <c r="H48" s="42">
        <f t="shared" si="9"/>
        <v>41452</v>
      </c>
      <c r="I48" s="110">
        <f t="shared" si="10"/>
        <v>6.625028569862617E-3</v>
      </c>
      <c r="J48" s="163"/>
      <c r="K48" s="150" t="e">
        <f t="shared" si="11"/>
        <v>#REF!</v>
      </c>
    </row>
    <row r="49" spans="1:11">
      <c r="A49" s="92" t="s">
        <v>47</v>
      </c>
      <c r="B49" s="80" t="s">
        <v>258</v>
      </c>
      <c r="C49" s="80" t="s">
        <v>375</v>
      </c>
      <c r="D49" s="88">
        <v>0.10920000000000001</v>
      </c>
      <c r="E49" s="169"/>
      <c r="F49" s="89" t="e">
        <f t="shared" ref="F49:F79" si="12">ROUND($F$46*D49,-3)</f>
        <v>#REF!</v>
      </c>
      <c r="G49" s="40">
        <v>41412</v>
      </c>
      <c r="H49" s="42">
        <f t="shared" si="9"/>
        <v>41452</v>
      </c>
      <c r="I49" s="110">
        <f t="shared" si="10"/>
        <v>2.8721589302158693E-2</v>
      </c>
      <c r="J49" s="163"/>
      <c r="K49" s="150" t="e">
        <f t="shared" si="11"/>
        <v>#REF!</v>
      </c>
    </row>
    <row r="50" spans="1:11" ht="26.4">
      <c r="A50" s="92" t="s">
        <v>48</v>
      </c>
      <c r="B50" s="80" t="s">
        <v>259</v>
      </c>
      <c r="C50" s="80" t="s">
        <v>260</v>
      </c>
      <c r="D50" s="88">
        <v>9.5000000000000001E-2</v>
      </c>
      <c r="E50" s="169"/>
      <c r="F50" s="89" t="e">
        <f t="shared" si="12"/>
        <v>#REF!</v>
      </c>
      <c r="G50" s="40">
        <v>41412</v>
      </c>
      <c r="H50" s="42">
        <f t="shared" si="9"/>
        <v>41452</v>
      </c>
      <c r="I50" s="110">
        <f t="shared" si="10"/>
        <v>2.4986730620009851E-2</v>
      </c>
      <c r="J50" s="163"/>
      <c r="K50" s="150" t="e">
        <f t="shared" si="11"/>
        <v>#REF!</v>
      </c>
    </row>
    <row r="51" spans="1:11">
      <c r="A51" s="92" t="s">
        <v>49</v>
      </c>
      <c r="B51" s="80" t="s">
        <v>265</v>
      </c>
      <c r="C51" s="80" t="s">
        <v>266</v>
      </c>
      <c r="D51" s="88">
        <v>7.3111700888981571E-2</v>
      </c>
      <c r="E51" s="169"/>
      <c r="F51" s="89" t="e">
        <f t="shared" si="12"/>
        <v>#REF!</v>
      </c>
      <c r="G51" s="40">
        <v>41412</v>
      </c>
      <c r="H51" s="42">
        <f t="shared" si="9"/>
        <v>41452</v>
      </c>
      <c r="I51" s="110">
        <f t="shared" si="10"/>
        <v>1.9229709213512813E-2</v>
      </c>
      <c r="J51" s="163"/>
      <c r="K51" s="150" t="e">
        <f t="shared" si="11"/>
        <v>#REF!</v>
      </c>
    </row>
    <row r="52" spans="1:11" ht="26.4">
      <c r="A52" s="92" t="s">
        <v>89</v>
      </c>
      <c r="B52" s="80" t="s">
        <v>267</v>
      </c>
      <c r="C52" s="80" t="s">
        <v>268</v>
      </c>
      <c r="D52" s="88">
        <v>8.4946325428340977E-2</v>
      </c>
      <c r="E52" s="169"/>
      <c r="F52" s="89" t="e">
        <f t="shared" si="12"/>
        <v>#REF!</v>
      </c>
      <c r="G52" s="40">
        <v>41469</v>
      </c>
      <c r="H52" s="42">
        <f t="shared" si="9"/>
        <v>41509</v>
      </c>
      <c r="I52" s="110">
        <f t="shared" si="10"/>
        <v>2.2342431059343672E-2</v>
      </c>
      <c r="J52" s="163"/>
      <c r="K52" s="150" t="e">
        <f t="shared" si="11"/>
        <v>#REF!</v>
      </c>
    </row>
    <row r="53" spans="1:11" ht="26.4">
      <c r="A53" s="92" t="s">
        <v>90</v>
      </c>
      <c r="B53" s="80" t="s">
        <v>269</v>
      </c>
      <c r="C53" s="80" t="s">
        <v>376</v>
      </c>
      <c r="D53" s="88">
        <v>8.7929747435988942E-2</v>
      </c>
      <c r="E53" s="169"/>
      <c r="F53" s="89" t="e">
        <f t="shared" si="12"/>
        <v>#REF!</v>
      </c>
      <c r="G53" s="40">
        <v>41469</v>
      </c>
      <c r="H53" s="42">
        <f t="shared" si="9"/>
        <v>41509</v>
      </c>
      <c r="I53" s="110">
        <f t="shared" si="10"/>
        <v>2.3127125396511131E-2</v>
      </c>
      <c r="J53" s="163"/>
      <c r="K53" s="150" t="e">
        <f t="shared" si="11"/>
        <v>#REF!</v>
      </c>
    </row>
    <row r="54" spans="1:11">
      <c r="A54" s="92" t="s">
        <v>91</v>
      </c>
      <c r="B54" s="80" t="s">
        <v>261</v>
      </c>
      <c r="C54" s="80" t="s">
        <v>377</v>
      </c>
      <c r="D54" s="88">
        <v>0.04</v>
      </c>
      <c r="E54" s="169"/>
      <c r="F54" s="89" t="e">
        <f t="shared" si="12"/>
        <v>#REF!</v>
      </c>
      <c r="G54" s="40">
        <v>41477</v>
      </c>
      <c r="H54" s="42">
        <f t="shared" si="9"/>
        <v>41517</v>
      </c>
      <c r="I54" s="110">
        <f t="shared" si="10"/>
        <v>1.0520728682109411E-2</v>
      </c>
      <c r="J54" s="163"/>
      <c r="K54" s="150" t="e">
        <f t="shared" si="11"/>
        <v>#REF!</v>
      </c>
    </row>
    <row r="55" spans="1:11" ht="26.4">
      <c r="A55" s="92" t="s">
        <v>92</v>
      </c>
      <c r="B55" s="80" t="s">
        <v>262</v>
      </c>
      <c r="C55" s="80" t="s">
        <v>378</v>
      </c>
      <c r="D55" s="88">
        <v>6.2280337794317631E-2</v>
      </c>
      <c r="E55" s="169"/>
      <c r="F55" s="89" t="e">
        <f t="shared" si="12"/>
        <v>#REF!</v>
      </c>
      <c r="G55" s="40">
        <v>41477</v>
      </c>
      <c r="H55" s="42">
        <f t="shared" si="9"/>
        <v>41517</v>
      </c>
      <c r="I55" s="110">
        <f t="shared" si="10"/>
        <v>1.6380863404103507E-2</v>
      </c>
      <c r="J55" s="163"/>
      <c r="K55" s="150" t="e">
        <f t="shared" si="11"/>
        <v>#REF!</v>
      </c>
    </row>
    <row r="56" spans="1:11" ht="26.4">
      <c r="A56" s="92" t="s">
        <v>93</v>
      </c>
      <c r="B56" s="80" t="s">
        <v>263</v>
      </c>
      <c r="C56" s="80" t="s">
        <v>379</v>
      </c>
      <c r="D56" s="88">
        <v>3.2494089283991806E-2</v>
      </c>
      <c r="E56" s="169"/>
      <c r="F56" s="89" t="e">
        <f t="shared" si="12"/>
        <v>#REF!</v>
      </c>
      <c r="G56" s="40">
        <v>41478</v>
      </c>
      <c r="H56" s="42">
        <f t="shared" si="9"/>
        <v>41518</v>
      </c>
      <c r="I56" s="110">
        <f t="shared" si="10"/>
        <v>8.5465374282279166E-3</v>
      </c>
      <c r="J56" s="163"/>
      <c r="K56" s="150" t="e">
        <f t="shared" si="11"/>
        <v>#REF!</v>
      </c>
    </row>
    <row r="57" spans="1:11" ht="26.4">
      <c r="A57" s="92" t="s">
        <v>94</v>
      </c>
      <c r="B57" s="80" t="s">
        <v>264</v>
      </c>
      <c r="C57" s="80" t="s">
        <v>380</v>
      </c>
      <c r="D57" s="88">
        <v>6.7696019341649608E-2</v>
      </c>
      <c r="E57" s="169"/>
      <c r="F57" s="89" t="e">
        <f t="shared" si="12"/>
        <v>#REF!</v>
      </c>
      <c r="G57" s="40">
        <v>41478</v>
      </c>
      <c r="H57" s="42">
        <f t="shared" si="9"/>
        <v>41518</v>
      </c>
      <c r="I57" s="110">
        <f t="shared" si="10"/>
        <v>1.780528630880816E-2</v>
      </c>
      <c r="J57" s="163"/>
      <c r="K57" s="150" t="e">
        <f t="shared" si="11"/>
        <v>#REF!</v>
      </c>
    </row>
    <row r="58" spans="1:11">
      <c r="A58" s="92" t="s">
        <v>95</v>
      </c>
      <c r="B58" s="80" t="s">
        <v>273</v>
      </c>
      <c r="C58" s="80" t="s">
        <v>274</v>
      </c>
      <c r="D58" s="88">
        <v>0.05</v>
      </c>
      <c r="E58" s="169"/>
      <c r="F58" s="89" t="e">
        <f t="shared" si="12"/>
        <v>#REF!</v>
      </c>
      <c r="G58" s="40">
        <v>41427</v>
      </c>
      <c r="H58" s="42">
        <f t="shared" si="9"/>
        <v>41467</v>
      </c>
      <c r="I58" s="110">
        <f t="shared" si="10"/>
        <v>1.3150910852636763E-2</v>
      </c>
      <c r="J58" s="163"/>
      <c r="K58" s="150" t="e">
        <f t="shared" si="11"/>
        <v>#REF!</v>
      </c>
    </row>
    <row r="59" spans="1:11" ht="26.4">
      <c r="A59" s="92" t="s">
        <v>97</v>
      </c>
      <c r="B59" s="80" t="s">
        <v>272</v>
      </c>
      <c r="C59" s="80" t="s">
        <v>381</v>
      </c>
      <c r="D59" s="88">
        <v>8.5000000000000006E-3</v>
      </c>
      <c r="E59" s="169"/>
      <c r="F59" s="89" t="e">
        <f t="shared" si="12"/>
        <v>#REF!</v>
      </c>
      <c r="G59" s="40">
        <v>41538</v>
      </c>
      <c r="H59" s="42">
        <f t="shared" si="9"/>
        <v>41578</v>
      </c>
      <c r="I59" s="111"/>
      <c r="J59" s="163"/>
      <c r="K59" s="150" t="e">
        <f t="shared" si="11"/>
        <v>#REF!</v>
      </c>
    </row>
    <row r="60" spans="1:11">
      <c r="A60" s="92" t="s">
        <v>98</v>
      </c>
      <c r="B60" s="80" t="s">
        <v>289</v>
      </c>
      <c r="C60" s="80" t="s">
        <v>290</v>
      </c>
      <c r="D60" s="88">
        <v>4.8849859686660533E-3</v>
      </c>
      <c r="E60" s="169"/>
      <c r="F60" s="89" t="e">
        <f t="shared" si="12"/>
        <v>#REF!</v>
      </c>
      <c r="G60" s="40">
        <v>41574</v>
      </c>
      <c r="H60" s="42">
        <f t="shared" si="9"/>
        <v>41614</v>
      </c>
      <c r="I60" s="111">
        <f t="shared" ref="I60:I68" si="13">20%/SUM($D$60:$D$68)*D60</f>
        <v>5.9498975204897598E-3</v>
      </c>
      <c r="J60" s="163"/>
      <c r="K60" s="150" t="e">
        <f t="shared" si="11"/>
        <v>#REF!</v>
      </c>
    </row>
    <row r="61" spans="1:11" s="71" customFormat="1" ht="26.4">
      <c r="A61" s="92" t="s">
        <v>99</v>
      </c>
      <c r="B61" s="80" t="s">
        <v>275</v>
      </c>
      <c r="C61" s="80" t="s">
        <v>276</v>
      </c>
      <c r="D61" s="88">
        <f>5.61981024525798%+0.172197207207339%</f>
        <v>5.7920074524653198E-2</v>
      </c>
      <c r="E61" s="169"/>
      <c r="F61" s="89" t="e">
        <f t="shared" si="12"/>
        <v>#REF!</v>
      </c>
      <c r="G61" s="40">
        <v>41578</v>
      </c>
      <c r="H61" s="42">
        <f t="shared" si="9"/>
        <v>41618</v>
      </c>
      <c r="I61" s="111">
        <f t="shared" si="13"/>
        <v>7.0546468303351414E-2</v>
      </c>
      <c r="J61" s="163"/>
      <c r="K61" s="150" t="e">
        <f t="shared" si="11"/>
        <v>#REF!</v>
      </c>
    </row>
    <row r="62" spans="1:11">
      <c r="A62" s="92" t="s">
        <v>100</v>
      </c>
      <c r="B62" s="80" t="s">
        <v>287</v>
      </c>
      <c r="C62" s="80" t="s">
        <v>288</v>
      </c>
      <c r="D62" s="88">
        <v>4.2473162714170488E-2</v>
      </c>
      <c r="E62" s="169"/>
      <c r="F62" s="89" t="e">
        <f t="shared" si="12"/>
        <v>#REF!</v>
      </c>
      <c r="G62" s="40">
        <v>41579</v>
      </c>
      <c r="H62" s="42">
        <f t="shared" si="9"/>
        <v>41619</v>
      </c>
      <c r="I62" s="111">
        <f t="shared" si="13"/>
        <v>5.1732178381140588E-2</v>
      </c>
      <c r="J62" s="163"/>
      <c r="K62" s="150" t="e">
        <f t="shared" si="11"/>
        <v>#REF!</v>
      </c>
    </row>
    <row r="63" spans="1:11">
      <c r="A63" s="92" t="s">
        <v>178</v>
      </c>
      <c r="B63" s="80" t="s">
        <v>281</v>
      </c>
      <c r="C63" s="80" t="s">
        <v>282</v>
      </c>
      <c r="D63" s="88">
        <v>6.0926417407484645E-3</v>
      </c>
      <c r="E63" s="169"/>
      <c r="F63" s="89" t="e">
        <f t="shared" si="12"/>
        <v>#REF!</v>
      </c>
      <c r="G63" s="40">
        <v>41588</v>
      </c>
      <c r="H63" s="42">
        <f t="shared" si="9"/>
        <v>41628</v>
      </c>
      <c r="I63" s="111">
        <f t="shared" si="13"/>
        <v>7.4208184463650934E-3</v>
      </c>
      <c r="J63" s="163"/>
      <c r="K63" s="150" t="e">
        <f t="shared" si="11"/>
        <v>#REF!</v>
      </c>
    </row>
    <row r="64" spans="1:11">
      <c r="A64" s="92" t="s">
        <v>179</v>
      </c>
      <c r="B64" s="80" t="s">
        <v>283</v>
      </c>
      <c r="C64" s="80" t="s">
        <v>284</v>
      </c>
      <c r="D64" s="88">
        <v>1.2693003626559301E-2</v>
      </c>
      <c r="E64" s="169"/>
      <c r="F64" s="89" t="e">
        <f t="shared" si="12"/>
        <v>#REF!</v>
      </c>
      <c r="G64" s="40">
        <v>41593</v>
      </c>
      <c r="H64" s="42">
        <f t="shared" si="9"/>
        <v>41633</v>
      </c>
      <c r="I64" s="111">
        <f t="shared" si="13"/>
        <v>1.5460038429927277E-2</v>
      </c>
      <c r="J64" s="163"/>
      <c r="K64" s="150" t="e">
        <f t="shared" si="11"/>
        <v>#REF!</v>
      </c>
    </row>
    <row r="65" spans="1:11">
      <c r="A65" s="92" t="s">
        <v>180</v>
      </c>
      <c r="B65" s="80" t="s">
        <v>277</v>
      </c>
      <c r="C65" s="80" t="s">
        <v>278</v>
      </c>
      <c r="D65" s="88">
        <v>6.600361885810836E-3</v>
      </c>
      <c r="E65" s="169"/>
      <c r="F65" s="89" t="e">
        <f t="shared" si="12"/>
        <v>#REF!</v>
      </c>
      <c r="G65" s="40">
        <v>41627</v>
      </c>
      <c r="H65" s="42">
        <f t="shared" si="9"/>
        <v>41667</v>
      </c>
      <c r="I65" s="111">
        <f t="shared" si="13"/>
        <v>8.0392199835621833E-3</v>
      </c>
      <c r="J65" s="163"/>
      <c r="K65" s="150" t="e">
        <f t="shared" si="11"/>
        <v>#REF!</v>
      </c>
    </row>
    <row r="66" spans="1:11">
      <c r="A66" s="92" t="s">
        <v>181</v>
      </c>
      <c r="B66" s="80" t="s">
        <v>279</v>
      </c>
      <c r="C66" s="80" t="s">
        <v>280</v>
      </c>
      <c r="D66" s="88">
        <v>1.1677563336434557E-2</v>
      </c>
      <c r="E66" s="169"/>
      <c r="F66" s="89" t="e">
        <f t="shared" si="12"/>
        <v>#REF!</v>
      </c>
      <c r="G66" s="40">
        <v>41632</v>
      </c>
      <c r="H66" s="42">
        <f t="shared" si="9"/>
        <v>41672</v>
      </c>
      <c r="I66" s="111">
        <f t="shared" si="13"/>
        <v>1.4223235355533097E-2</v>
      </c>
      <c r="J66" s="163"/>
      <c r="K66" s="150" t="e">
        <f t="shared" si="11"/>
        <v>#REF!</v>
      </c>
    </row>
    <row r="67" spans="1:11">
      <c r="A67" s="92" t="s">
        <v>182</v>
      </c>
      <c r="B67" s="80" t="s">
        <v>291</v>
      </c>
      <c r="C67" s="80" t="s">
        <v>292</v>
      </c>
      <c r="D67" s="88">
        <v>8.1537994766127924E-3</v>
      </c>
      <c r="E67" s="169"/>
      <c r="F67" s="89" t="e">
        <f t="shared" si="12"/>
        <v>#REF!</v>
      </c>
      <c r="G67" s="40">
        <v>41662</v>
      </c>
      <c r="H67" s="42">
        <f t="shared" si="9"/>
        <v>41702</v>
      </c>
      <c r="I67" s="111">
        <f t="shared" si="13"/>
        <v>9.93130207530913E-3</v>
      </c>
      <c r="J67" s="163"/>
      <c r="K67" s="150" t="e">
        <f t="shared" si="11"/>
        <v>#REF!</v>
      </c>
    </row>
    <row r="68" spans="1:11">
      <c r="A68" s="92" t="s">
        <v>183</v>
      </c>
      <c r="B68" s="80" t="s">
        <v>285</v>
      </c>
      <c r="C68" s="80" t="s">
        <v>286</v>
      </c>
      <c r="D68" s="88">
        <v>1.3708443916684047E-2</v>
      </c>
      <c r="E68" s="169"/>
      <c r="F68" s="89" t="e">
        <f t="shared" si="12"/>
        <v>#REF!</v>
      </c>
      <c r="G68" s="40">
        <v>41702</v>
      </c>
      <c r="H68" s="42">
        <f t="shared" si="9"/>
        <v>41742</v>
      </c>
      <c r="I68" s="111">
        <f t="shared" si="13"/>
        <v>1.6696841504321464E-2</v>
      </c>
      <c r="J68" s="163"/>
      <c r="K68" s="150" t="e">
        <f t="shared" si="11"/>
        <v>#REF!</v>
      </c>
    </row>
    <row r="69" spans="1:11">
      <c r="A69" s="92" t="s">
        <v>184</v>
      </c>
      <c r="B69" s="80" t="s">
        <v>318</v>
      </c>
      <c r="C69" s="80" t="s">
        <v>319</v>
      </c>
      <c r="D69" s="88">
        <v>3.6174339129092735E-3</v>
      </c>
      <c r="E69" s="169"/>
      <c r="F69" s="89" t="e">
        <f t="shared" si="12"/>
        <v>#REF!</v>
      </c>
      <c r="G69" s="43">
        <v>41588</v>
      </c>
      <c r="H69" s="42">
        <f t="shared" si="9"/>
        <v>41628</v>
      </c>
      <c r="I69" s="112">
        <f t="shared" ref="I69:I78" si="14">40%/SUM($D$69:$D$79)*D69</f>
        <v>2.1623770226418287E-2</v>
      </c>
      <c r="J69" s="163"/>
      <c r="K69" s="150" t="e">
        <f t="shared" si="11"/>
        <v>#REF!</v>
      </c>
    </row>
    <row r="70" spans="1:11">
      <c r="A70" s="92" t="s">
        <v>185</v>
      </c>
      <c r="B70" s="80" t="s">
        <v>293</v>
      </c>
      <c r="C70" s="80" t="s">
        <v>382</v>
      </c>
      <c r="D70" s="88">
        <v>1.399359888050453E-3</v>
      </c>
      <c r="E70" s="169"/>
      <c r="F70" s="89" t="e">
        <f t="shared" si="12"/>
        <v>#REF!</v>
      </c>
      <c r="G70" s="40">
        <v>41552</v>
      </c>
      <c r="H70" s="42">
        <f t="shared" si="9"/>
        <v>41592</v>
      </c>
      <c r="I70" s="112">
        <f t="shared" si="14"/>
        <v>8.3648899777504608E-3</v>
      </c>
      <c r="J70" s="163"/>
      <c r="K70" s="150" t="e">
        <f t="shared" si="11"/>
        <v>#REF!</v>
      </c>
    </row>
    <row r="71" spans="1:11" s="71" customFormat="1">
      <c r="A71" s="92" t="s">
        <v>186</v>
      </c>
      <c r="B71" s="80" t="s">
        <v>311</v>
      </c>
      <c r="C71" s="80" t="s">
        <v>312</v>
      </c>
      <c r="D71" s="88">
        <v>1.4157720904723498E-2</v>
      </c>
      <c r="E71" s="169"/>
      <c r="F71" s="89" t="e">
        <f t="shared" si="12"/>
        <v>#REF!</v>
      </c>
      <c r="G71" s="40">
        <v>41589</v>
      </c>
      <c r="H71" s="42">
        <f t="shared" si="9"/>
        <v>41629</v>
      </c>
      <c r="I71" s="112">
        <f t="shared" si="14"/>
        <v>8.462996453950089E-2</v>
      </c>
      <c r="J71" s="163"/>
      <c r="K71" s="150" t="e">
        <f t="shared" si="11"/>
        <v>#REF!</v>
      </c>
    </row>
    <row r="72" spans="1:11">
      <c r="A72" s="92" t="s">
        <v>294</v>
      </c>
      <c r="B72" s="80" t="s">
        <v>314</v>
      </c>
      <c r="C72" s="80" t="s">
        <v>315</v>
      </c>
      <c r="D72" s="88">
        <v>4.8849859686660533E-3</v>
      </c>
      <c r="E72" s="169"/>
      <c r="F72" s="89" t="e">
        <f t="shared" si="12"/>
        <v>#REF!</v>
      </c>
      <c r="G72" s="40">
        <v>41589</v>
      </c>
      <c r="H72" s="42">
        <f t="shared" si="9"/>
        <v>41629</v>
      </c>
      <c r="I72" s="112">
        <f t="shared" si="14"/>
        <v>2.9200758518006791E-2</v>
      </c>
      <c r="J72" s="163"/>
      <c r="K72" s="150" t="e">
        <f t="shared" si="11"/>
        <v>#REF!</v>
      </c>
    </row>
    <row r="73" spans="1:11" ht="26.4">
      <c r="A73" s="92" t="s">
        <v>297</v>
      </c>
      <c r="B73" s="80" t="s">
        <v>295</v>
      </c>
      <c r="C73" s="80" t="s">
        <v>296</v>
      </c>
      <c r="D73" s="88">
        <f>1.60566007007371%+0.172197207207339%</f>
        <v>1.7778572772810492E-2</v>
      </c>
      <c r="E73" s="169"/>
      <c r="F73" s="89" t="e">
        <f t="shared" si="12"/>
        <v>#REF!</v>
      </c>
      <c r="G73" s="40">
        <v>41592</v>
      </c>
      <c r="H73" s="42">
        <f t="shared" si="9"/>
        <v>41632</v>
      </c>
      <c r="I73" s="112">
        <f t="shared" si="14"/>
        <v>0.10627416612118001</v>
      </c>
      <c r="J73" s="163"/>
      <c r="K73" s="150" t="e">
        <f t="shared" si="11"/>
        <v>#REF!</v>
      </c>
    </row>
    <row r="74" spans="1:11">
      <c r="A74" s="92" t="s">
        <v>299</v>
      </c>
      <c r="B74" s="80" t="s">
        <v>303</v>
      </c>
      <c r="C74" s="80" t="s">
        <v>383</v>
      </c>
      <c r="D74" s="88">
        <v>2.0308805802494879E-3</v>
      </c>
      <c r="E74" s="169"/>
      <c r="F74" s="89" t="e">
        <f t="shared" si="12"/>
        <v>#REF!</v>
      </c>
      <c r="G74" s="40">
        <v>41598</v>
      </c>
      <c r="H74" s="42">
        <f t="shared" si="9"/>
        <v>41638</v>
      </c>
      <c r="I74" s="112">
        <f t="shared" si="14"/>
        <v>1.2139902505998147E-2</v>
      </c>
      <c r="J74" s="163"/>
      <c r="K74" s="150" t="e">
        <f t="shared" si="11"/>
        <v>#REF!</v>
      </c>
    </row>
    <row r="75" spans="1:11">
      <c r="A75" s="92" t="s">
        <v>302</v>
      </c>
      <c r="B75" s="80" t="s">
        <v>298</v>
      </c>
      <c r="C75" s="80" t="s">
        <v>384</v>
      </c>
      <c r="D75" s="88">
        <v>2.2001206286036122E-3</v>
      </c>
      <c r="E75" s="169"/>
      <c r="F75" s="89" t="e">
        <f t="shared" si="12"/>
        <v>#REF!</v>
      </c>
      <c r="G75" s="40">
        <v>41657</v>
      </c>
      <c r="H75" s="42">
        <f t="shared" si="9"/>
        <v>41697</v>
      </c>
      <c r="I75" s="112">
        <f t="shared" si="14"/>
        <v>1.3151561048164661E-2</v>
      </c>
      <c r="J75" s="163"/>
      <c r="K75" s="150" t="e">
        <f t="shared" si="11"/>
        <v>#REF!</v>
      </c>
    </row>
    <row r="76" spans="1:11" ht="26.4">
      <c r="A76" s="92" t="s">
        <v>304</v>
      </c>
      <c r="B76" s="80" t="s">
        <v>300</v>
      </c>
      <c r="C76" s="80" t="s">
        <v>301</v>
      </c>
      <c r="D76" s="88">
        <v>3.8925211121448519E-3</v>
      </c>
      <c r="E76" s="169"/>
      <c r="F76" s="89" t="e">
        <f t="shared" si="12"/>
        <v>#REF!</v>
      </c>
      <c r="G76" s="40">
        <v>41657</v>
      </c>
      <c r="H76" s="42">
        <f t="shared" si="9"/>
        <v>41697</v>
      </c>
      <c r="I76" s="112">
        <f t="shared" si="14"/>
        <v>2.3268146469829783E-2</v>
      </c>
      <c r="J76" s="163"/>
      <c r="K76" s="150" t="e">
        <f t="shared" si="11"/>
        <v>#REF!</v>
      </c>
    </row>
    <row r="77" spans="1:11">
      <c r="A77" s="92" t="s">
        <v>307</v>
      </c>
      <c r="B77" s="80" t="s">
        <v>305</v>
      </c>
      <c r="C77" s="80" t="s">
        <v>306</v>
      </c>
      <c r="D77" s="88">
        <v>4.2310012088531005E-3</v>
      </c>
      <c r="E77" s="169"/>
      <c r="F77" s="89" t="e">
        <f t="shared" si="12"/>
        <v>#REF!</v>
      </c>
      <c r="G77" s="40">
        <v>41663</v>
      </c>
      <c r="H77" s="42">
        <f t="shared" si="9"/>
        <v>41703</v>
      </c>
      <c r="I77" s="112">
        <f t="shared" si="14"/>
        <v>2.529146355416281E-2</v>
      </c>
      <c r="J77" s="163"/>
      <c r="K77" s="150" t="e">
        <f t="shared" si="11"/>
        <v>#REF!</v>
      </c>
    </row>
    <row r="78" spans="1:11">
      <c r="A78" s="92" t="s">
        <v>310</v>
      </c>
      <c r="B78" s="80" t="s">
        <v>316</v>
      </c>
      <c r="C78" s="80" t="s">
        <v>317</v>
      </c>
      <c r="D78" s="88">
        <v>8.1537994766127924E-3</v>
      </c>
      <c r="E78" s="169"/>
      <c r="F78" s="89" t="e">
        <f t="shared" si="12"/>
        <v>#REF!</v>
      </c>
      <c r="G78" s="40">
        <v>41682</v>
      </c>
      <c r="H78" s="42">
        <f t="shared" si="9"/>
        <v>41722</v>
      </c>
      <c r="I78" s="112">
        <f t="shared" si="14"/>
        <v>4.8740596400492359E-2</v>
      </c>
      <c r="J78" s="163"/>
      <c r="K78" s="150" t="e">
        <f t="shared" si="11"/>
        <v>#REF!</v>
      </c>
    </row>
    <row r="79" spans="1:11">
      <c r="A79" s="92" t="s">
        <v>313</v>
      </c>
      <c r="B79" s="80" t="s">
        <v>308</v>
      </c>
      <c r="C79" s="80" t="s">
        <v>309</v>
      </c>
      <c r="D79" s="88">
        <v>4.5694813055613482E-3</v>
      </c>
      <c r="E79" s="169"/>
      <c r="F79" s="89" t="e">
        <f t="shared" si="12"/>
        <v>#REF!</v>
      </c>
      <c r="G79" s="40">
        <v>41712</v>
      </c>
      <c r="H79" s="42">
        <f t="shared" si="9"/>
        <v>41752</v>
      </c>
      <c r="I79" s="112">
        <f>40%/SUM($D$69:$D$79)*D79</f>
        <v>2.7314780638495833E-2</v>
      </c>
      <c r="J79" s="163"/>
      <c r="K79" s="150" t="e">
        <f t="shared" si="11"/>
        <v>#REF!</v>
      </c>
    </row>
    <row r="80" spans="1:11" s="103" customFormat="1" ht="26.4">
      <c r="A80" s="106"/>
      <c r="B80" s="105" t="s">
        <v>416</v>
      </c>
      <c r="C80" s="105"/>
      <c r="D80" s="107"/>
      <c r="E80" s="148"/>
      <c r="F80" s="108"/>
      <c r="G80" s="201"/>
      <c r="H80" s="102"/>
      <c r="I80" s="113"/>
      <c r="J80" s="164"/>
      <c r="K80" s="195"/>
    </row>
    <row r="81" spans="1:18" s="103" customFormat="1">
      <c r="A81" s="106"/>
      <c r="B81" s="109">
        <v>41395</v>
      </c>
      <c r="C81" s="105"/>
      <c r="D81" s="107"/>
      <c r="E81" s="148"/>
      <c r="F81" s="108"/>
      <c r="G81" s="201">
        <v>41414</v>
      </c>
      <c r="H81" s="102">
        <f t="shared" si="9"/>
        <v>41454</v>
      </c>
      <c r="I81" s="113">
        <f>20%/3</f>
        <v>6.6666666666666666E-2</v>
      </c>
      <c r="J81" s="164"/>
      <c r="K81" s="195" t="e">
        <f>$K$46*I81</f>
        <v>#REF!</v>
      </c>
    </row>
    <row r="82" spans="1:18" s="103" customFormat="1">
      <c r="A82" s="106"/>
      <c r="B82" s="109">
        <v>41426</v>
      </c>
      <c r="C82" s="105"/>
      <c r="D82" s="107"/>
      <c r="E82" s="148"/>
      <c r="F82" s="108"/>
      <c r="G82" s="201">
        <v>41445</v>
      </c>
      <c r="H82" s="102">
        <f t="shared" si="9"/>
        <v>41485</v>
      </c>
      <c r="I82" s="113">
        <f>20%/3</f>
        <v>6.6666666666666666E-2</v>
      </c>
      <c r="J82" s="164"/>
      <c r="K82" s="195" t="e">
        <f>$K$46*I82</f>
        <v>#REF!</v>
      </c>
    </row>
    <row r="83" spans="1:18" s="103" customFormat="1">
      <c r="A83" s="106"/>
      <c r="B83" s="109">
        <v>41456</v>
      </c>
      <c r="C83" s="105"/>
      <c r="D83" s="107"/>
      <c r="E83" s="148"/>
      <c r="F83" s="108"/>
      <c r="G83" s="201">
        <v>41475</v>
      </c>
      <c r="H83" s="102">
        <f t="shared" si="9"/>
        <v>41515</v>
      </c>
      <c r="I83" s="113">
        <f>20%/3</f>
        <v>6.6666666666666666E-2</v>
      </c>
      <c r="J83" s="164"/>
      <c r="K83" s="195" t="e">
        <f>$K$46*I83</f>
        <v>#REF!</v>
      </c>
    </row>
    <row r="84" spans="1:18" s="103" customFormat="1" ht="39.6">
      <c r="A84" s="106"/>
      <c r="B84" s="105" t="s">
        <v>417</v>
      </c>
      <c r="C84" s="105"/>
      <c r="D84" s="107"/>
      <c r="E84" s="148"/>
      <c r="F84" s="108"/>
      <c r="G84" s="201">
        <v>41567</v>
      </c>
      <c r="H84" s="102">
        <f t="shared" si="9"/>
        <v>41607</v>
      </c>
      <c r="I84" s="114">
        <f>20%*0</f>
        <v>0</v>
      </c>
      <c r="J84" s="164"/>
      <c r="K84" s="195" t="e">
        <f>$K$46*I84</f>
        <v>#REF!</v>
      </c>
    </row>
    <row r="85" spans="1:18" s="182" customFormat="1" ht="13.8">
      <c r="A85" s="91">
        <v>6</v>
      </c>
      <c r="B85" s="79" t="s">
        <v>62</v>
      </c>
      <c r="C85" s="79" t="s">
        <v>33</v>
      </c>
      <c r="D85" s="86">
        <f>SUM(D86:D108)</f>
        <v>1.0000000000000004</v>
      </c>
      <c r="E85" s="176" t="e">
        <f>F85/$F$120</f>
        <v>#REF!</v>
      </c>
      <c r="F85" s="87" t="e">
        <f>#REF!</f>
        <v>#REF!</v>
      </c>
      <c r="G85" s="177"/>
      <c r="H85" s="178"/>
      <c r="I85" s="179">
        <v>1</v>
      </c>
      <c r="J85" s="180">
        <v>0.2</v>
      </c>
      <c r="K85" s="181" t="e">
        <f>$F$120*J85</f>
        <v>#REF!</v>
      </c>
    </row>
    <row r="86" spans="1:18" s="140" customFormat="1">
      <c r="A86" s="136" t="s">
        <v>50</v>
      </c>
      <c r="B86" s="137" t="s">
        <v>187</v>
      </c>
      <c r="C86" s="137" t="s">
        <v>385</v>
      </c>
      <c r="D86" s="138">
        <v>0.08</v>
      </c>
      <c r="E86" s="171"/>
      <c r="F86" s="139" t="e">
        <f>ROUND($F$85*D86,-3)</f>
        <v>#REF!</v>
      </c>
      <c r="G86" s="141">
        <v>41573</v>
      </c>
      <c r="H86" s="142">
        <f t="shared" ref="H86:H106" si="15">G86+30+10</f>
        <v>41613</v>
      </c>
      <c r="I86" s="143"/>
      <c r="J86" s="143"/>
      <c r="K86" s="150" t="e">
        <f>$K$85*I86</f>
        <v>#REF!</v>
      </c>
      <c r="L86" s="143">
        <f>20%/SUM($D$86,$D$89,$D$91,$D$92,$D$94,$D$98,$D$100,$D$101,$D$103,$D$107,$D$108)*D86</f>
        <v>3.9999999999999994E-2</v>
      </c>
    </row>
    <row r="87" spans="1:18" ht="26.4">
      <c r="A87" s="92" t="s">
        <v>51</v>
      </c>
      <c r="B87" s="80" t="s">
        <v>195</v>
      </c>
      <c r="C87" s="80" t="s">
        <v>386</v>
      </c>
      <c r="D87" s="88">
        <v>0.05</v>
      </c>
      <c r="E87" s="169"/>
      <c r="F87" s="89" t="e">
        <f t="shared" ref="F87:F108" si="16">ROUND($F$85*D87,-3)</f>
        <v>#REF!</v>
      </c>
      <c r="G87" s="43">
        <v>41578</v>
      </c>
      <c r="H87" s="44">
        <f t="shared" si="15"/>
        <v>41618</v>
      </c>
      <c r="I87" s="37"/>
      <c r="J87" s="37"/>
      <c r="K87" s="150" t="e">
        <f t="shared" ref="K87:K109" si="17">$K$85*I87</f>
        <v>#REF!</v>
      </c>
      <c r="L87" s="37"/>
    </row>
    <row r="88" spans="1:18" s="121" customFormat="1">
      <c r="A88" s="115" t="s">
        <v>52</v>
      </c>
      <c r="B88" s="116" t="s">
        <v>191</v>
      </c>
      <c r="C88" s="116" t="s">
        <v>387</v>
      </c>
      <c r="D88" s="117">
        <v>0.12</v>
      </c>
      <c r="E88" s="172"/>
      <c r="F88" s="118" t="e">
        <f t="shared" si="16"/>
        <v>#REF!</v>
      </c>
      <c r="G88" s="119">
        <v>41592</v>
      </c>
      <c r="H88" s="120">
        <f t="shared" si="15"/>
        <v>41632</v>
      </c>
      <c r="I88" s="144"/>
      <c r="J88" s="144"/>
      <c r="K88" s="150" t="e">
        <f t="shared" si="17"/>
        <v>#REF!</v>
      </c>
      <c r="L88" s="144">
        <f>20%/SUM($D$88,$D$99)*D88</f>
        <v>0.15</v>
      </c>
    </row>
    <row r="89" spans="1:18" s="140" customFormat="1">
      <c r="A89" s="136" t="s">
        <v>53</v>
      </c>
      <c r="B89" s="137" t="s">
        <v>188</v>
      </c>
      <c r="C89" s="137" t="s">
        <v>388</v>
      </c>
      <c r="D89" s="138">
        <v>0.05</v>
      </c>
      <c r="E89" s="171"/>
      <c r="F89" s="139" t="e">
        <f t="shared" si="16"/>
        <v>#REF!</v>
      </c>
      <c r="G89" s="141">
        <v>41594</v>
      </c>
      <c r="H89" s="142">
        <f t="shared" si="15"/>
        <v>41634</v>
      </c>
      <c r="I89" s="143"/>
      <c r="J89" s="143"/>
      <c r="K89" s="150" t="e">
        <f t="shared" si="17"/>
        <v>#REF!</v>
      </c>
      <c r="L89" s="143">
        <f>20%/SUM($D$86,$D$89,$D$91,$D$92,$D$94,$D$98,$D$100,$D$101,$D$103,$D$107,$D$108)*D89</f>
        <v>2.4999999999999994E-2</v>
      </c>
    </row>
    <row r="90" spans="1:18" s="126" customFormat="1" ht="26.4">
      <c r="A90" s="122" t="s">
        <v>54</v>
      </c>
      <c r="B90" s="123" t="s">
        <v>201</v>
      </c>
      <c r="C90" s="123" t="s">
        <v>389</v>
      </c>
      <c r="D90" s="124">
        <v>0.08</v>
      </c>
      <c r="E90" s="173"/>
      <c r="F90" s="125" t="e">
        <f t="shared" si="16"/>
        <v>#REF!</v>
      </c>
      <c r="G90" s="127">
        <v>41604</v>
      </c>
      <c r="H90" s="128">
        <f t="shared" si="15"/>
        <v>41644</v>
      </c>
      <c r="I90" s="145"/>
      <c r="J90" s="145"/>
      <c r="K90" s="150" t="e">
        <f t="shared" si="17"/>
        <v>#REF!</v>
      </c>
      <c r="L90" s="145">
        <f>20%/SUM($D$90,$D$105)*D90</f>
        <v>0.14545454545454548</v>
      </c>
      <c r="R90" s="203">
        <f>162283+457720+17467+26000</f>
        <v>663470</v>
      </c>
    </row>
    <row r="91" spans="1:18" s="140" customFormat="1" ht="26.4">
      <c r="A91" s="136" t="s">
        <v>192</v>
      </c>
      <c r="B91" s="137" t="s">
        <v>203</v>
      </c>
      <c r="C91" s="137" t="s">
        <v>390</v>
      </c>
      <c r="D91" s="138">
        <v>7.0000000000000007E-2</v>
      </c>
      <c r="E91" s="171"/>
      <c r="F91" s="139" t="e">
        <f t="shared" si="16"/>
        <v>#REF!</v>
      </c>
      <c r="G91" s="141">
        <v>41639</v>
      </c>
      <c r="H91" s="142">
        <f t="shared" si="15"/>
        <v>41679</v>
      </c>
      <c r="I91" s="143"/>
      <c r="J91" s="143"/>
      <c r="K91" s="150" t="e">
        <f t="shared" si="17"/>
        <v>#REF!</v>
      </c>
      <c r="L91" s="143">
        <f>20%/SUM($D$86,$D$89,$D$91,$D$92,$D$94,$D$98,$D$100,$D$101,$D$103,$D$107,$D$108)*D91</f>
        <v>3.4999999999999996E-2</v>
      </c>
      <c r="R91" s="204">
        <f>5821+61201</f>
        <v>67022</v>
      </c>
    </row>
    <row r="92" spans="1:18" s="140" customFormat="1">
      <c r="A92" s="136" t="s">
        <v>194</v>
      </c>
      <c r="B92" s="137" t="s">
        <v>189</v>
      </c>
      <c r="C92" s="137" t="s">
        <v>391</v>
      </c>
      <c r="D92" s="138">
        <v>0.04</v>
      </c>
      <c r="E92" s="171"/>
      <c r="F92" s="139" t="e">
        <f t="shared" si="16"/>
        <v>#REF!</v>
      </c>
      <c r="G92" s="141">
        <v>41655</v>
      </c>
      <c r="H92" s="142">
        <f t="shared" si="15"/>
        <v>41695</v>
      </c>
      <c r="I92" s="143"/>
      <c r="J92" s="143"/>
      <c r="K92" s="150" t="e">
        <f t="shared" si="17"/>
        <v>#REF!</v>
      </c>
      <c r="L92" s="143">
        <f>20%/SUM($D$86,$D$89,$D$91,$D$92,$D$94,$D$98,$D$100,$D$101,$D$103,$D$107,$D$108)*D92</f>
        <v>1.9999999999999997E-2</v>
      </c>
    </row>
    <row r="93" spans="1:18" s="135" customFormat="1">
      <c r="A93" s="129" t="s">
        <v>196</v>
      </c>
      <c r="B93" s="130" t="s">
        <v>193</v>
      </c>
      <c r="C93" s="130" t="s">
        <v>392</v>
      </c>
      <c r="D93" s="131">
        <v>7.0000000000000007E-2</v>
      </c>
      <c r="E93" s="174"/>
      <c r="F93" s="132" t="e">
        <f t="shared" si="16"/>
        <v>#REF!</v>
      </c>
      <c r="G93" s="133">
        <v>41669</v>
      </c>
      <c r="H93" s="134">
        <f t="shared" si="15"/>
        <v>41709</v>
      </c>
      <c r="I93" s="146"/>
      <c r="J93" s="146"/>
      <c r="K93" s="150" t="e">
        <f t="shared" si="17"/>
        <v>#REF!</v>
      </c>
      <c r="L93" s="146">
        <f>20%/SUM($D$93,$D$95,$D$96,$D$97,$D$102,$D$104,$D$106)*D93</f>
        <v>0.05</v>
      </c>
    </row>
    <row r="94" spans="1:18" s="140" customFormat="1">
      <c r="A94" s="136" t="s">
        <v>198</v>
      </c>
      <c r="B94" s="137" t="s">
        <v>190</v>
      </c>
      <c r="C94" s="137" t="s">
        <v>393</v>
      </c>
      <c r="D94" s="138">
        <v>0.04</v>
      </c>
      <c r="E94" s="171"/>
      <c r="F94" s="139" t="e">
        <f t="shared" si="16"/>
        <v>#REF!</v>
      </c>
      <c r="G94" s="141">
        <v>41675</v>
      </c>
      <c r="H94" s="142">
        <f t="shared" si="15"/>
        <v>41715</v>
      </c>
      <c r="I94" s="143"/>
      <c r="J94" s="143"/>
      <c r="K94" s="150" t="e">
        <f t="shared" si="17"/>
        <v>#REF!</v>
      </c>
      <c r="L94" s="143">
        <f>20%/SUM($D$86,$D$89,$D$91,$D$92,$D$94,$D$98,$D$100,$D$101,$D$103,$D$107,$D$108)*D94</f>
        <v>1.9999999999999997E-2</v>
      </c>
    </row>
    <row r="95" spans="1:18" s="135" customFormat="1">
      <c r="A95" s="129" t="s">
        <v>200</v>
      </c>
      <c r="B95" s="130" t="s">
        <v>197</v>
      </c>
      <c r="C95" s="130" t="s">
        <v>394</v>
      </c>
      <c r="D95" s="131">
        <v>0.05</v>
      </c>
      <c r="E95" s="174"/>
      <c r="F95" s="132" t="e">
        <f t="shared" si="16"/>
        <v>#REF!</v>
      </c>
      <c r="G95" s="133">
        <v>41719</v>
      </c>
      <c r="H95" s="134">
        <f t="shared" si="15"/>
        <v>41759</v>
      </c>
      <c r="I95" s="146"/>
      <c r="J95" s="146"/>
      <c r="K95" s="150" t="e">
        <f t="shared" si="17"/>
        <v>#REF!</v>
      </c>
      <c r="L95" s="146">
        <f>20%/SUM($D$93,$D$95,$D$96,$D$97,$D$102,$D$104,$D$106)*D95</f>
        <v>3.5714285714285719E-2</v>
      </c>
    </row>
    <row r="96" spans="1:18" s="135" customFormat="1">
      <c r="A96" s="129" t="s">
        <v>202</v>
      </c>
      <c r="B96" s="130" t="s">
        <v>199</v>
      </c>
      <c r="C96" s="130" t="s">
        <v>395</v>
      </c>
      <c r="D96" s="131">
        <v>0.05</v>
      </c>
      <c r="E96" s="174"/>
      <c r="F96" s="132" t="e">
        <f t="shared" si="16"/>
        <v>#REF!</v>
      </c>
      <c r="G96" s="133">
        <v>41721</v>
      </c>
      <c r="H96" s="134">
        <f t="shared" si="15"/>
        <v>41761</v>
      </c>
      <c r="I96" s="146"/>
      <c r="J96" s="146"/>
      <c r="K96" s="150" t="e">
        <f t="shared" si="17"/>
        <v>#REF!</v>
      </c>
      <c r="L96" s="146">
        <f>20%/SUM($D$93,$D$95,$D$96,$D$97,$D$102,$D$104,$D$106)*D96</f>
        <v>3.5714285714285719E-2</v>
      </c>
    </row>
    <row r="97" spans="1:12" s="135" customFormat="1">
      <c r="A97" s="129" t="s">
        <v>204</v>
      </c>
      <c r="B97" s="130" t="s">
        <v>227</v>
      </c>
      <c r="C97" s="130" t="s">
        <v>396</v>
      </c>
      <c r="D97" s="131">
        <v>0.05</v>
      </c>
      <c r="E97" s="174"/>
      <c r="F97" s="132" t="e">
        <f t="shared" si="16"/>
        <v>#REF!</v>
      </c>
      <c r="G97" s="133">
        <v>41743</v>
      </c>
      <c r="H97" s="134">
        <f t="shared" si="15"/>
        <v>41783</v>
      </c>
      <c r="I97" s="146"/>
      <c r="J97" s="146"/>
      <c r="K97" s="150" t="e">
        <f t="shared" si="17"/>
        <v>#REF!</v>
      </c>
      <c r="L97" s="146">
        <f>20%/SUM($D$93,$D$95,$D$96,$D$97,$D$102,$D$104,$D$106)*D97</f>
        <v>3.5714285714285719E-2</v>
      </c>
    </row>
    <row r="98" spans="1:12" s="140" customFormat="1">
      <c r="A98" s="136" t="s">
        <v>206</v>
      </c>
      <c r="B98" s="137" t="s">
        <v>207</v>
      </c>
      <c r="C98" s="137" t="s">
        <v>397</v>
      </c>
      <c r="D98" s="138">
        <v>0.02</v>
      </c>
      <c r="E98" s="171"/>
      <c r="F98" s="139" t="e">
        <f t="shared" si="16"/>
        <v>#REF!</v>
      </c>
      <c r="G98" s="141">
        <v>41624</v>
      </c>
      <c r="H98" s="142">
        <f t="shared" si="15"/>
        <v>41664</v>
      </c>
      <c r="I98" s="143">
        <f>20%/SUM($D$98,$D$100,$D$101,$D$103,$D$107,$D$108)*D98</f>
        <v>3.3333333333333333E-2</v>
      </c>
      <c r="J98" s="143"/>
      <c r="K98" s="150" t="e">
        <f t="shared" si="17"/>
        <v>#REF!</v>
      </c>
      <c r="L98" s="143">
        <f>20%/SUM($D$86,$D$89,$D$91,$D$92,$D$94,$D$98,$D$100,$D$101,$D$103,$D$107,$D$108)*D98</f>
        <v>9.9999999999999985E-3</v>
      </c>
    </row>
    <row r="99" spans="1:12" s="121" customFormat="1" ht="26.4">
      <c r="A99" s="115" t="s">
        <v>208</v>
      </c>
      <c r="B99" s="116" t="s">
        <v>213</v>
      </c>
      <c r="C99" s="116" t="s">
        <v>398</v>
      </c>
      <c r="D99" s="117">
        <v>0.04</v>
      </c>
      <c r="E99" s="172"/>
      <c r="F99" s="118" t="e">
        <f t="shared" si="16"/>
        <v>#REF!</v>
      </c>
      <c r="G99" s="119">
        <v>41668</v>
      </c>
      <c r="H99" s="120">
        <f t="shared" si="15"/>
        <v>41708</v>
      </c>
      <c r="I99" s="144">
        <f>20%/SUM($D$99)*D99</f>
        <v>0.2</v>
      </c>
      <c r="J99" s="144"/>
      <c r="K99" s="150" t="e">
        <f t="shared" si="17"/>
        <v>#REF!</v>
      </c>
      <c r="L99" s="144">
        <f>20%/SUM($D$88,$D$99)*D99</f>
        <v>0.05</v>
      </c>
    </row>
    <row r="100" spans="1:12" s="140" customFormat="1">
      <c r="A100" s="136" t="s">
        <v>210</v>
      </c>
      <c r="B100" s="137" t="s">
        <v>209</v>
      </c>
      <c r="C100" s="137" t="s">
        <v>399</v>
      </c>
      <c r="D100" s="138">
        <v>0.02</v>
      </c>
      <c r="E100" s="171"/>
      <c r="F100" s="139" t="e">
        <f t="shared" si="16"/>
        <v>#REF!</v>
      </c>
      <c r="G100" s="141">
        <v>41675</v>
      </c>
      <c r="H100" s="142">
        <f t="shared" si="15"/>
        <v>41715</v>
      </c>
      <c r="I100" s="143">
        <f>20%/SUM($D$98,$D$100,$D$101,$D$103,$D$107,$D$108)*D100</f>
        <v>3.3333333333333333E-2</v>
      </c>
      <c r="J100" s="143"/>
      <c r="K100" s="150" t="e">
        <f t="shared" si="17"/>
        <v>#REF!</v>
      </c>
      <c r="L100" s="143">
        <f>20%/SUM($D$86,$D$89,$D$91,$D$92,$D$94,$D$98,$D$100,$D$101,$D$103,$D$107,$D$108)*D100</f>
        <v>9.9999999999999985E-3</v>
      </c>
    </row>
    <row r="101" spans="1:12" s="140" customFormat="1">
      <c r="A101" s="136" t="s">
        <v>212</v>
      </c>
      <c r="B101" s="137" t="s">
        <v>211</v>
      </c>
      <c r="C101" s="137" t="s">
        <v>400</v>
      </c>
      <c r="D101" s="138">
        <v>0.02</v>
      </c>
      <c r="E101" s="171"/>
      <c r="F101" s="139" t="e">
        <f t="shared" si="16"/>
        <v>#REF!</v>
      </c>
      <c r="G101" s="141">
        <v>41682</v>
      </c>
      <c r="H101" s="142">
        <f t="shared" si="15"/>
        <v>41722</v>
      </c>
      <c r="I101" s="143">
        <f>20%/SUM($D$98,$D$100,$D$101,$D$103,$D$107,$D$108)*D101</f>
        <v>3.3333333333333333E-2</v>
      </c>
      <c r="J101" s="143"/>
      <c r="K101" s="150" t="e">
        <f t="shared" si="17"/>
        <v>#REF!</v>
      </c>
      <c r="L101" s="143">
        <f>20%/SUM($D$86,$D$89,$D$91,$D$92,$D$94,$D$98,$D$100,$D$101,$D$103,$D$107,$D$108)*D101</f>
        <v>9.9999999999999985E-3</v>
      </c>
    </row>
    <row r="102" spans="1:12" s="135" customFormat="1" ht="26.4">
      <c r="A102" s="129" t="s">
        <v>214</v>
      </c>
      <c r="B102" s="130" t="s">
        <v>215</v>
      </c>
      <c r="C102" s="130" t="s">
        <v>401</v>
      </c>
      <c r="D102" s="131">
        <v>0.02</v>
      </c>
      <c r="E102" s="174"/>
      <c r="F102" s="132" t="e">
        <f t="shared" si="16"/>
        <v>#REF!</v>
      </c>
      <c r="G102" s="133">
        <v>41713</v>
      </c>
      <c r="H102" s="134">
        <f t="shared" si="15"/>
        <v>41753</v>
      </c>
      <c r="I102" s="146">
        <f>20%/SUM($D$102,$D$104,$D$106)*D102</f>
        <v>6.6666666666666666E-2</v>
      </c>
      <c r="J102" s="146"/>
      <c r="K102" s="150" t="e">
        <f t="shared" si="17"/>
        <v>#REF!</v>
      </c>
      <c r="L102" s="146">
        <f>20%/SUM($D$93,$D$95,$D$96,$D$97,$D$102,$D$104,$D$106)*D102</f>
        <v>1.4285714285714287E-2</v>
      </c>
    </row>
    <row r="103" spans="1:12" s="140" customFormat="1">
      <c r="A103" s="136" t="s">
        <v>216</v>
      </c>
      <c r="B103" s="137" t="s">
        <v>205</v>
      </c>
      <c r="C103" s="137" t="s">
        <v>402</v>
      </c>
      <c r="D103" s="138">
        <v>0.02</v>
      </c>
      <c r="E103" s="171"/>
      <c r="F103" s="139" t="e">
        <f t="shared" si="16"/>
        <v>#REF!</v>
      </c>
      <c r="G103" s="141">
        <v>41728</v>
      </c>
      <c r="H103" s="142">
        <f t="shared" si="15"/>
        <v>41768</v>
      </c>
      <c r="I103" s="143">
        <f>20%/SUM($D$98,$D$100,$D$101,$D$103,$D$107,$D$108)*D103</f>
        <v>3.3333333333333333E-2</v>
      </c>
      <c r="J103" s="143"/>
      <c r="K103" s="150" t="e">
        <f t="shared" si="17"/>
        <v>#REF!</v>
      </c>
      <c r="L103" s="143">
        <f>20%/SUM($D$86,$D$89,$D$91,$D$92,$D$94,$D$98,$D$100,$D$101,$D$103,$D$107,$D$108)*D103</f>
        <v>9.9999999999999985E-3</v>
      </c>
    </row>
    <row r="104" spans="1:12" s="135" customFormat="1">
      <c r="A104" s="129" t="s">
        <v>218</v>
      </c>
      <c r="B104" s="130" t="s">
        <v>217</v>
      </c>
      <c r="C104" s="130" t="s">
        <v>403</v>
      </c>
      <c r="D104" s="131">
        <v>0.02</v>
      </c>
      <c r="E104" s="174"/>
      <c r="F104" s="132" t="e">
        <f t="shared" si="16"/>
        <v>#REF!</v>
      </c>
      <c r="G104" s="133">
        <v>41741</v>
      </c>
      <c r="H104" s="134">
        <f t="shared" si="15"/>
        <v>41781</v>
      </c>
      <c r="I104" s="146">
        <f>20%/SUM($D$102,$D$104,$D$106)*D104</f>
        <v>6.6666666666666666E-2</v>
      </c>
      <c r="J104" s="146"/>
      <c r="K104" s="150" t="e">
        <f t="shared" si="17"/>
        <v>#REF!</v>
      </c>
      <c r="L104" s="146">
        <f>20%/SUM($D$93,$D$95,$D$96,$D$97,$D$102,$D$104,$D$106)*D104</f>
        <v>1.4285714285714287E-2</v>
      </c>
    </row>
    <row r="105" spans="1:12" s="126" customFormat="1">
      <c r="A105" s="122" t="s">
        <v>220</v>
      </c>
      <c r="B105" s="123" t="s">
        <v>221</v>
      </c>
      <c r="C105" s="123" t="s">
        <v>404</v>
      </c>
      <c r="D105" s="124">
        <v>0.03</v>
      </c>
      <c r="E105" s="173"/>
      <c r="F105" s="125" t="e">
        <f t="shared" si="16"/>
        <v>#REF!</v>
      </c>
      <c r="G105" s="127">
        <v>41757</v>
      </c>
      <c r="H105" s="128">
        <f t="shared" si="15"/>
        <v>41797</v>
      </c>
      <c r="I105" s="145">
        <f>20%/SUM($D$105)*D105</f>
        <v>0.2</v>
      </c>
      <c r="J105" s="145"/>
      <c r="K105" s="150" t="e">
        <f t="shared" si="17"/>
        <v>#REF!</v>
      </c>
      <c r="L105" s="145">
        <f>20%/SUM($D$90,$D$105)*D105</f>
        <v>5.454545454545455E-2</v>
      </c>
    </row>
    <row r="106" spans="1:12" s="135" customFormat="1">
      <c r="A106" s="129" t="s">
        <v>222</v>
      </c>
      <c r="B106" s="130" t="s">
        <v>219</v>
      </c>
      <c r="C106" s="130" t="s">
        <v>405</v>
      </c>
      <c r="D106" s="131">
        <v>0.02</v>
      </c>
      <c r="E106" s="174"/>
      <c r="F106" s="132" t="e">
        <f t="shared" si="16"/>
        <v>#REF!</v>
      </c>
      <c r="G106" s="133">
        <v>41759</v>
      </c>
      <c r="H106" s="134">
        <f t="shared" si="15"/>
        <v>41799</v>
      </c>
      <c r="I106" s="146">
        <f>20%/SUM($D$102,$D$104,$D$106)*D106</f>
        <v>6.6666666666666666E-2</v>
      </c>
      <c r="J106" s="146"/>
      <c r="K106" s="150" t="e">
        <f t="shared" si="17"/>
        <v>#REF!</v>
      </c>
      <c r="L106" s="146">
        <f>20%/SUM($D$93,$D$95,$D$96,$D$97,$D$102,$D$104,$D$106)*D106</f>
        <v>1.4285714285714287E-2</v>
      </c>
    </row>
    <row r="107" spans="1:12" s="140" customFormat="1" ht="26.4">
      <c r="A107" s="136" t="s">
        <v>224</v>
      </c>
      <c r="B107" s="137" t="s">
        <v>223</v>
      </c>
      <c r="C107" s="137" t="s">
        <v>406</v>
      </c>
      <c r="D107" s="138">
        <v>0.02</v>
      </c>
      <c r="E107" s="171"/>
      <c r="F107" s="139" t="e">
        <f t="shared" si="16"/>
        <v>#REF!</v>
      </c>
      <c r="G107" s="141">
        <v>41728</v>
      </c>
      <c r="H107" s="142">
        <f>G107+30+10</f>
        <v>41768</v>
      </c>
      <c r="I107" s="143">
        <f>20%/SUM($D$98,$D$100,$D$101,$D$103,$D$107,$D$108)*D107</f>
        <v>3.3333333333333333E-2</v>
      </c>
      <c r="J107" s="143"/>
      <c r="K107" s="150" t="e">
        <f t="shared" si="17"/>
        <v>#REF!</v>
      </c>
      <c r="L107" s="143">
        <f>20%/SUM($D$86,$D$89,$D$91,$D$92,$D$94,$D$98,$D$100,$D$101,$D$103,$D$107,$D$108)*D107</f>
        <v>9.9999999999999985E-3</v>
      </c>
    </row>
    <row r="108" spans="1:12" s="140" customFormat="1">
      <c r="A108" s="136" t="s">
        <v>226</v>
      </c>
      <c r="B108" s="137" t="s">
        <v>225</v>
      </c>
      <c r="C108" s="137" t="s">
        <v>407</v>
      </c>
      <c r="D108" s="138">
        <v>0.02</v>
      </c>
      <c r="E108" s="171"/>
      <c r="F108" s="139" t="e">
        <f t="shared" si="16"/>
        <v>#REF!</v>
      </c>
      <c r="G108" s="141">
        <v>41685</v>
      </c>
      <c r="H108" s="142">
        <f>G108+30+10</f>
        <v>41725</v>
      </c>
      <c r="I108" s="143">
        <f>20%/SUM($D$98,$D$100,$D$101,$D$103,$D$107,$D$108)*D108</f>
        <v>3.3333333333333333E-2</v>
      </c>
      <c r="J108" s="143"/>
      <c r="K108" s="150" t="e">
        <f t="shared" si="17"/>
        <v>#REF!</v>
      </c>
      <c r="L108" s="143">
        <f>20%/SUM($D$86,$D$89,$D$91,$D$92,$D$94,$D$98,$D$100,$D$101,$D$103,$D$107,$D$108)*D108</f>
        <v>9.9999999999999985E-3</v>
      </c>
    </row>
    <row r="109" spans="1:12" s="103" customFormat="1" ht="26.4">
      <c r="A109" s="97"/>
      <c r="B109" s="98" t="s">
        <v>418</v>
      </c>
      <c r="C109" s="98"/>
      <c r="D109" s="99"/>
      <c r="E109" s="170"/>
      <c r="F109" s="100"/>
      <c r="G109" s="201">
        <v>41685</v>
      </c>
      <c r="H109" s="102">
        <f>G109+30+10</f>
        <v>41725</v>
      </c>
      <c r="I109" s="147">
        <v>0.2</v>
      </c>
      <c r="J109" s="147"/>
      <c r="K109" s="195" t="e">
        <f t="shared" si="17"/>
        <v>#REF!</v>
      </c>
      <c r="L109" s="147">
        <v>0.2</v>
      </c>
    </row>
    <row r="110" spans="1:12" s="182" customFormat="1" ht="13.8">
      <c r="A110" s="91">
        <v>7</v>
      </c>
      <c r="B110" s="79" t="s">
        <v>63</v>
      </c>
      <c r="C110" s="79" t="s">
        <v>34</v>
      </c>
      <c r="D110" s="86">
        <f>SUM(D111:D113)</f>
        <v>1</v>
      </c>
      <c r="E110" s="176" t="e">
        <f>F110/$F$120</f>
        <v>#REF!</v>
      </c>
      <c r="F110" s="87" t="e">
        <f>#REF!</f>
        <v>#REF!</v>
      </c>
      <c r="G110" s="183"/>
      <c r="H110" s="178"/>
      <c r="I110" s="184">
        <v>1</v>
      </c>
      <c r="J110" s="185">
        <v>0.05</v>
      </c>
      <c r="K110" s="181" t="e">
        <f>$F$120*J110</f>
        <v>#REF!</v>
      </c>
    </row>
    <row r="111" spans="1:12" ht="26.4">
      <c r="A111" s="92" t="s">
        <v>55</v>
      </c>
      <c r="B111" s="80" t="s">
        <v>228</v>
      </c>
      <c r="C111" s="80" t="s">
        <v>408</v>
      </c>
      <c r="D111" s="88">
        <v>0.19</v>
      </c>
      <c r="E111" s="169"/>
      <c r="F111" s="89" t="e">
        <f>ROUND($F$110*D111,-3)</f>
        <v>#REF!</v>
      </c>
      <c r="G111" s="40">
        <v>41718</v>
      </c>
      <c r="H111" s="42">
        <f t="shared" ref="H111:H116" si="18">G111+30+10</f>
        <v>41758</v>
      </c>
      <c r="I111" s="3"/>
      <c r="J111" s="160"/>
      <c r="K111" s="150" t="e">
        <f t="shared" ref="K111:K116" si="19">$K$110*I111</f>
        <v>#REF!</v>
      </c>
    </row>
    <row r="112" spans="1:12">
      <c r="A112" s="92" t="s">
        <v>56</v>
      </c>
      <c r="B112" s="80" t="s">
        <v>345</v>
      </c>
      <c r="C112" s="80" t="s">
        <v>409</v>
      </c>
      <c r="D112" s="88">
        <v>0.55000000000000004</v>
      </c>
      <c r="E112" s="169"/>
      <c r="F112" s="89" t="e">
        <f>ROUND($F$110*D112,-3)+1000</f>
        <v>#REF!</v>
      </c>
      <c r="G112" s="40">
        <v>41725</v>
      </c>
      <c r="H112" s="42">
        <f t="shared" si="18"/>
        <v>41765</v>
      </c>
      <c r="I112" s="3"/>
      <c r="J112" s="160"/>
      <c r="K112" s="150" t="e">
        <f t="shared" si="19"/>
        <v>#REF!</v>
      </c>
    </row>
    <row r="113" spans="1:11" ht="26.4">
      <c r="A113" s="92" t="s">
        <v>57</v>
      </c>
      <c r="B113" s="80" t="s">
        <v>229</v>
      </c>
      <c r="C113" s="80" t="s">
        <v>410</v>
      </c>
      <c r="D113" s="88">
        <v>0.26</v>
      </c>
      <c r="E113" s="169"/>
      <c r="F113" s="89" t="e">
        <f>ROUND($F$110*D113,-3)-1000</f>
        <v>#REF!</v>
      </c>
      <c r="G113" s="43">
        <v>41757</v>
      </c>
      <c r="H113" s="44">
        <f t="shared" si="18"/>
        <v>41797</v>
      </c>
      <c r="I113" s="37"/>
      <c r="J113" s="161"/>
      <c r="K113" s="150" t="e">
        <f t="shared" si="19"/>
        <v>#REF!</v>
      </c>
    </row>
    <row r="114" spans="1:11" s="103" customFormat="1">
      <c r="A114" s="106"/>
      <c r="B114" s="105" t="s">
        <v>419</v>
      </c>
      <c r="C114" s="105"/>
      <c r="D114" s="107"/>
      <c r="E114" s="148"/>
      <c r="F114" s="108"/>
      <c r="G114" s="201">
        <v>41741</v>
      </c>
      <c r="H114" s="102">
        <f t="shared" si="18"/>
        <v>41781</v>
      </c>
      <c r="I114" s="104">
        <v>0.5</v>
      </c>
      <c r="J114" s="162"/>
      <c r="K114" s="195" t="e">
        <f t="shared" si="19"/>
        <v>#REF!</v>
      </c>
    </row>
    <row r="115" spans="1:11" s="103" customFormat="1" ht="39.6">
      <c r="A115" s="106"/>
      <c r="B115" s="105" t="s">
        <v>420</v>
      </c>
      <c r="C115" s="105"/>
      <c r="D115" s="107"/>
      <c r="E115" s="148"/>
      <c r="F115" s="108"/>
      <c r="G115" s="201">
        <v>41718</v>
      </c>
      <c r="H115" s="102">
        <f t="shared" si="18"/>
        <v>41758</v>
      </c>
      <c r="I115" s="104">
        <v>0.25</v>
      </c>
      <c r="J115" s="162"/>
      <c r="K115" s="195" t="e">
        <f t="shared" si="19"/>
        <v>#REF!</v>
      </c>
    </row>
    <row r="116" spans="1:11" s="103" customFormat="1" ht="26.4">
      <c r="A116" s="106"/>
      <c r="B116" s="105" t="s">
        <v>421</v>
      </c>
      <c r="C116" s="105"/>
      <c r="D116" s="107"/>
      <c r="E116" s="148"/>
      <c r="F116" s="108"/>
      <c r="G116" s="201">
        <v>41760</v>
      </c>
      <c r="H116" s="102">
        <f t="shared" si="18"/>
        <v>41800</v>
      </c>
      <c r="I116" s="104">
        <v>0.25</v>
      </c>
      <c r="J116" s="162"/>
      <c r="K116" s="195" t="e">
        <f t="shared" si="19"/>
        <v>#REF!</v>
      </c>
    </row>
    <row r="117" spans="1:11" s="182" customFormat="1" ht="27.6">
      <c r="A117" s="91">
        <v>8</v>
      </c>
      <c r="B117" s="79" t="s">
        <v>23</v>
      </c>
      <c r="C117" s="79" t="s">
        <v>35</v>
      </c>
      <c r="D117" s="86">
        <f>SUM(D118:D118)</f>
        <v>1</v>
      </c>
      <c r="E117" s="176" t="e">
        <f>F117/$F$120</f>
        <v>#REF!</v>
      </c>
      <c r="F117" s="87" t="e">
        <f>#REF!</f>
        <v>#REF!</v>
      </c>
      <c r="G117" s="183"/>
      <c r="H117" s="178"/>
      <c r="I117" s="184">
        <v>1</v>
      </c>
      <c r="J117" s="185">
        <v>0.03</v>
      </c>
      <c r="K117" s="181" t="e">
        <f>$F$120*J117</f>
        <v>#REF!</v>
      </c>
    </row>
    <row r="118" spans="1:11">
      <c r="A118" s="92" t="s">
        <v>58</v>
      </c>
      <c r="B118" s="80" t="s">
        <v>230</v>
      </c>
      <c r="C118" s="80" t="s">
        <v>411</v>
      </c>
      <c r="D118" s="88">
        <v>1</v>
      </c>
      <c r="E118" s="169"/>
      <c r="F118" s="89" t="e">
        <f>ROUND($F$117*D118,-3)</f>
        <v>#REF!</v>
      </c>
      <c r="G118" s="40">
        <v>41790</v>
      </c>
      <c r="H118" s="42">
        <f>G118+30+10</f>
        <v>41830</v>
      </c>
      <c r="I118" s="3">
        <v>0.7</v>
      </c>
      <c r="J118" s="165"/>
      <c r="K118" s="150" t="e">
        <f>$K$117*I118</f>
        <v>#REF!</v>
      </c>
    </row>
    <row r="119" spans="1:11" s="103" customFormat="1">
      <c r="A119" s="97"/>
      <c r="B119" s="98" t="s">
        <v>422</v>
      </c>
      <c r="C119" s="98"/>
      <c r="D119" s="99"/>
      <c r="E119" s="170"/>
      <c r="F119" s="100"/>
      <c r="G119" s="201">
        <v>41790</v>
      </c>
      <c r="H119" s="149">
        <f>G119+30+10</f>
        <v>41830</v>
      </c>
      <c r="I119" s="104">
        <v>0.3</v>
      </c>
      <c r="J119" s="166"/>
      <c r="K119" s="195" t="e">
        <f>$K$117*I119</f>
        <v>#REF!</v>
      </c>
    </row>
    <row r="120" spans="1:11" s="182" customFormat="1" ht="16.2" thickBot="1">
      <c r="A120" s="93"/>
      <c r="B120" s="82" t="s">
        <v>60</v>
      </c>
      <c r="C120" s="82" t="s">
        <v>59</v>
      </c>
      <c r="D120" s="94"/>
      <c r="E120" s="175" t="e">
        <f>E6+E9+E25+E28+E46+E85+E110+E117</f>
        <v>#REF!</v>
      </c>
      <c r="F120" s="95" t="e">
        <f>F6+F9+F25+F28+F46+F85+F110+F117</f>
        <v>#REF!</v>
      </c>
      <c r="G120" s="191"/>
      <c r="H120" s="192"/>
      <c r="I120" s="193"/>
      <c r="J120" s="194">
        <v>1</v>
      </c>
      <c r="K120" s="200" t="e">
        <f>K6+K9+K25+K28+K46+K85+K110+K117</f>
        <v>#REF!</v>
      </c>
    </row>
    <row r="121" spans="1:11" s="72" customFormat="1">
      <c r="A121" s="4"/>
      <c r="B121" s="2"/>
      <c r="C121" s="2"/>
      <c r="D121" s="2"/>
      <c r="E121" s="155"/>
      <c r="F121" s="2"/>
      <c r="G121" s="36"/>
      <c r="H121" s="45"/>
      <c r="I121" s="2"/>
      <c r="J121" s="155"/>
      <c r="K121" s="151"/>
    </row>
    <row r="122" spans="1:11">
      <c r="G122" s="36"/>
      <c r="H122" s="45"/>
      <c r="J122" s="155"/>
      <c r="K122" s="151"/>
    </row>
    <row r="123" spans="1:11">
      <c r="G123" s="36"/>
      <c r="H123" s="45"/>
      <c r="J123" s="155"/>
      <c r="K123" s="151"/>
    </row>
    <row r="124" spans="1:11">
      <c r="G124" s="36"/>
      <c r="H124" s="45"/>
      <c r="J124" s="155"/>
      <c r="K124" s="151"/>
    </row>
    <row r="125" spans="1:11">
      <c r="G125" s="36"/>
      <c r="H125" s="45"/>
      <c r="J125" s="155"/>
      <c r="K125" s="151"/>
    </row>
    <row r="126" spans="1:11">
      <c r="G126" s="36"/>
      <c r="H126" s="45"/>
      <c r="J126" s="155"/>
      <c r="K126" s="151"/>
    </row>
    <row r="127" spans="1:11">
      <c r="G127" s="36"/>
      <c r="H127" s="45"/>
      <c r="J127" s="2"/>
      <c r="K127" s="155"/>
    </row>
    <row r="128" spans="1:11" ht="13.8">
      <c r="F128" s="592" t="s">
        <v>343</v>
      </c>
      <c r="G128" s="592"/>
      <c r="H128" s="592"/>
      <c r="I128" s="592"/>
      <c r="J128" s="592"/>
      <c r="K128" s="592"/>
    </row>
    <row r="129" spans="6:11" ht="13.8">
      <c r="F129" s="153" t="s">
        <v>423</v>
      </c>
      <c r="G129" s="153" t="s">
        <v>424</v>
      </c>
      <c r="H129" s="154"/>
      <c r="I129" s="154"/>
      <c r="J129" s="154"/>
      <c r="K129" s="154"/>
    </row>
    <row r="130" spans="6:11" ht="13.8">
      <c r="F130" s="49" t="e">
        <f t="array" ref="F130">SUM((H$6:H$120&gt;=J130)*(H$6:H$120&lt;=K130)*$F$6:$F$120)</f>
        <v>#REF!</v>
      </c>
      <c r="G130" s="49" t="e">
        <f t="array" ref="G130">SUM((H$6:H$120&gt;=J130)*(H$6:H$120&lt;=K130)*$K$6:$K$120)</f>
        <v>#REF!</v>
      </c>
      <c r="H130" s="47">
        <v>41244</v>
      </c>
      <c r="I130" s="47"/>
      <c r="J130" s="48">
        <v>41244</v>
      </c>
      <c r="K130" s="48">
        <v>41274</v>
      </c>
    </row>
    <row r="131" spans="6:11" ht="13.8">
      <c r="F131" s="49" t="e">
        <f t="array" ref="F131">SUM((H$6:H$120&gt;=J131)*(H$6:H$120&lt;=K131)*$F$6:$F$120)</f>
        <v>#REF!</v>
      </c>
      <c r="G131" s="49" t="e">
        <f t="array" ref="G131">SUM((H$6:H$120&gt;=J131)*(H$6:H$120&lt;=K131)*$K$6:$K$120)</f>
        <v>#REF!</v>
      </c>
      <c r="H131" s="47">
        <v>41275</v>
      </c>
      <c r="I131" s="47"/>
      <c r="J131" s="48">
        <v>41275</v>
      </c>
      <c r="K131" s="48">
        <f t="shared" ref="K131:K140" si="20">J132-1</f>
        <v>41305</v>
      </c>
    </row>
    <row r="132" spans="6:11" ht="13.8">
      <c r="F132" s="49" t="e">
        <f t="array" ref="F132">SUM((H$6:H$120&gt;=J132)*(H$6:H$120&lt;=K132)*$F$6:$F$120)</f>
        <v>#REF!</v>
      </c>
      <c r="G132" s="49" t="e">
        <f t="array" ref="G132">SUM((H$6:H$120&gt;=J132)*(H$6:H$120&lt;=K132)*$K$6:$K$120)</f>
        <v>#REF!</v>
      </c>
      <c r="H132" s="47">
        <v>41306</v>
      </c>
      <c r="I132" s="47"/>
      <c r="J132" s="48">
        <v>41306</v>
      </c>
      <c r="K132" s="48">
        <f t="shared" si="20"/>
        <v>41333</v>
      </c>
    </row>
    <row r="133" spans="6:11" ht="13.8">
      <c r="F133" s="49" t="e">
        <f t="array" ref="F133">SUM((H$6:H$120&gt;=J133)*(H$6:H$120&lt;=K133)*$F$6:$F$120)</f>
        <v>#REF!</v>
      </c>
      <c r="G133" s="49" t="e">
        <f t="array" ref="G133">SUM((H$6:H$120&gt;=J133)*(H$6:H$120&lt;=K133)*$K$6:$K$120)</f>
        <v>#REF!</v>
      </c>
      <c r="H133" s="47">
        <v>41334</v>
      </c>
      <c r="I133" s="47"/>
      <c r="J133" s="48">
        <v>41334</v>
      </c>
      <c r="K133" s="48">
        <f t="shared" si="20"/>
        <v>41364</v>
      </c>
    </row>
    <row r="134" spans="6:11" ht="13.8">
      <c r="F134" s="49" t="e">
        <f t="array" ref="F134">SUM((H$6:H$120&gt;=J134)*(H$6:H$120&lt;=K134)*$F$6:$F$120)</f>
        <v>#REF!</v>
      </c>
      <c r="G134" s="49" t="e">
        <f t="array" ref="G134">SUM((H$6:H$120&gt;=J134)*(H$6:H$120&lt;=K134)*$K$6:$K$120)</f>
        <v>#REF!</v>
      </c>
      <c r="H134" s="47">
        <v>41365</v>
      </c>
      <c r="I134" s="47"/>
      <c r="J134" s="48">
        <v>41365</v>
      </c>
      <c r="K134" s="48">
        <f t="shared" si="20"/>
        <v>41394</v>
      </c>
    </row>
    <row r="135" spans="6:11" ht="13.8">
      <c r="F135" s="49" t="e">
        <f t="array" ref="F135">SUM((H$6:H$120&gt;=J135)*(H$6:H$120&lt;=K135)*$F$6:$F$120)</f>
        <v>#REF!</v>
      </c>
      <c r="G135" s="49" t="e">
        <f t="array" ref="G135">SUM((H$6:H$120&gt;=J135)*(H$6:H$120&lt;=K135)*$K$6:$K$120)</f>
        <v>#REF!</v>
      </c>
      <c r="H135" s="47">
        <v>41395</v>
      </c>
      <c r="I135" s="47"/>
      <c r="J135" s="48">
        <v>41395</v>
      </c>
      <c r="K135" s="48">
        <f t="shared" si="20"/>
        <v>41425</v>
      </c>
    </row>
    <row r="136" spans="6:11" ht="13.8">
      <c r="F136" s="49" t="e">
        <f t="array" ref="F136">SUM((H$6:H$120&gt;=J136)*(H$6:H$120&lt;=K136)*$F$6:$F$120)</f>
        <v>#REF!</v>
      </c>
      <c r="G136" s="49" t="e">
        <f t="array" ref="G136">SUM((H$6:H$120&gt;=J136)*(H$6:H$120&lt;=K136)*$K$6:$K$120)</f>
        <v>#REF!</v>
      </c>
      <c r="H136" s="47">
        <v>41426</v>
      </c>
      <c r="I136" s="47"/>
      <c r="J136" s="48">
        <v>41426</v>
      </c>
      <c r="K136" s="48">
        <f t="shared" si="20"/>
        <v>41455</v>
      </c>
    </row>
    <row r="137" spans="6:11" ht="13.8">
      <c r="F137" s="49" t="e">
        <f t="array" ref="F137">SUM((H$6:H$120&gt;=J137)*(H$6:H$120&lt;=K137)*$F$6:$F$120)</f>
        <v>#REF!</v>
      </c>
      <c r="G137" s="49" t="e">
        <f t="array" ref="G137">SUM((H$6:H$120&gt;=J137)*(H$6:H$120&lt;=K137)*$K$6:$K$120)</f>
        <v>#REF!</v>
      </c>
      <c r="H137" s="47">
        <v>41456</v>
      </c>
      <c r="I137" s="47"/>
      <c r="J137" s="48">
        <v>41456</v>
      </c>
      <c r="K137" s="48">
        <f t="shared" si="20"/>
        <v>41486</v>
      </c>
    </row>
    <row r="138" spans="6:11" ht="13.8">
      <c r="F138" s="49" t="e">
        <f t="array" ref="F138">SUM((H$6:H$120&gt;=J138)*(H$6:H$120&lt;=K138)*$F$6:$F$120)</f>
        <v>#REF!</v>
      </c>
      <c r="G138" s="49" t="e">
        <f t="array" ref="G138">SUM((H$6:H$120&gt;=J138)*(H$6:H$120&lt;=K138)*$K$6:$K$120)</f>
        <v>#REF!</v>
      </c>
      <c r="H138" s="47">
        <v>41487</v>
      </c>
      <c r="I138" s="47"/>
      <c r="J138" s="48">
        <v>41487</v>
      </c>
      <c r="K138" s="48">
        <f t="shared" si="20"/>
        <v>41517</v>
      </c>
    </row>
    <row r="139" spans="6:11" ht="13.8">
      <c r="F139" s="49" t="e">
        <f t="array" ref="F139">SUM((H$6:H$120&gt;=J139)*(H$6:H$120&lt;=K139)*$F$6:$F$120)</f>
        <v>#REF!</v>
      </c>
      <c r="G139" s="49" t="e">
        <f t="array" ref="G139">SUM((H$6:H$120&gt;=J139)*(H$6:H$120&lt;=K139)*$K$6:$K$120)</f>
        <v>#REF!</v>
      </c>
      <c r="H139" s="47">
        <v>41518</v>
      </c>
      <c r="I139" s="47"/>
      <c r="J139" s="48">
        <v>41518</v>
      </c>
      <c r="K139" s="48">
        <f t="shared" si="20"/>
        <v>41547</v>
      </c>
    </row>
    <row r="140" spans="6:11" ht="13.8">
      <c r="F140" s="49" t="e">
        <f t="array" ref="F140">SUM((H$6:H$120&gt;=J140)*(H$6:H$120&lt;=K140)*$F$6:$F$120)</f>
        <v>#REF!</v>
      </c>
      <c r="G140" s="49" t="e">
        <f t="array" ref="G140">SUM((H$6:H$120&gt;=J140)*(H$6:H$120&lt;=K140)*$K$6:$K$120)</f>
        <v>#REF!</v>
      </c>
      <c r="H140" s="47">
        <v>41548</v>
      </c>
      <c r="I140" s="47"/>
      <c r="J140" s="48">
        <v>41548</v>
      </c>
      <c r="K140" s="48">
        <f t="shared" si="20"/>
        <v>41578</v>
      </c>
    </row>
    <row r="141" spans="6:11" ht="13.8">
      <c r="F141" s="49" t="e">
        <f t="array" ref="F141">SUM((H$6:H$120&gt;=J141)*(H$6:H$120&lt;=K141)*$F$6:$F$120)</f>
        <v>#REF!</v>
      </c>
      <c r="G141" s="49" t="e">
        <f t="array" ref="G141">SUM((H$6:H$120&gt;=J141)*(H$6:H$120&lt;=K141)*$K$6:$K$120)</f>
        <v>#REF!</v>
      </c>
      <c r="H141" s="47">
        <v>41579</v>
      </c>
      <c r="I141" s="47"/>
      <c r="J141" s="48">
        <v>41579</v>
      </c>
      <c r="K141" s="48">
        <f t="shared" ref="K141:K154" si="21">J142-1</f>
        <v>41608</v>
      </c>
    </row>
    <row r="142" spans="6:11" ht="13.8">
      <c r="F142" s="49" t="e">
        <f t="array" ref="F142">SUM((H$6:H$120&gt;=J142)*(H$6:H$120&lt;=K142)*$F$6:$F$120)</f>
        <v>#REF!</v>
      </c>
      <c r="G142" s="49" t="e">
        <f t="array" ref="G142">SUM((H$6:H$120&gt;=J142)*(H$6:H$120&lt;=K142)*$K$6:$K$120)</f>
        <v>#REF!</v>
      </c>
      <c r="H142" s="47">
        <v>41609</v>
      </c>
      <c r="I142" s="47"/>
      <c r="J142" s="48">
        <v>41609</v>
      </c>
      <c r="K142" s="48">
        <f t="shared" si="21"/>
        <v>41639</v>
      </c>
    </row>
    <row r="143" spans="6:11" ht="13.8">
      <c r="F143" s="49" t="e">
        <f t="array" ref="F143">SUM((H$6:H$120&gt;=J143)*(H$6:H$120&lt;=K143)*$F$6:$F$120)</f>
        <v>#REF!</v>
      </c>
      <c r="G143" s="49" t="e">
        <f t="array" ref="G143">SUM((H$6:H$120&gt;=J143)*(H$6:H$120&lt;=K143)*$K$6:$K$120)</f>
        <v>#REF!</v>
      </c>
      <c r="H143" s="47">
        <v>41640</v>
      </c>
      <c r="I143" s="47"/>
      <c r="J143" s="48">
        <v>41640</v>
      </c>
      <c r="K143" s="48">
        <f t="shared" si="21"/>
        <v>41670</v>
      </c>
    </row>
    <row r="144" spans="6:11" ht="13.8">
      <c r="F144" s="49" t="e">
        <f t="array" ref="F144">SUM((H$6:H$120&gt;=J144)*(H$6:H$120&lt;=K144)*$F$6:$F$120)</f>
        <v>#REF!</v>
      </c>
      <c r="G144" s="49" t="e">
        <f t="array" ref="G144">SUM((H$6:H$120&gt;=J144)*(H$6:H$120&lt;=K144)*$K$6:$K$120)</f>
        <v>#REF!</v>
      </c>
      <c r="H144" s="47">
        <v>41671</v>
      </c>
      <c r="I144" s="47"/>
      <c r="J144" s="48">
        <v>41671</v>
      </c>
      <c r="K144" s="48">
        <f t="shared" si="21"/>
        <v>41698</v>
      </c>
    </row>
    <row r="145" spans="6:11" ht="13.8">
      <c r="F145" s="49" t="e">
        <f t="array" ref="F145">SUM((H$6:H$120&gt;=J145)*(H$6:H$120&lt;=K145)*$F$6:$F$120)</f>
        <v>#REF!</v>
      </c>
      <c r="G145" s="49" t="e">
        <f t="array" ref="G145">SUM((H$6:H$120&gt;=J145)*(H$6:H$120&lt;=K145)*$K$6:$K$120)</f>
        <v>#REF!</v>
      </c>
      <c r="H145" s="47">
        <v>41699</v>
      </c>
      <c r="I145" s="47"/>
      <c r="J145" s="48">
        <v>41699</v>
      </c>
      <c r="K145" s="48">
        <f t="shared" si="21"/>
        <v>41729</v>
      </c>
    </row>
    <row r="146" spans="6:11" ht="13.8">
      <c r="F146" s="49" t="e">
        <f t="array" ref="F146">SUM((H$6:H$120&gt;=J146)*(H$6:H$120&lt;=K146)*$F$6:$F$120)</f>
        <v>#REF!</v>
      </c>
      <c r="G146" s="49" t="e">
        <f t="array" ref="G146">SUM((H$6:H$120&gt;=J146)*(H$6:H$120&lt;=K146)*$K$6:$K$120)</f>
        <v>#REF!</v>
      </c>
      <c r="H146" s="47">
        <v>41730</v>
      </c>
      <c r="I146" s="47"/>
      <c r="J146" s="48">
        <v>41730</v>
      </c>
      <c r="K146" s="48">
        <f t="shared" si="21"/>
        <v>41759</v>
      </c>
    </row>
    <row r="147" spans="6:11" ht="13.8">
      <c r="F147" s="49" t="e">
        <f t="array" ref="F147">SUM((H$6:H$120&gt;=J147)*(H$6:H$120&lt;=K147)*$F$6:$F$120)</f>
        <v>#REF!</v>
      </c>
      <c r="G147" s="49" t="e">
        <f t="array" ref="G147">SUM((H$6:H$120&gt;=J147)*(H$6:H$120&lt;=K147)*$K$6:$K$120)</f>
        <v>#REF!</v>
      </c>
      <c r="H147" s="47">
        <v>41760</v>
      </c>
      <c r="I147" s="47"/>
      <c r="J147" s="48">
        <v>41760</v>
      </c>
      <c r="K147" s="48">
        <f t="shared" si="21"/>
        <v>41790</v>
      </c>
    </row>
    <row r="148" spans="6:11" ht="13.8">
      <c r="F148" s="49" t="e">
        <f t="array" ref="F148">SUM((H$6:H$120&gt;=J148)*(H$6:H$120&lt;=K148)*$F$6:$F$120)</f>
        <v>#REF!</v>
      </c>
      <c r="G148" s="49" t="e">
        <f t="array" ref="G148">SUM((H$6:H$120&gt;=J148)*(H$6:H$120&lt;=K148)*$K$6:$K$120)</f>
        <v>#REF!</v>
      </c>
      <c r="H148" s="47">
        <v>41791</v>
      </c>
      <c r="I148" s="47"/>
      <c r="J148" s="48">
        <v>41791</v>
      </c>
      <c r="K148" s="48">
        <f t="shared" si="21"/>
        <v>41820</v>
      </c>
    </row>
    <row r="149" spans="6:11" ht="13.8">
      <c r="F149" s="49" t="e">
        <f t="array" ref="F149">SUM((H$6:H$120&gt;=J149)*(H$6:H$120&lt;=K149)*$F$6:$F$120)</f>
        <v>#REF!</v>
      </c>
      <c r="G149" s="49" t="e">
        <f t="array" ref="G149">SUM((H$6:H$120&gt;=J149)*(H$6:H$120&lt;=K149)*$K$6:$K$120)</f>
        <v>#REF!</v>
      </c>
      <c r="H149" s="47">
        <v>41821</v>
      </c>
      <c r="I149" s="47"/>
      <c r="J149" s="48">
        <v>41821</v>
      </c>
      <c r="K149" s="48">
        <f t="shared" si="21"/>
        <v>41851</v>
      </c>
    </row>
    <row r="150" spans="6:11" ht="13.8">
      <c r="F150" s="49" t="e">
        <f t="array" ref="F150">SUM((H$6:H$120&gt;=J150)*(H$6:H$120&lt;=K150)*$F$6:$F$120)</f>
        <v>#REF!</v>
      </c>
      <c r="G150" s="49" t="e">
        <f t="array" ref="G150">SUM((H$6:H$120&gt;=J150)*(H$6:H$120&lt;=K150)*$K$6:$K$120)</f>
        <v>#REF!</v>
      </c>
      <c r="H150" s="47">
        <v>41852</v>
      </c>
      <c r="I150" s="47"/>
      <c r="J150" s="48">
        <v>41852</v>
      </c>
      <c r="K150" s="48">
        <f t="shared" si="21"/>
        <v>41882</v>
      </c>
    </row>
    <row r="151" spans="6:11" ht="13.8">
      <c r="F151" s="49" t="e">
        <f t="array" ref="F151">SUM((H$6:H$120&gt;=J151)*(H$6:H$120&lt;=K151)*$F$6:$F$120)</f>
        <v>#REF!</v>
      </c>
      <c r="G151" s="49" t="e">
        <f t="array" ref="G151">SUM((H$6:H$120&gt;=J151)*(H$6:H$120&lt;=K151)*$K$6:$K$120)</f>
        <v>#REF!</v>
      </c>
      <c r="H151" s="47">
        <v>41883</v>
      </c>
      <c r="I151" s="47"/>
      <c r="J151" s="48">
        <v>41883</v>
      </c>
      <c r="K151" s="48">
        <f t="shared" si="21"/>
        <v>41912</v>
      </c>
    </row>
    <row r="152" spans="6:11" ht="13.8">
      <c r="F152" s="49" t="e">
        <f t="array" ref="F152">SUM((H$6:H$120&gt;=J152)*(H$6:H$120&lt;=K152)*$F$6:$F$120)</f>
        <v>#REF!</v>
      </c>
      <c r="G152" s="49" t="e">
        <f t="array" ref="G152">SUM((H$6:H$120&gt;=J152)*(H$6:H$120&lt;=K152)*$K$6:$K$120)</f>
        <v>#REF!</v>
      </c>
      <c r="H152" s="47">
        <v>41913</v>
      </c>
      <c r="I152" s="47"/>
      <c r="J152" s="48">
        <v>41913</v>
      </c>
      <c r="K152" s="48">
        <f t="shared" si="21"/>
        <v>41943</v>
      </c>
    </row>
    <row r="153" spans="6:11" ht="13.8">
      <c r="F153" s="49" t="e">
        <f t="array" ref="F153">SUM((H$6:H$120&gt;=J153)*(H$6:H$120&lt;=K153)*$F$6:$F$120)</f>
        <v>#REF!</v>
      </c>
      <c r="G153" s="49" t="e">
        <f t="array" ref="G153">SUM((H$6:H$120&gt;=J153)*(H$6:H$120&lt;=K153)*$K$6:$K$120)</f>
        <v>#REF!</v>
      </c>
      <c r="H153" s="47">
        <v>41944</v>
      </c>
      <c r="I153" s="47"/>
      <c r="J153" s="48">
        <v>41944</v>
      </c>
      <c r="K153" s="48">
        <f t="shared" si="21"/>
        <v>41973</v>
      </c>
    </row>
    <row r="154" spans="6:11" ht="13.8">
      <c r="F154" s="49" t="e">
        <f t="array" ref="F154">SUM((H$6:H$120&gt;=J154)*(H$6:H$120&lt;=K154)*$F$6:$F$120)</f>
        <v>#REF!</v>
      </c>
      <c r="G154" s="49" t="e">
        <f t="array" ref="G154">SUM((H$6:H$120&gt;=J154)*(H$6:H$120&lt;=K154)*$K$6:$K$120)</f>
        <v>#REF!</v>
      </c>
      <c r="H154" s="47">
        <v>41974</v>
      </c>
      <c r="I154" s="47"/>
      <c r="J154" s="48">
        <v>41974</v>
      </c>
      <c r="K154" s="48">
        <f t="shared" si="21"/>
        <v>42004</v>
      </c>
    </row>
    <row r="155" spans="6:11" ht="13.8">
      <c r="F155" s="49" t="e">
        <f t="array" ref="F155">SUM((H$6:H$120&gt;=J155)*(H$6:H$120&lt;=K155)*$F$6:$F$120)</f>
        <v>#REF!</v>
      </c>
      <c r="G155" s="49" t="e">
        <f t="array" ref="G155">SUM((H$6:H$120&gt;=J155)*(H$6:H$120&lt;=K155)*$K$6:$K$120)</f>
        <v>#REF!</v>
      </c>
      <c r="H155" s="47">
        <v>42005</v>
      </c>
      <c r="I155" s="47"/>
      <c r="J155" s="48">
        <v>42005</v>
      </c>
      <c r="K155" s="48">
        <v>42035</v>
      </c>
    </row>
    <row r="156" spans="6:11" ht="14.4">
      <c r="F156" s="50" t="e">
        <f>SUM(F130:F155)</f>
        <v>#REF!</v>
      </c>
      <c r="G156" s="50" t="e">
        <f>SUM(G130:G155)</f>
        <v>#REF!</v>
      </c>
      <c r="H156" s="51" t="s">
        <v>71</v>
      </c>
      <c r="I156" s="51"/>
      <c r="J156" s="52"/>
      <c r="K156" s="52"/>
    </row>
  </sheetData>
  <autoFilter ref="A4:K120" xr:uid="{00000000-0009-0000-0000-000000000000}"/>
  <sortState xmlns:xlrd2="http://schemas.microsoft.com/office/spreadsheetml/2017/richdata2" ref="A39:U52">
    <sortCondition ref="G39:G52"/>
  </sortState>
  <mergeCells count="5">
    <mergeCell ref="F128:K128"/>
    <mergeCell ref="A1:F1"/>
    <mergeCell ref="A2:F2"/>
    <mergeCell ref="I3:K3"/>
    <mergeCell ref="D3:F3"/>
  </mergeCells>
  <pageMargins left="0.98425196850393704" right="0.39370078740157483" top="0.39370078740157483" bottom="0.39370078740157483" header="0.19685039370078741" footer="0.19685039370078741"/>
  <pageSetup paperSize="9" scale="37" fitToHeight="10" orientation="portrait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54"/>
  <dimension ref="A1:O27"/>
  <sheetViews>
    <sheetView zoomScale="115" zoomScaleNormal="115" workbookViewId="0">
      <selection activeCell="I19" sqref="I19"/>
    </sheetView>
  </sheetViews>
  <sheetFormatPr defaultColWidth="9.109375" defaultRowHeight="14.4" outlineLevelCol="1"/>
  <cols>
    <col min="1" max="1" width="3.88671875" style="54" customWidth="1"/>
    <col min="2" max="2" width="43.6640625" style="54" customWidth="1"/>
    <col min="3" max="3" width="8.109375" style="54" customWidth="1"/>
    <col min="4" max="4" width="12.44140625" style="54" customWidth="1"/>
    <col min="5" max="5" width="11.88671875" style="54" customWidth="1"/>
    <col min="6" max="6" width="12.5546875" style="54" customWidth="1"/>
    <col min="7" max="7" width="12.6640625" style="54" customWidth="1"/>
    <col min="8" max="8" width="11" style="54" customWidth="1"/>
    <col min="9" max="9" width="13.6640625" style="53" customWidth="1"/>
    <col min="10" max="10" width="17" style="54" hidden="1" customWidth="1" outlineLevel="1"/>
    <col min="11" max="11" width="12.88671875" style="54" hidden="1" customWidth="1" outlineLevel="1"/>
    <col min="12" max="12" width="13" style="54" hidden="1" customWidth="1" outlineLevel="1"/>
    <col min="13" max="13" width="9.109375" style="54" hidden="1" customWidth="1" outlineLevel="1"/>
    <col min="14" max="14" width="9.109375" style="54" collapsed="1"/>
    <col min="15" max="16384" width="9.109375" style="54"/>
  </cols>
  <sheetData>
    <row r="1" spans="1:15">
      <c r="A1" s="598" t="s">
        <v>147</v>
      </c>
      <c r="B1" s="598"/>
      <c r="C1" s="598"/>
      <c r="D1" s="598"/>
      <c r="E1" s="598"/>
      <c r="F1" s="598"/>
      <c r="G1" s="598"/>
      <c r="H1" s="598"/>
      <c r="J1" s="599" t="s">
        <v>234</v>
      </c>
      <c r="K1" s="599"/>
      <c r="L1" s="599"/>
      <c r="M1" s="599"/>
      <c r="N1" s="58"/>
      <c r="O1" s="58"/>
    </row>
    <row r="2" spans="1:15" ht="69">
      <c r="A2" s="55" t="s">
        <v>125</v>
      </c>
      <c r="B2" s="55" t="s">
        <v>137</v>
      </c>
      <c r="C2" s="55" t="s">
        <v>148</v>
      </c>
      <c r="D2" s="76" t="s">
        <v>322</v>
      </c>
      <c r="E2" s="76" t="s">
        <v>323</v>
      </c>
      <c r="F2" s="76" t="s">
        <v>324</v>
      </c>
      <c r="G2" s="76" t="s">
        <v>11</v>
      </c>
      <c r="H2" s="56" t="s">
        <v>71</v>
      </c>
      <c r="I2" s="57" t="s">
        <v>235</v>
      </c>
      <c r="J2" s="58" t="s">
        <v>236</v>
      </c>
      <c r="K2" s="58" t="s">
        <v>237</v>
      </c>
      <c r="L2" s="58" t="s">
        <v>238</v>
      </c>
      <c r="M2" s="58" t="s">
        <v>239</v>
      </c>
      <c r="N2" s="70" t="s">
        <v>256</v>
      </c>
      <c r="O2" s="70" t="s">
        <v>138</v>
      </c>
    </row>
    <row r="3" spans="1:15">
      <c r="A3" s="55">
        <v>1</v>
      </c>
      <c r="B3" s="55" t="s">
        <v>128</v>
      </c>
      <c r="C3" s="55" t="s">
        <v>76</v>
      </c>
      <c r="D3" s="55">
        <v>20.399999999999999</v>
      </c>
      <c r="E3" s="55">
        <v>0.4</v>
      </c>
      <c r="F3" s="55">
        <v>14.2</v>
      </c>
      <c r="G3" s="55">
        <v>0</v>
      </c>
      <c r="H3" s="73">
        <f t="shared" ref="H3:H18" si="0">SUM(D3:G3)</f>
        <v>35</v>
      </c>
      <c r="I3" s="57">
        <f>H3*M3</f>
        <v>6300</v>
      </c>
      <c r="J3" s="58">
        <v>91</v>
      </c>
      <c r="K3" s="58">
        <v>160</v>
      </c>
      <c r="L3" s="58">
        <v>20</v>
      </c>
      <c r="M3" s="58">
        <f>K3+L3</f>
        <v>180</v>
      </c>
      <c r="N3" s="57">
        <f>K3*H3</f>
        <v>5600</v>
      </c>
      <c r="O3" s="57">
        <f>L3*H3</f>
        <v>700</v>
      </c>
    </row>
    <row r="4" spans="1:15" ht="27.6">
      <c r="A4" s="55">
        <v>2</v>
      </c>
      <c r="B4" s="55" t="s">
        <v>129</v>
      </c>
      <c r="C4" s="55" t="s">
        <v>76</v>
      </c>
      <c r="D4" s="55">
        <v>289</v>
      </c>
      <c r="E4" s="55">
        <v>8.3000000000000007</v>
      </c>
      <c r="F4" s="55">
        <v>190.4</v>
      </c>
      <c r="G4" s="55">
        <v>617</v>
      </c>
      <c r="H4" s="74">
        <f t="shared" si="0"/>
        <v>1104.7</v>
      </c>
      <c r="I4" s="57">
        <f>H4*M4</f>
        <v>541303</v>
      </c>
      <c r="J4" s="58">
        <v>92</v>
      </c>
      <c r="K4" s="58">
        <v>170</v>
      </c>
      <c r="L4" s="58">
        <v>320</v>
      </c>
      <c r="M4" s="58">
        <f t="shared" ref="M4:M18" si="1">K4+L4</f>
        <v>490</v>
      </c>
      <c r="N4" s="57">
        <f t="shared" ref="N4:N18" si="2">K4*H4</f>
        <v>187799</v>
      </c>
      <c r="O4" s="57">
        <f t="shared" ref="O4:O18" si="3">L4*H4</f>
        <v>353504</v>
      </c>
    </row>
    <row r="5" spans="1:15">
      <c r="A5" s="55">
        <v>3</v>
      </c>
      <c r="B5" s="55" t="s">
        <v>130</v>
      </c>
      <c r="C5" s="55" t="s">
        <v>76</v>
      </c>
      <c r="D5" s="55">
        <v>910</v>
      </c>
      <c r="E5" s="55">
        <v>26.6</v>
      </c>
      <c r="F5" s="55">
        <v>589</v>
      </c>
      <c r="G5" s="55">
        <v>615</v>
      </c>
      <c r="H5" s="75">
        <f t="shared" si="0"/>
        <v>2140.6</v>
      </c>
      <c r="I5" s="57">
        <f t="shared" ref="I5:I18" si="4">H5*M5</f>
        <v>6421.7999999999993</v>
      </c>
      <c r="J5" s="58">
        <v>30</v>
      </c>
      <c r="K5" s="58">
        <v>0</v>
      </c>
      <c r="L5" s="58">
        <v>3</v>
      </c>
      <c r="M5" s="58">
        <f t="shared" si="1"/>
        <v>3</v>
      </c>
      <c r="N5" s="57">
        <f t="shared" si="2"/>
        <v>0</v>
      </c>
      <c r="O5" s="57">
        <f t="shared" si="3"/>
        <v>6421.7999999999993</v>
      </c>
    </row>
    <row r="6" spans="1:15">
      <c r="A6" s="55">
        <v>4</v>
      </c>
      <c r="B6" s="55" t="s">
        <v>131</v>
      </c>
      <c r="C6" s="55" t="s">
        <v>76</v>
      </c>
      <c r="D6" s="55">
        <v>16</v>
      </c>
      <c r="E6" s="55">
        <v>0.5</v>
      </c>
      <c r="F6" s="55">
        <v>10.3</v>
      </c>
      <c r="G6" s="55">
        <v>11</v>
      </c>
      <c r="H6" s="75">
        <f t="shared" si="0"/>
        <v>37.799999999999997</v>
      </c>
      <c r="I6" s="59">
        <f t="shared" si="4"/>
        <v>158.76</v>
      </c>
      <c r="J6" s="60" t="s">
        <v>240</v>
      </c>
      <c r="K6" s="61">
        <v>0</v>
      </c>
      <c r="L6" s="61">
        <v>4.2</v>
      </c>
      <c r="M6" s="61">
        <f t="shared" si="1"/>
        <v>4.2</v>
      </c>
      <c r="N6" s="57">
        <f t="shared" si="2"/>
        <v>0</v>
      </c>
      <c r="O6" s="57">
        <f t="shared" si="3"/>
        <v>158.76</v>
      </c>
    </row>
    <row r="7" spans="1:15" ht="27.6">
      <c r="A7" s="55">
        <v>5</v>
      </c>
      <c r="B7" s="55" t="s">
        <v>132</v>
      </c>
      <c r="C7" s="55" t="s">
        <v>76</v>
      </c>
      <c r="D7" s="55">
        <v>657</v>
      </c>
      <c r="E7" s="55">
        <v>23.6</v>
      </c>
      <c r="F7" s="55">
        <v>437.5</v>
      </c>
      <c r="G7" s="55">
        <v>232</v>
      </c>
      <c r="H7" s="75">
        <f t="shared" si="0"/>
        <v>1350.1</v>
      </c>
      <c r="I7" s="57">
        <f t="shared" si="4"/>
        <v>4320.32</v>
      </c>
      <c r="J7" s="58">
        <v>89</v>
      </c>
      <c r="K7" s="58">
        <v>0</v>
      </c>
      <c r="L7" s="58">
        <v>3.2</v>
      </c>
      <c r="M7" s="58">
        <f t="shared" si="1"/>
        <v>3.2</v>
      </c>
      <c r="N7" s="57">
        <f t="shared" si="2"/>
        <v>0</v>
      </c>
      <c r="O7" s="57">
        <f t="shared" si="3"/>
        <v>4320.32</v>
      </c>
    </row>
    <row r="8" spans="1:15">
      <c r="A8" s="55">
        <v>6</v>
      </c>
      <c r="B8" s="55" t="s">
        <v>133</v>
      </c>
      <c r="C8" s="55" t="s">
        <v>76</v>
      </c>
      <c r="D8" s="55">
        <v>270</v>
      </c>
      <c r="E8" s="55">
        <v>3.5</v>
      </c>
      <c r="F8" s="55">
        <v>161.9</v>
      </c>
      <c r="G8" s="55">
        <v>394</v>
      </c>
      <c r="H8" s="75">
        <f t="shared" si="0"/>
        <v>829.4</v>
      </c>
      <c r="I8" s="57">
        <f t="shared" si="4"/>
        <v>3060.4859999999999</v>
      </c>
      <c r="J8" s="58">
        <v>8</v>
      </c>
      <c r="K8" s="58">
        <v>0</v>
      </c>
      <c r="L8" s="58">
        <v>3.69</v>
      </c>
      <c r="M8" s="58">
        <f t="shared" si="1"/>
        <v>3.69</v>
      </c>
      <c r="N8" s="57">
        <f t="shared" si="2"/>
        <v>0</v>
      </c>
      <c r="O8" s="57">
        <f t="shared" si="3"/>
        <v>3060.4859999999999</v>
      </c>
    </row>
    <row r="9" spans="1:15" ht="27.6">
      <c r="A9" s="55">
        <v>7</v>
      </c>
      <c r="B9" s="55" t="s">
        <v>321</v>
      </c>
      <c r="C9" s="55" t="s">
        <v>76</v>
      </c>
      <c r="D9" s="55">
        <v>0</v>
      </c>
      <c r="E9" s="55">
        <v>0</v>
      </c>
      <c r="F9" s="55">
        <v>0</v>
      </c>
      <c r="G9" s="55">
        <v>10530</v>
      </c>
      <c r="H9" s="75">
        <f t="shared" si="0"/>
        <v>10530</v>
      </c>
      <c r="I9" s="57">
        <f t="shared" si="4"/>
        <v>31590</v>
      </c>
      <c r="J9" s="58" t="s">
        <v>241</v>
      </c>
      <c r="K9" s="58">
        <v>0</v>
      </c>
      <c r="L9" s="58">
        <v>3</v>
      </c>
      <c r="M9" s="58">
        <f t="shared" si="1"/>
        <v>3</v>
      </c>
      <c r="N9" s="57">
        <f t="shared" si="2"/>
        <v>0</v>
      </c>
      <c r="O9" s="57">
        <f t="shared" si="3"/>
        <v>31590</v>
      </c>
    </row>
    <row r="10" spans="1:15" ht="27.6">
      <c r="A10" s="55">
        <v>8</v>
      </c>
      <c r="B10" s="55" t="s">
        <v>154</v>
      </c>
      <c r="C10" s="55" t="s">
        <v>76</v>
      </c>
      <c r="D10" s="55">
        <v>0</v>
      </c>
      <c r="E10" s="55">
        <v>0</v>
      </c>
      <c r="F10" s="55">
        <v>0</v>
      </c>
      <c r="G10" s="55">
        <v>6</v>
      </c>
      <c r="H10" s="73">
        <f t="shared" si="0"/>
        <v>6</v>
      </c>
      <c r="I10" s="57">
        <f t="shared" si="4"/>
        <v>1926</v>
      </c>
      <c r="J10" s="62" t="s">
        <v>242</v>
      </c>
      <c r="K10" s="58">
        <v>285</v>
      </c>
      <c r="L10" s="58">
        <v>36</v>
      </c>
      <c r="M10" s="58">
        <f t="shared" si="1"/>
        <v>321</v>
      </c>
      <c r="N10" s="57">
        <f t="shared" si="2"/>
        <v>1710</v>
      </c>
      <c r="O10" s="57">
        <f t="shared" si="3"/>
        <v>216</v>
      </c>
    </row>
    <row r="11" spans="1:15" ht="27.6">
      <c r="A11" s="55">
        <v>9</v>
      </c>
      <c r="B11" s="55" t="s">
        <v>155</v>
      </c>
      <c r="C11" s="55" t="s">
        <v>76</v>
      </c>
      <c r="D11" s="55">
        <v>0</v>
      </c>
      <c r="E11" s="55">
        <v>0</v>
      </c>
      <c r="F11" s="55">
        <v>0</v>
      </c>
      <c r="G11" s="55">
        <v>270</v>
      </c>
      <c r="H11" s="73">
        <f t="shared" si="0"/>
        <v>270</v>
      </c>
      <c r="I11" s="57">
        <f t="shared" si="4"/>
        <v>86670</v>
      </c>
      <c r="J11" s="62" t="s">
        <v>243</v>
      </c>
      <c r="K11" s="58">
        <v>285</v>
      </c>
      <c r="L11" s="58">
        <v>36</v>
      </c>
      <c r="M11" s="58">
        <f t="shared" si="1"/>
        <v>321</v>
      </c>
      <c r="N11" s="57">
        <f t="shared" si="2"/>
        <v>76950</v>
      </c>
      <c r="O11" s="57">
        <f t="shared" si="3"/>
        <v>9720</v>
      </c>
    </row>
    <row r="12" spans="1:15" ht="27.6">
      <c r="A12" s="55">
        <v>10</v>
      </c>
      <c r="B12" s="55" t="s">
        <v>156</v>
      </c>
      <c r="C12" s="55" t="s">
        <v>76</v>
      </c>
      <c r="D12" s="55">
        <v>0</v>
      </c>
      <c r="E12" s="55">
        <v>0</v>
      </c>
      <c r="F12" s="55">
        <v>0</v>
      </c>
      <c r="G12" s="55">
        <v>15</v>
      </c>
      <c r="H12" s="73">
        <f t="shared" si="0"/>
        <v>15</v>
      </c>
      <c r="I12" s="57">
        <f t="shared" si="4"/>
        <v>345</v>
      </c>
      <c r="J12" s="58">
        <v>53</v>
      </c>
      <c r="K12" s="58">
        <v>19</v>
      </c>
      <c r="L12" s="58">
        <v>4</v>
      </c>
      <c r="M12" s="58">
        <f t="shared" si="1"/>
        <v>23</v>
      </c>
      <c r="N12" s="57">
        <f t="shared" si="2"/>
        <v>285</v>
      </c>
      <c r="O12" s="57">
        <f t="shared" si="3"/>
        <v>60</v>
      </c>
    </row>
    <row r="13" spans="1:15" ht="27.6">
      <c r="A13" s="55">
        <v>11</v>
      </c>
      <c r="B13" s="55" t="s">
        <v>157</v>
      </c>
      <c r="C13" s="55" t="s">
        <v>76</v>
      </c>
      <c r="D13" s="55">
        <v>0</v>
      </c>
      <c r="E13" s="55">
        <v>0</v>
      </c>
      <c r="F13" s="55">
        <v>0</v>
      </c>
      <c r="G13" s="55">
        <v>1005</v>
      </c>
      <c r="H13" s="73">
        <f t="shared" si="0"/>
        <v>1005</v>
      </c>
      <c r="I13" s="57">
        <f t="shared" si="4"/>
        <v>24220.5</v>
      </c>
      <c r="J13" s="62" t="s">
        <v>244</v>
      </c>
      <c r="K13" s="58">
        <v>19</v>
      </c>
      <c r="L13" s="58">
        <v>5.0999999999999996</v>
      </c>
      <c r="M13" s="58">
        <f t="shared" si="1"/>
        <v>24.1</v>
      </c>
      <c r="N13" s="57">
        <f t="shared" si="2"/>
        <v>19095</v>
      </c>
      <c r="O13" s="57">
        <f t="shared" si="3"/>
        <v>5125.5</v>
      </c>
    </row>
    <row r="14" spans="1:15" ht="41.4">
      <c r="A14" s="55">
        <v>12</v>
      </c>
      <c r="B14" s="55" t="s">
        <v>158</v>
      </c>
      <c r="C14" s="55" t="s">
        <v>76</v>
      </c>
      <c r="D14" s="55">
        <v>0</v>
      </c>
      <c r="E14" s="55">
        <v>0</v>
      </c>
      <c r="F14" s="55">
        <v>0</v>
      </c>
      <c r="G14" s="55">
        <v>785</v>
      </c>
      <c r="H14" s="73">
        <f t="shared" si="0"/>
        <v>785</v>
      </c>
      <c r="I14" s="57">
        <f>H14*M14</f>
        <v>22137</v>
      </c>
      <c r="J14" s="62" t="s">
        <v>245</v>
      </c>
      <c r="K14" s="58">
        <v>21</v>
      </c>
      <c r="L14" s="58">
        <v>7.2</v>
      </c>
      <c r="M14" s="58">
        <f t="shared" si="1"/>
        <v>28.2</v>
      </c>
      <c r="N14" s="57">
        <f t="shared" si="2"/>
        <v>16485</v>
      </c>
      <c r="O14" s="57">
        <f t="shared" si="3"/>
        <v>5652</v>
      </c>
    </row>
    <row r="15" spans="1:15" ht="27.6">
      <c r="A15" s="55">
        <v>13</v>
      </c>
      <c r="B15" s="55" t="s">
        <v>159</v>
      </c>
      <c r="C15" s="55" t="s">
        <v>163</v>
      </c>
      <c r="D15" s="55">
        <v>0</v>
      </c>
      <c r="E15" s="55">
        <v>0</v>
      </c>
      <c r="F15" s="55">
        <v>0</v>
      </c>
      <c r="G15" s="55">
        <v>304</v>
      </c>
      <c r="H15" s="73">
        <f t="shared" si="0"/>
        <v>304</v>
      </c>
      <c r="I15" s="57">
        <f t="shared" si="4"/>
        <v>7387.1999999999989</v>
      </c>
      <c r="J15" s="62" t="s">
        <v>246</v>
      </c>
      <c r="K15" s="58">
        <v>17.899999999999999</v>
      </c>
      <c r="L15" s="58">
        <v>6.4</v>
      </c>
      <c r="M15" s="58">
        <f t="shared" si="1"/>
        <v>24.299999999999997</v>
      </c>
      <c r="N15" s="57">
        <f t="shared" si="2"/>
        <v>5441.5999999999995</v>
      </c>
      <c r="O15" s="57">
        <f t="shared" si="3"/>
        <v>1945.6000000000001</v>
      </c>
    </row>
    <row r="16" spans="1:15" ht="27.6">
      <c r="A16" s="55">
        <v>14</v>
      </c>
      <c r="B16" s="55" t="s">
        <v>160</v>
      </c>
      <c r="C16" s="55" t="s">
        <v>163</v>
      </c>
      <c r="D16" s="55">
        <v>0</v>
      </c>
      <c r="E16" s="55">
        <v>0</v>
      </c>
      <c r="F16" s="55">
        <v>0</v>
      </c>
      <c r="G16" s="55">
        <v>1036</v>
      </c>
      <c r="H16" s="73">
        <f t="shared" si="0"/>
        <v>1036</v>
      </c>
      <c r="I16" s="57">
        <f t="shared" si="4"/>
        <v>25174.799999999996</v>
      </c>
      <c r="J16" s="62" t="s">
        <v>246</v>
      </c>
      <c r="K16" s="58">
        <v>17.899999999999999</v>
      </c>
      <c r="L16" s="58">
        <v>6.4</v>
      </c>
      <c r="M16" s="58">
        <f t="shared" si="1"/>
        <v>24.299999999999997</v>
      </c>
      <c r="N16" s="57">
        <f t="shared" si="2"/>
        <v>18544.399999999998</v>
      </c>
      <c r="O16" s="57">
        <f t="shared" si="3"/>
        <v>6630.4000000000005</v>
      </c>
    </row>
    <row r="17" spans="1:15" ht="41.4">
      <c r="A17" s="55">
        <v>15</v>
      </c>
      <c r="B17" s="55" t="s">
        <v>161</v>
      </c>
      <c r="C17" s="55" t="s">
        <v>163</v>
      </c>
      <c r="D17" s="55">
        <v>0</v>
      </c>
      <c r="E17" s="55">
        <v>0</v>
      </c>
      <c r="F17" s="55">
        <v>0</v>
      </c>
      <c r="G17" s="55">
        <v>13.5</v>
      </c>
      <c r="H17" s="73">
        <f t="shared" si="0"/>
        <v>13.5</v>
      </c>
      <c r="I17" s="57">
        <f t="shared" si="4"/>
        <v>260.55</v>
      </c>
      <c r="J17" s="58">
        <v>29</v>
      </c>
      <c r="K17" s="58">
        <v>16.100000000000001</v>
      </c>
      <c r="L17" s="58">
        <v>3.2</v>
      </c>
      <c r="M17" s="58">
        <f t="shared" si="1"/>
        <v>19.3</v>
      </c>
      <c r="N17" s="57">
        <f t="shared" si="2"/>
        <v>217.35000000000002</v>
      </c>
      <c r="O17" s="57">
        <f t="shared" si="3"/>
        <v>43.2</v>
      </c>
    </row>
    <row r="18" spans="1:15" ht="55.2">
      <c r="A18" s="55">
        <v>16</v>
      </c>
      <c r="B18" s="55" t="s">
        <v>162</v>
      </c>
      <c r="C18" s="55" t="s">
        <v>163</v>
      </c>
      <c r="D18" s="55">
        <v>0</v>
      </c>
      <c r="E18" s="55">
        <v>0</v>
      </c>
      <c r="F18" s="55">
        <v>0</v>
      </c>
      <c r="G18" s="55">
        <v>624</v>
      </c>
      <c r="H18" s="73">
        <f t="shared" si="0"/>
        <v>624</v>
      </c>
      <c r="I18" s="57">
        <f t="shared" si="4"/>
        <v>212784</v>
      </c>
      <c r="J18" s="62" t="s">
        <v>247</v>
      </c>
      <c r="K18" s="58">
        <v>320</v>
      </c>
      <c r="L18" s="58">
        <v>21</v>
      </c>
      <c r="M18" s="58">
        <f t="shared" si="1"/>
        <v>341</v>
      </c>
      <c r="N18" s="57">
        <f t="shared" si="2"/>
        <v>199680</v>
      </c>
      <c r="O18" s="57">
        <f t="shared" si="3"/>
        <v>13104</v>
      </c>
    </row>
    <row r="19" spans="1:15">
      <c r="H19" s="54" t="s">
        <v>71</v>
      </c>
      <c r="I19" s="63">
        <f>SUM(I3:I18)</f>
        <v>974059.41600000008</v>
      </c>
      <c r="N19" s="63">
        <f>SUM(N3:N18)</f>
        <v>531807.35</v>
      </c>
      <c r="O19" s="63">
        <f>SUM(O3:O18)</f>
        <v>442252.06599999999</v>
      </c>
    </row>
    <row r="20" spans="1:15">
      <c r="F20" s="596" t="s">
        <v>248</v>
      </c>
      <c r="G20" s="597"/>
      <c r="H20" s="597"/>
    </row>
    <row r="21" spans="1:15" ht="27.75" customHeight="1">
      <c r="E21" s="64">
        <v>0.03</v>
      </c>
      <c r="F21" s="600" t="s">
        <v>249</v>
      </c>
      <c r="G21" s="597"/>
      <c r="H21" s="597"/>
      <c r="I21" s="53">
        <f>I19*E21</f>
        <v>29221.782480000002</v>
      </c>
    </row>
    <row r="22" spans="1:15">
      <c r="E22" s="64">
        <v>0.11</v>
      </c>
      <c r="F22" s="600" t="s">
        <v>250</v>
      </c>
      <c r="G22" s="597"/>
      <c r="H22" s="597"/>
      <c r="I22" s="53">
        <f>I19*E22</f>
        <v>107146.53576000001</v>
      </c>
    </row>
    <row r="23" spans="1:15">
      <c r="E23" s="64">
        <v>0.06</v>
      </c>
      <c r="F23" s="600" t="s">
        <v>251</v>
      </c>
      <c r="G23" s="597"/>
      <c r="H23" s="597"/>
      <c r="I23" s="53">
        <f>I19*E23</f>
        <v>58443.564960000003</v>
      </c>
    </row>
    <row r="24" spans="1:15">
      <c r="G24" s="65"/>
      <c r="H24" s="65" t="s">
        <v>252</v>
      </c>
      <c r="I24" s="63">
        <f>I19+I21+I22+I23</f>
        <v>1168871.2992000002</v>
      </c>
    </row>
    <row r="25" spans="1:15" ht="32.25" customHeight="1">
      <c r="E25" s="64">
        <v>0.25</v>
      </c>
      <c r="F25" s="596" t="s">
        <v>253</v>
      </c>
      <c r="G25" s="597"/>
      <c r="H25" s="597"/>
      <c r="I25" s="53">
        <f>I24*0.25</f>
        <v>292217.82480000006</v>
      </c>
    </row>
    <row r="26" spans="1:15" ht="15" thickBot="1"/>
    <row r="27" spans="1:15" ht="15" thickBot="1">
      <c r="G27" s="66"/>
      <c r="H27" s="67" t="s">
        <v>254</v>
      </c>
      <c r="I27" s="68">
        <f>I25+I24</f>
        <v>1461089.1240000003</v>
      </c>
      <c r="J27" s="54" t="s">
        <v>255</v>
      </c>
    </row>
  </sheetData>
  <mergeCells count="7">
    <mergeCell ref="F25:H25"/>
    <mergeCell ref="A1:H1"/>
    <mergeCell ref="J1:M1"/>
    <mergeCell ref="F20:H20"/>
    <mergeCell ref="F21:H21"/>
    <mergeCell ref="F22:H22"/>
    <mergeCell ref="F23:H23"/>
  </mergeCells>
  <pageMargins left="0.7" right="0.7" top="0.75" bottom="0.75" header="0.3" footer="0.3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9">
    <tabColor rgb="FFC00000"/>
  </sheetPr>
  <dimension ref="A31:C46"/>
  <sheetViews>
    <sheetView workbookViewId="0">
      <selection activeCell="A7" sqref="A7:G7"/>
    </sheetView>
  </sheetViews>
  <sheetFormatPr defaultRowHeight="14.4"/>
  <cols>
    <col min="1" max="1" width="70.88671875" bestFit="1" customWidth="1"/>
    <col min="2" max="2" width="12.109375" bestFit="1" customWidth="1"/>
    <col min="3" max="3" width="12.44140625" bestFit="1" customWidth="1"/>
    <col min="4" max="5" width="12.44140625" customWidth="1"/>
    <col min="6" max="6" width="12.6640625" customWidth="1"/>
    <col min="7" max="7" width="12.44140625" customWidth="1"/>
    <col min="8" max="8" width="12.6640625" customWidth="1"/>
  </cols>
  <sheetData>
    <row r="31" spans="1:2">
      <c r="A31" s="32" t="s">
        <v>112</v>
      </c>
      <c r="B31" t="s">
        <v>108</v>
      </c>
    </row>
    <row r="32" spans="1:2">
      <c r="A32" s="32" t="s">
        <v>113</v>
      </c>
      <c r="B32" t="s">
        <v>110</v>
      </c>
    </row>
    <row r="33" spans="1:3">
      <c r="A33" s="32" t="s">
        <v>145</v>
      </c>
      <c r="B33" t="s">
        <v>146</v>
      </c>
    </row>
    <row r="35" spans="1:3">
      <c r="A35" s="25" t="s">
        <v>143</v>
      </c>
      <c r="B35" s="25" t="s">
        <v>140</v>
      </c>
      <c r="C35" s="22"/>
    </row>
    <row r="36" spans="1:3">
      <c r="A36" s="25" t="s">
        <v>141</v>
      </c>
      <c r="B36" s="23" t="s">
        <v>144</v>
      </c>
      <c r="C36" s="24" t="s">
        <v>142</v>
      </c>
    </row>
    <row r="37" spans="1:3">
      <c r="A37" s="28" t="s">
        <v>6</v>
      </c>
      <c r="B37" s="29">
        <v>8504</v>
      </c>
      <c r="C37" s="29">
        <v>8504</v>
      </c>
    </row>
    <row r="38" spans="1:3">
      <c r="A38" s="27" t="s">
        <v>2</v>
      </c>
      <c r="B38" s="29">
        <v>4650</v>
      </c>
      <c r="C38" s="29">
        <v>4650</v>
      </c>
    </row>
    <row r="39" spans="1:3">
      <c r="A39" s="26" t="s">
        <v>106</v>
      </c>
      <c r="B39" s="29">
        <v>3100</v>
      </c>
      <c r="C39" s="29">
        <v>3100</v>
      </c>
    </row>
    <row r="40" spans="1:3">
      <c r="A40" s="26" t="s">
        <v>105</v>
      </c>
      <c r="B40" s="29">
        <v>1550</v>
      </c>
      <c r="C40" s="29">
        <v>1550</v>
      </c>
    </row>
    <row r="41" spans="1:3">
      <c r="A41" s="27" t="s">
        <v>8</v>
      </c>
      <c r="B41" s="29">
        <v>154</v>
      </c>
      <c r="C41" s="29">
        <v>154</v>
      </c>
    </row>
    <row r="42" spans="1:3">
      <c r="A42" s="26" t="s">
        <v>105</v>
      </c>
      <c r="B42" s="29">
        <v>154</v>
      </c>
      <c r="C42" s="29">
        <v>154</v>
      </c>
    </row>
    <row r="43" spans="1:3" ht="28.8">
      <c r="A43" s="27" t="s">
        <v>9</v>
      </c>
      <c r="B43" s="29">
        <v>3700</v>
      </c>
      <c r="C43" s="29">
        <v>3700</v>
      </c>
    </row>
    <row r="44" spans="1:3">
      <c r="A44" s="26" t="s">
        <v>106</v>
      </c>
      <c r="B44" s="29">
        <v>2476</v>
      </c>
      <c r="C44" s="29">
        <v>2476</v>
      </c>
    </row>
    <row r="45" spans="1:3">
      <c r="A45" s="26" t="s">
        <v>105</v>
      </c>
      <c r="B45" s="29">
        <v>1224</v>
      </c>
      <c r="C45" s="29">
        <v>1224</v>
      </c>
    </row>
    <row r="46" spans="1:3" ht="15.6">
      <c r="A46" s="30" t="s">
        <v>142</v>
      </c>
      <c r="B46" s="31">
        <v>8504</v>
      </c>
      <c r="C46" s="31">
        <v>8504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59"/>
  <dimension ref="A1:H18"/>
  <sheetViews>
    <sheetView workbookViewId="0">
      <selection activeCell="A7" sqref="A7:G7"/>
    </sheetView>
  </sheetViews>
  <sheetFormatPr defaultColWidth="9.109375" defaultRowHeight="14.4"/>
  <cols>
    <col min="1" max="1" width="3.88671875" style="33" customWidth="1"/>
    <col min="2" max="2" width="29.33203125" style="33" customWidth="1"/>
    <col min="3" max="3" width="8.109375" style="33" customWidth="1"/>
    <col min="4" max="4" width="12.44140625" style="33" customWidth="1"/>
    <col min="5" max="5" width="11.88671875" style="33" customWidth="1"/>
    <col min="6" max="6" width="12.5546875" style="33" customWidth="1"/>
    <col min="7" max="7" width="12.6640625" style="33" customWidth="1"/>
    <col min="8" max="8" width="11" style="33" customWidth="1"/>
    <col min="9" max="16384" width="9.109375" style="33"/>
  </cols>
  <sheetData>
    <row r="1" spans="1:8">
      <c r="A1" s="601" t="s">
        <v>147</v>
      </c>
      <c r="B1" s="601"/>
      <c r="C1" s="601"/>
      <c r="D1" s="601"/>
      <c r="E1" s="601"/>
      <c r="F1" s="601"/>
      <c r="G1" s="601"/>
      <c r="H1" s="601"/>
    </row>
    <row r="2" spans="1:8">
      <c r="A2" s="34" t="s">
        <v>125</v>
      </c>
      <c r="B2" s="34" t="s">
        <v>137</v>
      </c>
      <c r="C2" s="34" t="s">
        <v>148</v>
      </c>
      <c r="D2" s="34" t="s">
        <v>149</v>
      </c>
      <c r="E2" s="34" t="s">
        <v>150</v>
      </c>
      <c r="F2" s="34" t="s">
        <v>151</v>
      </c>
      <c r="G2" s="34" t="s">
        <v>152</v>
      </c>
      <c r="H2" s="34" t="s">
        <v>71</v>
      </c>
    </row>
    <row r="3" spans="1:8">
      <c r="A3" s="34">
        <v>1</v>
      </c>
      <c r="B3" s="34" t="s">
        <v>128</v>
      </c>
      <c r="C3" s="34" t="s">
        <v>76</v>
      </c>
      <c r="D3" s="34">
        <v>20.399999999999999</v>
      </c>
      <c r="E3" s="34">
        <v>0.4</v>
      </c>
      <c r="F3" s="34">
        <v>14.2</v>
      </c>
      <c r="G3" s="34">
        <v>0</v>
      </c>
      <c r="H3" s="34">
        <f t="shared" ref="H3:H18" si="0">SUM(D3:G3)</f>
        <v>35</v>
      </c>
    </row>
    <row r="4" spans="1:8" ht="55.2">
      <c r="A4" s="34">
        <v>2</v>
      </c>
      <c r="B4" s="34" t="s">
        <v>129</v>
      </c>
      <c r="C4" s="34" t="s">
        <v>76</v>
      </c>
      <c r="D4" s="34">
        <v>289</v>
      </c>
      <c r="E4" s="34">
        <v>8.3000000000000007</v>
      </c>
      <c r="F4" s="34">
        <v>190.4</v>
      </c>
      <c r="G4" s="34">
        <v>617</v>
      </c>
      <c r="H4" s="34">
        <f t="shared" si="0"/>
        <v>1104.7</v>
      </c>
    </row>
    <row r="5" spans="1:8" ht="27.6">
      <c r="A5" s="34">
        <v>3</v>
      </c>
      <c r="B5" s="34" t="s">
        <v>130</v>
      </c>
      <c r="C5" s="34" t="s">
        <v>76</v>
      </c>
      <c r="D5" s="34">
        <v>910</v>
      </c>
      <c r="E5" s="34">
        <v>26.6</v>
      </c>
      <c r="F5" s="34">
        <v>589</v>
      </c>
      <c r="G5" s="34">
        <v>615</v>
      </c>
      <c r="H5" s="34">
        <f t="shared" si="0"/>
        <v>2140.6</v>
      </c>
    </row>
    <row r="6" spans="1:8">
      <c r="A6" s="34">
        <v>4</v>
      </c>
      <c r="B6" s="34" t="s">
        <v>131</v>
      </c>
      <c r="C6" s="34" t="s">
        <v>76</v>
      </c>
      <c r="D6" s="34">
        <v>16</v>
      </c>
      <c r="E6" s="34">
        <v>0.5</v>
      </c>
      <c r="F6" s="34">
        <v>10.3</v>
      </c>
      <c r="G6" s="34">
        <v>11</v>
      </c>
      <c r="H6" s="34">
        <f t="shared" si="0"/>
        <v>37.799999999999997</v>
      </c>
    </row>
    <row r="7" spans="1:8" ht="27.6">
      <c r="A7" s="34">
        <v>5</v>
      </c>
      <c r="B7" s="34" t="s">
        <v>132</v>
      </c>
      <c r="C7" s="34" t="s">
        <v>76</v>
      </c>
      <c r="D7" s="34">
        <v>657</v>
      </c>
      <c r="E7" s="34">
        <v>23.6</v>
      </c>
      <c r="F7" s="34">
        <v>437.5</v>
      </c>
      <c r="G7" s="34">
        <v>232</v>
      </c>
      <c r="H7" s="34">
        <f t="shared" si="0"/>
        <v>1350.1</v>
      </c>
    </row>
    <row r="8" spans="1:8">
      <c r="A8" s="34">
        <v>6</v>
      </c>
      <c r="B8" s="34" t="s">
        <v>133</v>
      </c>
      <c r="C8" s="34" t="s">
        <v>76</v>
      </c>
      <c r="D8" s="34">
        <v>270</v>
      </c>
      <c r="E8" s="34">
        <v>3.5</v>
      </c>
      <c r="F8" s="34">
        <v>161.9</v>
      </c>
      <c r="G8" s="34">
        <v>394</v>
      </c>
      <c r="H8" s="34">
        <f t="shared" si="0"/>
        <v>829.4</v>
      </c>
    </row>
    <row r="9" spans="1:8" ht="27.6">
      <c r="A9" s="34">
        <v>7</v>
      </c>
      <c r="B9" s="34" t="s">
        <v>153</v>
      </c>
      <c r="C9" s="34" t="s">
        <v>76</v>
      </c>
      <c r="D9" s="34">
        <v>0</v>
      </c>
      <c r="E9" s="34">
        <v>0</v>
      </c>
      <c r="F9" s="34">
        <v>0</v>
      </c>
      <c r="G9" s="34">
        <v>19005</v>
      </c>
      <c r="H9" s="34">
        <f t="shared" si="0"/>
        <v>19005</v>
      </c>
    </row>
    <row r="10" spans="1:8" ht="41.4">
      <c r="A10" s="34">
        <v>8</v>
      </c>
      <c r="B10" s="34" t="s">
        <v>154</v>
      </c>
      <c r="C10" s="34" t="s">
        <v>76</v>
      </c>
      <c r="D10" s="34">
        <v>0</v>
      </c>
      <c r="E10" s="34">
        <v>0</v>
      </c>
      <c r="F10" s="34">
        <v>0</v>
      </c>
      <c r="G10" s="34">
        <v>6</v>
      </c>
      <c r="H10" s="34">
        <f t="shared" si="0"/>
        <v>6</v>
      </c>
    </row>
    <row r="11" spans="1:8" ht="41.4">
      <c r="A11" s="34">
        <v>9</v>
      </c>
      <c r="B11" s="34" t="s">
        <v>155</v>
      </c>
      <c r="C11" s="34" t="s">
        <v>76</v>
      </c>
      <c r="D11" s="34">
        <v>0</v>
      </c>
      <c r="E11" s="34">
        <v>0</v>
      </c>
      <c r="F11" s="34">
        <v>0</v>
      </c>
      <c r="G11" s="34">
        <v>270</v>
      </c>
      <c r="H11" s="34">
        <f t="shared" si="0"/>
        <v>270</v>
      </c>
    </row>
    <row r="12" spans="1:8" ht="41.4">
      <c r="A12" s="34">
        <v>10</v>
      </c>
      <c r="B12" s="34" t="s">
        <v>156</v>
      </c>
      <c r="C12" s="34" t="s">
        <v>76</v>
      </c>
      <c r="D12" s="34">
        <v>0</v>
      </c>
      <c r="E12" s="34">
        <v>0</v>
      </c>
      <c r="F12" s="34">
        <v>0</v>
      </c>
      <c r="G12" s="34">
        <v>15</v>
      </c>
      <c r="H12" s="34">
        <f t="shared" si="0"/>
        <v>15</v>
      </c>
    </row>
    <row r="13" spans="1:8" ht="41.4">
      <c r="A13" s="34">
        <v>11</v>
      </c>
      <c r="B13" s="34" t="s">
        <v>157</v>
      </c>
      <c r="C13" s="34" t="s">
        <v>76</v>
      </c>
      <c r="D13" s="34">
        <v>0</v>
      </c>
      <c r="E13" s="34">
        <v>0</v>
      </c>
      <c r="F13" s="34">
        <v>0</v>
      </c>
      <c r="G13" s="34">
        <v>1005</v>
      </c>
      <c r="H13" s="34">
        <f t="shared" si="0"/>
        <v>1005</v>
      </c>
    </row>
    <row r="14" spans="1:8" ht="69">
      <c r="A14" s="34">
        <v>12</v>
      </c>
      <c r="B14" s="34" t="s">
        <v>158</v>
      </c>
      <c r="C14" s="34" t="s">
        <v>76</v>
      </c>
      <c r="D14" s="34">
        <v>0</v>
      </c>
      <c r="E14" s="34">
        <v>0</v>
      </c>
      <c r="F14" s="34">
        <v>0</v>
      </c>
      <c r="G14" s="34">
        <v>785</v>
      </c>
      <c r="H14" s="34">
        <f t="shared" si="0"/>
        <v>785</v>
      </c>
    </row>
    <row r="15" spans="1:8" ht="27.6">
      <c r="A15" s="34">
        <v>13</v>
      </c>
      <c r="B15" s="34" t="s">
        <v>159</v>
      </c>
      <c r="C15" s="34" t="s">
        <v>66</v>
      </c>
      <c r="D15" s="34">
        <v>0</v>
      </c>
      <c r="E15" s="34">
        <v>0</v>
      </c>
      <c r="F15" s="34">
        <v>0</v>
      </c>
      <c r="G15" s="34">
        <v>304</v>
      </c>
      <c r="H15" s="34">
        <f t="shared" si="0"/>
        <v>304</v>
      </c>
    </row>
    <row r="16" spans="1:8" ht="27.6">
      <c r="A16" s="34">
        <v>14</v>
      </c>
      <c r="B16" s="34" t="s">
        <v>160</v>
      </c>
      <c r="C16" s="34" t="s">
        <v>66</v>
      </c>
      <c r="D16" s="34">
        <v>0</v>
      </c>
      <c r="E16" s="34">
        <v>0</v>
      </c>
      <c r="F16" s="34">
        <v>0</v>
      </c>
      <c r="G16" s="34">
        <v>1036</v>
      </c>
      <c r="H16" s="34">
        <f t="shared" si="0"/>
        <v>1036</v>
      </c>
    </row>
    <row r="17" spans="1:8" ht="55.2">
      <c r="A17" s="34">
        <v>15</v>
      </c>
      <c r="B17" s="34" t="s">
        <v>161</v>
      </c>
      <c r="C17" s="34" t="s">
        <v>66</v>
      </c>
      <c r="D17" s="34">
        <v>0</v>
      </c>
      <c r="E17" s="34">
        <v>0</v>
      </c>
      <c r="F17" s="34">
        <v>0</v>
      </c>
      <c r="G17" s="34">
        <v>268</v>
      </c>
      <c r="H17" s="34">
        <f t="shared" si="0"/>
        <v>268</v>
      </c>
    </row>
    <row r="18" spans="1:8" ht="69">
      <c r="A18" s="34">
        <v>16</v>
      </c>
      <c r="B18" s="34" t="s">
        <v>162</v>
      </c>
      <c r="C18" s="34" t="s">
        <v>163</v>
      </c>
      <c r="D18" s="34">
        <v>0</v>
      </c>
      <c r="E18" s="34">
        <v>0</v>
      </c>
      <c r="F18" s="34">
        <v>0</v>
      </c>
      <c r="G18" s="34">
        <v>624</v>
      </c>
      <c r="H18" s="34">
        <f t="shared" si="0"/>
        <v>624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13">
    <tabColor rgb="FFC00000"/>
  </sheetPr>
  <dimension ref="A1:F29"/>
  <sheetViews>
    <sheetView topLeftCell="A12" workbookViewId="0">
      <selection activeCell="A7" sqref="A7:G7"/>
    </sheetView>
  </sheetViews>
  <sheetFormatPr defaultRowHeight="13.2"/>
  <cols>
    <col min="1" max="1" width="49.5546875" style="6" customWidth="1"/>
    <col min="2" max="2" width="34" style="6" customWidth="1"/>
    <col min="3" max="4" width="25" style="6" customWidth="1"/>
    <col min="5" max="5" width="11.88671875" style="6" customWidth="1"/>
    <col min="6" max="257" width="9.109375" style="6"/>
    <col min="258" max="258" width="49.5546875" style="6" customWidth="1"/>
    <col min="259" max="259" width="34" style="6" customWidth="1"/>
    <col min="260" max="261" width="25" style="6" customWidth="1"/>
    <col min="262" max="513" width="9.109375" style="6"/>
    <col min="514" max="514" width="49.5546875" style="6" customWidth="1"/>
    <col min="515" max="515" width="34" style="6" customWidth="1"/>
    <col min="516" max="517" width="25" style="6" customWidth="1"/>
    <col min="518" max="769" width="9.109375" style="6"/>
    <col min="770" max="770" width="49.5546875" style="6" customWidth="1"/>
    <col min="771" max="771" width="34" style="6" customWidth="1"/>
    <col min="772" max="773" width="25" style="6" customWidth="1"/>
    <col min="774" max="1025" width="9.109375" style="6"/>
    <col min="1026" max="1026" width="49.5546875" style="6" customWidth="1"/>
    <col min="1027" max="1027" width="34" style="6" customWidth="1"/>
    <col min="1028" max="1029" width="25" style="6" customWidth="1"/>
    <col min="1030" max="1281" width="9.109375" style="6"/>
    <col min="1282" max="1282" width="49.5546875" style="6" customWidth="1"/>
    <col min="1283" max="1283" width="34" style="6" customWidth="1"/>
    <col min="1284" max="1285" width="25" style="6" customWidth="1"/>
    <col min="1286" max="1537" width="9.109375" style="6"/>
    <col min="1538" max="1538" width="49.5546875" style="6" customWidth="1"/>
    <col min="1539" max="1539" width="34" style="6" customWidth="1"/>
    <col min="1540" max="1541" width="25" style="6" customWidth="1"/>
    <col min="1542" max="1793" width="9.109375" style="6"/>
    <col min="1794" max="1794" width="49.5546875" style="6" customWidth="1"/>
    <col min="1795" max="1795" width="34" style="6" customWidth="1"/>
    <col min="1796" max="1797" width="25" style="6" customWidth="1"/>
    <col min="1798" max="2049" width="9.109375" style="6"/>
    <col min="2050" max="2050" width="49.5546875" style="6" customWidth="1"/>
    <col min="2051" max="2051" width="34" style="6" customWidth="1"/>
    <col min="2052" max="2053" width="25" style="6" customWidth="1"/>
    <col min="2054" max="2305" width="9.109375" style="6"/>
    <col min="2306" max="2306" width="49.5546875" style="6" customWidth="1"/>
    <col min="2307" max="2307" width="34" style="6" customWidth="1"/>
    <col min="2308" max="2309" width="25" style="6" customWidth="1"/>
    <col min="2310" max="2561" width="9.109375" style="6"/>
    <col min="2562" max="2562" width="49.5546875" style="6" customWidth="1"/>
    <col min="2563" max="2563" width="34" style="6" customWidth="1"/>
    <col min="2564" max="2565" width="25" style="6" customWidth="1"/>
    <col min="2566" max="2817" width="9.109375" style="6"/>
    <col min="2818" max="2818" width="49.5546875" style="6" customWidth="1"/>
    <col min="2819" max="2819" width="34" style="6" customWidth="1"/>
    <col min="2820" max="2821" width="25" style="6" customWidth="1"/>
    <col min="2822" max="3073" width="9.109375" style="6"/>
    <col min="3074" max="3074" width="49.5546875" style="6" customWidth="1"/>
    <col min="3075" max="3075" width="34" style="6" customWidth="1"/>
    <col min="3076" max="3077" width="25" style="6" customWidth="1"/>
    <col min="3078" max="3329" width="9.109375" style="6"/>
    <col min="3330" max="3330" width="49.5546875" style="6" customWidth="1"/>
    <col min="3331" max="3331" width="34" style="6" customWidth="1"/>
    <col min="3332" max="3333" width="25" style="6" customWidth="1"/>
    <col min="3334" max="3585" width="9.109375" style="6"/>
    <col min="3586" max="3586" width="49.5546875" style="6" customWidth="1"/>
    <col min="3587" max="3587" width="34" style="6" customWidth="1"/>
    <col min="3588" max="3589" width="25" style="6" customWidth="1"/>
    <col min="3590" max="3841" width="9.109375" style="6"/>
    <col min="3842" max="3842" width="49.5546875" style="6" customWidth="1"/>
    <col min="3843" max="3843" width="34" style="6" customWidth="1"/>
    <col min="3844" max="3845" width="25" style="6" customWidth="1"/>
    <col min="3846" max="4097" width="9.109375" style="6"/>
    <col min="4098" max="4098" width="49.5546875" style="6" customWidth="1"/>
    <col min="4099" max="4099" width="34" style="6" customWidth="1"/>
    <col min="4100" max="4101" width="25" style="6" customWidth="1"/>
    <col min="4102" max="4353" width="9.109375" style="6"/>
    <col min="4354" max="4354" width="49.5546875" style="6" customWidth="1"/>
    <col min="4355" max="4355" width="34" style="6" customWidth="1"/>
    <col min="4356" max="4357" width="25" style="6" customWidth="1"/>
    <col min="4358" max="4609" width="9.109375" style="6"/>
    <col min="4610" max="4610" width="49.5546875" style="6" customWidth="1"/>
    <col min="4611" max="4611" width="34" style="6" customWidth="1"/>
    <col min="4612" max="4613" width="25" style="6" customWidth="1"/>
    <col min="4614" max="4865" width="9.109375" style="6"/>
    <col min="4866" max="4866" width="49.5546875" style="6" customWidth="1"/>
    <col min="4867" max="4867" width="34" style="6" customWidth="1"/>
    <col min="4868" max="4869" width="25" style="6" customWidth="1"/>
    <col min="4870" max="5121" width="9.109375" style="6"/>
    <col min="5122" max="5122" width="49.5546875" style="6" customWidth="1"/>
    <col min="5123" max="5123" width="34" style="6" customWidth="1"/>
    <col min="5124" max="5125" width="25" style="6" customWidth="1"/>
    <col min="5126" max="5377" width="9.109375" style="6"/>
    <col min="5378" max="5378" width="49.5546875" style="6" customWidth="1"/>
    <col min="5379" max="5379" width="34" style="6" customWidth="1"/>
    <col min="5380" max="5381" width="25" style="6" customWidth="1"/>
    <col min="5382" max="5633" width="9.109375" style="6"/>
    <col min="5634" max="5634" width="49.5546875" style="6" customWidth="1"/>
    <col min="5635" max="5635" width="34" style="6" customWidth="1"/>
    <col min="5636" max="5637" width="25" style="6" customWidth="1"/>
    <col min="5638" max="5889" width="9.109375" style="6"/>
    <col min="5890" max="5890" width="49.5546875" style="6" customWidth="1"/>
    <col min="5891" max="5891" width="34" style="6" customWidth="1"/>
    <col min="5892" max="5893" width="25" style="6" customWidth="1"/>
    <col min="5894" max="6145" width="9.109375" style="6"/>
    <col min="6146" max="6146" width="49.5546875" style="6" customWidth="1"/>
    <col min="6147" max="6147" width="34" style="6" customWidth="1"/>
    <col min="6148" max="6149" width="25" style="6" customWidth="1"/>
    <col min="6150" max="6401" width="9.109375" style="6"/>
    <col min="6402" max="6402" width="49.5546875" style="6" customWidth="1"/>
    <col min="6403" max="6403" width="34" style="6" customWidth="1"/>
    <col min="6404" max="6405" width="25" style="6" customWidth="1"/>
    <col min="6406" max="6657" width="9.109375" style="6"/>
    <col min="6658" max="6658" width="49.5546875" style="6" customWidth="1"/>
    <col min="6659" max="6659" width="34" style="6" customWidth="1"/>
    <col min="6660" max="6661" width="25" style="6" customWidth="1"/>
    <col min="6662" max="6913" width="9.109375" style="6"/>
    <col min="6914" max="6914" width="49.5546875" style="6" customWidth="1"/>
    <col min="6915" max="6915" width="34" style="6" customWidth="1"/>
    <col min="6916" max="6917" width="25" style="6" customWidth="1"/>
    <col min="6918" max="7169" width="9.109375" style="6"/>
    <col min="7170" max="7170" width="49.5546875" style="6" customWidth="1"/>
    <col min="7171" max="7171" width="34" style="6" customWidth="1"/>
    <col min="7172" max="7173" width="25" style="6" customWidth="1"/>
    <col min="7174" max="7425" width="9.109375" style="6"/>
    <col min="7426" max="7426" width="49.5546875" style="6" customWidth="1"/>
    <col min="7427" max="7427" width="34" style="6" customWidth="1"/>
    <col min="7428" max="7429" width="25" style="6" customWidth="1"/>
    <col min="7430" max="7681" width="9.109375" style="6"/>
    <col min="7682" max="7682" width="49.5546875" style="6" customWidth="1"/>
    <col min="7683" max="7683" width="34" style="6" customWidth="1"/>
    <col min="7684" max="7685" width="25" style="6" customWidth="1"/>
    <col min="7686" max="7937" width="9.109375" style="6"/>
    <col min="7938" max="7938" width="49.5546875" style="6" customWidth="1"/>
    <col min="7939" max="7939" width="34" style="6" customWidth="1"/>
    <col min="7940" max="7941" width="25" style="6" customWidth="1"/>
    <col min="7942" max="8193" width="9.109375" style="6"/>
    <col min="8194" max="8194" width="49.5546875" style="6" customWidth="1"/>
    <col min="8195" max="8195" width="34" style="6" customWidth="1"/>
    <col min="8196" max="8197" width="25" style="6" customWidth="1"/>
    <col min="8198" max="8449" width="9.109375" style="6"/>
    <col min="8450" max="8450" width="49.5546875" style="6" customWidth="1"/>
    <col min="8451" max="8451" width="34" style="6" customWidth="1"/>
    <col min="8452" max="8453" width="25" style="6" customWidth="1"/>
    <col min="8454" max="8705" width="9.109375" style="6"/>
    <col min="8706" max="8706" width="49.5546875" style="6" customWidth="1"/>
    <col min="8707" max="8707" width="34" style="6" customWidth="1"/>
    <col min="8708" max="8709" width="25" style="6" customWidth="1"/>
    <col min="8710" max="8961" width="9.109375" style="6"/>
    <col min="8962" max="8962" width="49.5546875" style="6" customWidth="1"/>
    <col min="8963" max="8963" width="34" style="6" customWidth="1"/>
    <col min="8964" max="8965" width="25" style="6" customWidth="1"/>
    <col min="8966" max="9217" width="9.109375" style="6"/>
    <col min="9218" max="9218" width="49.5546875" style="6" customWidth="1"/>
    <col min="9219" max="9219" width="34" style="6" customWidth="1"/>
    <col min="9220" max="9221" width="25" style="6" customWidth="1"/>
    <col min="9222" max="9473" width="9.109375" style="6"/>
    <col min="9474" max="9474" width="49.5546875" style="6" customWidth="1"/>
    <col min="9475" max="9475" width="34" style="6" customWidth="1"/>
    <col min="9476" max="9477" width="25" style="6" customWidth="1"/>
    <col min="9478" max="9729" width="9.109375" style="6"/>
    <col min="9730" max="9730" width="49.5546875" style="6" customWidth="1"/>
    <col min="9731" max="9731" width="34" style="6" customWidth="1"/>
    <col min="9732" max="9733" width="25" style="6" customWidth="1"/>
    <col min="9734" max="9985" width="9.109375" style="6"/>
    <col min="9986" max="9986" width="49.5546875" style="6" customWidth="1"/>
    <col min="9987" max="9987" width="34" style="6" customWidth="1"/>
    <col min="9988" max="9989" width="25" style="6" customWidth="1"/>
    <col min="9990" max="10241" width="9.109375" style="6"/>
    <col min="10242" max="10242" width="49.5546875" style="6" customWidth="1"/>
    <col min="10243" max="10243" width="34" style="6" customWidth="1"/>
    <col min="10244" max="10245" width="25" style="6" customWidth="1"/>
    <col min="10246" max="10497" width="9.109375" style="6"/>
    <col min="10498" max="10498" width="49.5546875" style="6" customWidth="1"/>
    <col min="10499" max="10499" width="34" style="6" customWidth="1"/>
    <col min="10500" max="10501" width="25" style="6" customWidth="1"/>
    <col min="10502" max="10753" width="9.109375" style="6"/>
    <col min="10754" max="10754" width="49.5546875" style="6" customWidth="1"/>
    <col min="10755" max="10755" width="34" style="6" customWidth="1"/>
    <col min="10756" max="10757" width="25" style="6" customWidth="1"/>
    <col min="10758" max="11009" width="9.109375" style="6"/>
    <col min="11010" max="11010" width="49.5546875" style="6" customWidth="1"/>
    <col min="11011" max="11011" width="34" style="6" customWidth="1"/>
    <col min="11012" max="11013" width="25" style="6" customWidth="1"/>
    <col min="11014" max="11265" width="9.109375" style="6"/>
    <col min="11266" max="11266" width="49.5546875" style="6" customWidth="1"/>
    <col min="11267" max="11267" width="34" style="6" customWidth="1"/>
    <col min="11268" max="11269" width="25" style="6" customWidth="1"/>
    <col min="11270" max="11521" width="9.109375" style="6"/>
    <col min="11522" max="11522" width="49.5546875" style="6" customWidth="1"/>
    <col min="11523" max="11523" width="34" style="6" customWidth="1"/>
    <col min="11524" max="11525" width="25" style="6" customWidth="1"/>
    <col min="11526" max="11777" width="9.109375" style="6"/>
    <col min="11778" max="11778" width="49.5546875" style="6" customWidth="1"/>
    <col min="11779" max="11779" width="34" style="6" customWidth="1"/>
    <col min="11780" max="11781" width="25" style="6" customWidth="1"/>
    <col min="11782" max="12033" width="9.109375" style="6"/>
    <col min="12034" max="12034" width="49.5546875" style="6" customWidth="1"/>
    <col min="12035" max="12035" width="34" style="6" customWidth="1"/>
    <col min="12036" max="12037" width="25" style="6" customWidth="1"/>
    <col min="12038" max="12289" width="9.109375" style="6"/>
    <col min="12290" max="12290" width="49.5546875" style="6" customWidth="1"/>
    <col min="12291" max="12291" width="34" style="6" customWidth="1"/>
    <col min="12292" max="12293" width="25" style="6" customWidth="1"/>
    <col min="12294" max="12545" width="9.109375" style="6"/>
    <col min="12546" max="12546" width="49.5546875" style="6" customWidth="1"/>
    <col min="12547" max="12547" width="34" style="6" customWidth="1"/>
    <col min="12548" max="12549" width="25" style="6" customWidth="1"/>
    <col min="12550" max="12801" width="9.109375" style="6"/>
    <col min="12802" max="12802" width="49.5546875" style="6" customWidth="1"/>
    <col min="12803" max="12803" width="34" style="6" customWidth="1"/>
    <col min="12804" max="12805" width="25" style="6" customWidth="1"/>
    <col min="12806" max="13057" width="9.109375" style="6"/>
    <col min="13058" max="13058" width="49.5546875" style="6" customWidth="1"/>
    <col min="13059" max="13059" width="34" style="6" customWidth="1"/>
    <col min="13060" max="13061" width="25" style="6" customWidth="1"/>
    <col min="13062" max="13313" width="9.109375" style="6"/>
    <col min="13314" max="13314" width="49.5546875" style="6" customWidth="1"/>
    <col min="13315" max="13315" width="34" style="6" customWidth="1"/>
    <col min="13316" max="13317" width="25" style="6" customWidth="1"/>
    <col min="13318" max="13569" width="9.109375" style="6"/>
    <col min="13570" max="13570" width="49.5546875" style="6" customWidth="1"/>
    <col min="13571" max="13571" width="34" style="6" customWidth="1"/>
    <col min="13572" max="13573" width="25" style="6" customWidth="1"/>
    <col min="13574" max="13825" width="9.109375" style="6"/>
    <col min="13826" max="13826" width="49.5546875" style="6" customWidth="1"/>
    <col min="13827" max="13827" width="34" style="6" customWidth="1"/>
    <col min="13828" max="13829" width="25" style="6" customWidth="1"/>
    <col min="13830" max="14081" width="9.109375" style="6"/>
    <col min="14082" max="14082" width="49.5546875" style="6" customWidth="1"/>
    <col min="14083" max="14083" width="34" style="6" customWidth="1"/>
    <col min="14084" max="14085" width="25" style="6" customWidth="1"/>
    <col min="14086" max="14337" width="9.109375" style="6"/>
    <col min="14338" max="14338" width="49.5546875" style="6" customWidth="1"/>
    <col min="14339" max="14339" width="34" style="6" customWidth="1"/>
    <col min="14340" max="14341" width="25" style="6" customWidth="1"/>
    <col min="14342" max="14593" width="9.109375" style="6"/>
    <col min="14594" max="14594" width="49.5546875" style="6" customWidth="1"/>
    <col min="14595" max="14595" width="34" style="6" customWidth="1"/>
    <col min="14596" max="14597" width="25" style="6" customWidth="1"/>
    <col min="14598" max="14849" width="9.109375" style="6"/>
    <col min="14850" max="14850" width="49.5546875" style="6" customWidth="1"/>
    <col min="14851" max="14851" width="34" style="6" customWidth="1"/>
    <col min="14852" max="14853" width="25" style="6" customWidth="1"/>
    <col min="14854" max="15105" width="9.109375" style="6"/>
    <col min="15106" max="15106" width="49.5546875" style="6" customWidth="1"/>
    <col min="15107" max="15107" width="34" style="6" customWidth="1"/>
    <col min="15108" max="15109" width="25" style="6" customWidth="1"/>
    <col min="15110" max="15361" width="9.109375" style="6"/>
    <col min="15362" max="15362" width="49.5546875" style="6" customWidth="1"/>
    <col min="15363" max="15363" width="34" style="6" customWidth="1"/>
    <col min="15364" max="15365" width="25" style="6" customWidth="1"/>
    <col min="15366" max="15617" width="9.109375" style="6"/>
    <col min="15618" max="15618" width="49.5546875" style="6" customWidth="1"/>
    <col min="15619" max="15619" width="34" style="6" customWidth="1"/>
    <col min="15620" max="15621" width="25" style="6" customWidth="1"/>
    <col min="15622" max="15873" width="9.109375" style="6"/>
    <col min="15874" max="15874" width="49.5546875" style="6" customWidth="1"/>
    <col min="15875" max="15875" width="34" style="6" customWidth="1"/>
    <col min="15876" max="15877" width="25" style="6" customWidth="1"/>
    <col min="15878" max="16129" width="9.109375" style="6"/>
    <col min="16130" max="16130" width="49.5546875" style="6" customWidth="1"/>
    <col min="16131" max="16131" width="34" style="6" customWidth="1"/>
    <col min="16132" max="16133" width="25" style="6" customWidth="1"/>
    <col min="16134" max="16384" width="9.109375" style="6"/>
  </cols>
  <sheetData>
    <row r="1" spans="1:6">
      <c r="A1" s="5" t="s">
        <v>115</v>
      </c>
      <c r="B1" s="5" t="s">
        <v>116</v>
      </c>
      <c r="C1" s="5" t="s">
        <v>112</v>
      </c>
      <c r="D1" s="5" t="s">
        <v>113</v>
      </c>
      <c r="E1" s="5" t="s">
        <v>117</v>
      </c>
      <c r="F1" s="5" t="s">
        <v>69</v>
      </c>
    </row>
    <row r="2" spans="1:6" ht="28.8">
      <c r="A2" s="7" t="s">
        <v>6</v>
      </c>
      <c r="B2" s="7" t="s">
        <v>2</v>
      </c>
      <c r="C2" s="7" t="s">
        <v>108</v>
      </c>
      <c r="D2" s="7" t="s">
        <v>110</v>
      </c>
      <c r="E2" s="8">
        <v>3044</v>
      </c>
      <c r="F2" s="9">
        <v>143068</v>
      </c>
    </row>
    <row r="3" spans="1:6" ht="28.8">
      <c r="A3" s="7" t="s">
        <v>6</v>
      </c>
      <c r="B3" s="7" t="s">
        <v>3</v>
      </c>
      <c r="C3" s="7" t="s">
        <v>108</v>
      </c>
      <c r="D3" s="7" t="s">
        <v>110</v>
      </c>
      <c r="E3" s="8">
        <v>48.5</v>
      </c>
      <c r="F3" s="9">
        <v>2279.5</v>
      </c>
    </row>
    <row r="4" spans="1:6" ht="28.8">
      <c r="A4" s="7" t="s">
        <v>6</v>
      </c>
      <c r="B4" s="7" t="s">
        <v>7</v>
      </c>
      <c r="C4" s="7" t="s">
        <v>108</v>
      </c>
      <c r="D4" s="7" t="s">
        <v>110</v>
      </c>
      <c r="E4" s="8">
        <v>3625.7416176000002</v>
      </c>
      <c r="F4" s="9">
        <v>170409.8560272</v>
      </c>
    </row>
    <row r="5" spans="1:6" ht="28.8">
      <c r="A5" s="7" t="s">
        <v>6</v>
      </c>
      <c r="B5" s="7" t="s">
        <v>2</v>
      </c>
      <c r="C5" s="7" t="s">
        <v>108</v>
      </c>
      <c r="D5" s="7" t="s">
        <v>109</v>
      </c>
      <c r="E5" s="8">
        <v>120</v>
      </c>
      <c r="F5" s="9">
        <v>9200</v>
      </c>
    </row>
    <row r="6" spans="1:6" ht="28.8">
      <c r="A6" s="7" t="s">
        <v>6</v>
      </c>
      <c r="B6" s="7" t="s">
        <v>3</v>
      </c>
      <c r="C6" s="7" t="s">
        <v>108</v>
      </c>
      <c r="D6" s="7" t="s">
        <v>109</v>
      </c>
      <c r="E6" s="8">
        <v>10</v>
      </c>
      <c r="F6" s="9">
        <v>766.66666666666663</v>
      </c>
    </row>
    <row r="7" spans="1:6" ht="28.8">
      <c r="A7" s="7" t="s">
        <v>6</v>
      </c>
      <c r="B7" s="7" t="s">
        <v>7</v>
      </c>
      <c r="C7" s="7" t="s">
        <v>108</v>
      </c>
      <c r="D7" s="7" t="s">
        <v>109</v>
      </c>
      <c r="E7" s="8">
        <v>120</v>
      </c>
      <c r="F7" s="9">
        <v>9200</v>
      </c>
    </row>
    <row r="8" spans="1:6" ht="43.2">
      <c r="A8" s="7" t="s">
        <v>6</v>
      </c>
      <c r="B8" s="7" t="s">
        <v>2</v>
      </c>
      <c r="C8" s="7" t="s">
        <v>119</v>
      </c>
      <c r="D8" s="7" t="s">
        <v>126</v>
      </c>
      <c r="E8" s="7"/>
      <c r="F8" s="9">
        <v>20024.522435687395</v>
      </c>
    </row>
    <row r="9" spans="1:6" ht="43.2">
      <c r="A9" s="7" t="s">
        <v>6</v>
      </c>
      <c r="B9" s="7" t="s">
        <v>3</v>
      </c>
      <c r="C9" s="7" t="s">
        <v>119</v>
      </c>
      <c r="D9" s="7" t="s">
        <v>126</v>
      </c>
      <c r="E9" s="7"/>
      <c r="F9" s="9">
        <v>319.0503738931796</v>
      </c>
    </row>
    <row r="10" spans="1:6" ht="43.2">
      <c r="A10" s="7" t="s">
        <v>6</v>
      </c>
      <c r="B10" s="7" t="s">
        <v>7</v>
      </c>
      <c r="C10" s="7" t="s">
        <v>119</v>
      </c>
      <c r="D10" s="7" t="s">
        <v>126</v>
      </c>
      <c r="E10" s="7"/>
      <c r="F10" s="9">
        <v>23851.427190419417</v>
      </c>
    </row>
    <row r="11" spans="1:6" ht="43.2">
      <c r="A11" s="7" t="s">
        <v>6</v>
      </c>
      <c r="B11" s="7" t="s">
        <v>2</v>
      </c>
      <c r="C11" s="7" t="s">
        <v>119</v>
      </c>
      <c r="D11" s="7" t="s">
        <v>101</v>
      </c>
      <c r="E11" s="7"/>
      <c r="F11" s="9">
        <v>10550.764327127883</v>
      </c>
    </row>
    <row r="12" spans="1:6" ht="43.2">
      <c r="A12" s="7" t="s">
        <v>6</v>
      </c>
      <c r="B12" s="7" t="s">
        <v>3</v>
      </c>
      <c r="C12" s="7" t="s">
        <v>119</v>
      </c>
      <c r="D12" s="7" t="s">
        <v>101</v>
      </c>
      <c r="E12" s="7"/>
      <c r="F12" s="9">
        <v>168.10514778768143</v>
      </c>
    </row>
    <row r="13" spans="1:6" ht="43.2">
      <c r="A13" s="7" t="s">
        <v>6</v>
      </c>
      <c r="B13" s="7" t="s">
        <v>7</v>
      </c>
      <c r="C13" s="7" t="s">
        <v>119</v>
      </c>
      <c r="D13" s="7" t="s">
        <v>101</v>
      </c>
      <c r="E13" s="7"/>
      <c r="F13" s="9">
        <v>12567.130525084434</v>
      </c>
    </row>
    <row r="14" spans="1:6" ht="43.2">
      <c r="A14" s="7" t="s">
        <v>6</v>
      </c>
      <c r="B14" s="7" t="s">
        <v>2</v>
      </c>
      <c r="C14" s="7" t="s">
        <v>119</v>
      </c>
      <c r="D14" s="7" t="s">
        <v>120</v>
      </c>
      <c r="E14" s="7"/>
      <c r="F14" s="9">
        <v>2287.6753881159784</v>
      </c>
    </row>
    <row r="15" spans="1:6" ht="43.2">
      <c r="A15" s="7" t="s">
        <v>6</v>
      </c>
      <c r="B15" s="7" t="s">
        <v>3</v>
      </c>
      <c r="C15" s="7" t="s">
        <v>119</v>
      </c>
      <c r="D15" s="7" t="s">
        <v>120</v>
      </c>
      <c r="E15" s="7"/>
      <c r="F15" s="9">
        <v>36.449492878983229</v>
      </c>
    </row>
    <row r="16" spans="1:6" ht="43.2">
      <c r="A16" s="7" t="s">
        <v>6</v>
      </c>
      <c r="B16" s="7" t="s">
        <v>7</v>
      </c>
      <c r="C16" s="7" t="s">
        <v>119</v>
      </c>
      <c r="D16" s="7" t="s">
        <v>120</v>
      </c>
      <c r="E16" s="7"/>
      <c r="F16" s="9">
        <v>2724.875119005038</v>
      </c>
    </row>
    <row r="17" spans="1:6" ht="28.8">
      <c r="A17" s="7" t="s">
        <v>6</v>
      </c>
      <c r="B17" s="7" t="s">
        <v>2</v>
      </c>
      <c r="C17" s="7" t="s">
        <v>108</v>
      </c>
      <c r="D17" s="7" t="s">
        <v>121</v>
      </c>
      <c r="E17" s="7"/>
      <c r="F17" s="9">
        <v>18984</v>
      </c>
    </row>
    <row r="18" spans="1:6" ht="28.8">
      <c r="A18" s="7" t="s">
        <v>6</v>
      </c>
      <c r="B18" s="7" t="s">
        <v>3</v>
      </c>
      <c r="C18" s="7" t="s">
        <v>108</v>
      </c>
      <c r="D18" s="7" t="s">
        <v>121</v>
      </c>
      <c r="E18" s="7"/>
      <c r="F18" s="9">
        <v>351</v>
      </c>
    </row>
    <row r="19" spans="1:6" ht="28.8">
      <c r="A19" s="7" t="s">
        <v>6</v>
      </c>
      <c r="B19" s="7" t="s">
        <v>7</v>
      </c>
      <c r="C19" s="7" t="s">
        <v>108</v>
      </c>
      <c r="D19" s="7" t="s">
        <v>121</v>
      </c>
      <c r="E19" s="7"/>
      <c r="F19" s="9">
        <v>22474.4497056</v>
      </c>
    </row>
    <row r="20" spans="1:6" ht="28.8">
      <c r="A20" s="7" t="s">
        <v>6</v>
      </c>
      <c r="B20" s="7" t="s">
        <v>2</v>
      </c>
      <c r="C20" s="7" t="s">
        <v>108</v>
      </c>
      <c r="D20" s="7" t="s">
        <v>122</v>
      </c>
      <c r="E20" s="7"/>
      <c r="F20" s="9">
        <v>79100</v>
      </c>
    </row>
    <row r="21" spans="1:6" ht="28.8">
      <c r="A21" s="7" t="s">
        <v>6</v>
      </c>
      <c r="B21" s="7" t="s">
        <v>3</v>
      </c>
      <c r="C21" s="7" t="s">
        <v>108</v>
      </c>
      <c r="D21" s="7" t="s">
        <v>122</v>
      </c>
      <c r="E21" s="7"/>
      <c r="F21" s="9">
        <v>1462.5</v>
      </c>
    </row>
    <row r="22" spans="1:6" ht="28.8">
      <c r="A22" s="7" t="s">
        <v>6</v>
      </c>
      <c r="B22" s="7" t="s">
        <v>7</v>
      </c>
      <c r="C22" s="7" t="s">
        <v>108</v>
      </c>
      <c r="D22" s="7" t="s">
        <v>122</v>
      </c>
      <c r="E22" s="7"/>
      <c r="F22" s="9">
        <v>93643.540439999997</v>
      </c>
    </row>
    <row r="23" spans="1:6" ht="28.8">
      <c r="A23" s="7" t="s">
        <v>6</v>
      </c>
      <c r="B23" s="7" t="s">
        <v>2</v>
      </c>
      <c r="C23" s="7" t="s">
        <v>108</v>
      </c>
      <c r="D23" s="7" t="s">
        <v>123</v>
      </c>
      <c r="E23" s="7"/>
      <c r="F23" s="9">
        <v>30453.600000000002</v>
      </c>
    </row>
    <row r="24" spans="1:6" ht="28.8">
      <c r="A24" s="7" t="s">
        <v>6</v>
      </c>
      <c r="B24" s="7" t="s">
        <v>3</v>
      </c>
      <c r="C24" s="7" t="s">
        <v>108</v>
      </c>
      <c r="D24" s="7" t="s">
        <v>123</v>
      </c>
      <c r="E24" s="7"/>
      <c r="F24" s="9">
        <v>609.23333333333335</v>
      </c>
    </row>
    <row r="25" spans="1:6" ht="28.8">
      <c r="A25" s="7" t="s">
        <v>6</v>
      </c>
      <c r="B25" s="7" t="s">
        <v>7</v>
      </c>
      <c r="C25" s="7" t="s">
        <v>108</v>
      </c>
      <c r="D25" s="7" t="s">
        <v>123</v>
      </c>
      <c r="E25" s="7"/>
      <c r="F25" s="9">
        <v>35921.971205440001</v>
      </c>
    </row>
    <row r="26" spans="1:6" ht="14.4">
      <c r="A26" s="6" t="s">
        <v>1</v>
      </c>
      <c r="B26" s="6" t="s">
        <v>2</v>
      </c>
      <c r="C26" s="7" t="s">
        <v>134</v>
      </c>
      <c r="D26" s="7" t="s">
        <v>139</v>
      </c>
      <c r="E26" s="7"/>
      <c r="F26" s="9">
        <v>168665.462</v>
      </c>
    </row>
    <row r="27" spans="1:6" ht="14.4">
      <c r="A27" s="6" t="s">
        <v>1</v>
      </c>
      <c r="B27" s="6" t="s">
        <v>3</v>
      </c>
      <c r="C27" s="7" t="s">
        <v>134</v>
      </c>
      <c r="D27" s="7" t="s">
        <v>139</v>
      </c>
      <c r="E27" s="7"/>
      <c r="F27" s="9">
        <v>4035.0748999999996</v>
      </c>
    </row>
    <row r="28" spans="1:6" ht="14.4">
      <c r="A28" s="6" t="s">
        <v>1</v>
      </c>
      <c r="B28" s="6" t="s">
        <v>4</v>
      </c>
      <c r="C28" s="7" t="s">
        <v>134</v>
      </c>
      <c r="D28" s="7" t="s">
        <v>139</v>
      </c>
      <c r="E28" s="7"/>
      <c r="F28" s="9">
        <v>253638.01952069998</v>
      </c>
    </row>
    <row r="29" spans="1:6" ht="14.4">
      <c r="A29" s="19" t="s">
        <v>124</v>
      </c>
      <c r="B29" s="19"/>
      <c r="C29" s="20"/>
      <c r="D29" s="20"/>
      <c r="E29" s="20"/>
      <c r="F29" s="21">
        <f>SUBTOTAL(109,Таблица16[Сумма])</f>
        <v>1116792.8737989399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25">
    <tabColor rgb="FFFFFF00"/>
  </sheetPr>
  <dimension ref="A1:H43"/>
  <sheetViews>
    <sheetView workbookViewId="0">
      <selection activeCell="A7" sqref="A7:G7"/>
    </sheetView>
  </sheetViews>
  <sheetFormatPr defaultRowHeight="13.2"/>
  <cols>
    <col min="1" max="1" width="49.5546875" style="15" customWidth="1"/>
    <col min="2" max="2" width="34" style="15" customWidth="1"/>
    <col min="3" max="6" width="25" style="15" customWidth="1"/>
    <col min="7" max="7" width="8.6640625" style="15" customWidth="1"/>
    <col min="8" max="258" width="9.109375" style="15"/>
    <col min="259" max="259" width="49.5546875" style="15" customWidth="1"/>
    <col min="260" max="260" width="34" style="15" customWidth="1"/>
    <col min="261" max="262" width="25" style="15" customWidth="1"/>
    <col min="263" max="263" width="8.6640625" style="15" customWidth="1"/>
    <col min="264" max="514" width="9.109375" style="15"/>
    <col min="515" max="515" width="49.5546875" style="15" customWidth="1"/>
    <col min="516" max="516" width="34" style="15" customWidth="1"/>
    <col min="517" max="518" width="25" style="15" customWidth="1"/>
    <col min="519" max="519" width="8.6640625" style="15" customWidth="1"/>
    <col min="520" max="770" width="9.109375" style="15"/>
    <col min="771" max="771" width="49.5546875" style="15" customWidth="1"/>
    <col min="772" max="772" width="34" style="15" customWidth="1"/>
    <col min="773" max="774" width="25" style="15" customWidth="1"/>
    <col min="775" max="775" width="8.6640625" style="15" customWidth="1"/>
    <col min="776" max="1026" width="9.109375" style="15"/>
    <col min="1027" max="1027" width="49.5546875" style="15" customWidth="1"/>
    <col min="1028" max="1028" width="34" style="15" customWidth="1"/>
    <col min="1029" max="1030" width="25" style="15" customWidth="1"/>
    <col min="1031" max="1031" width="8.6640625" style="15" customWidth="1"/>
    <col min="1032" max="1282" width="9.109375" style="15"/>
    <col min="1283" max="1283" width="49.5546875" style="15" customWidth="1"/>
    <col min="1284" max="1284" width="34" style="15" customWidth="1"/>
    <col min="1285" max="1286" width="25" style="15" customWidth="1"/>
    <col min="1287" max="1287" width="8.6640625" style="15" customWidth="1"/>
    <col min="1288" max="1538" width="9.109375" style="15"/>
    <col min="1539" max="1539" width="49.5546875" style="15" customWidth="1"/>
    <col min="1540" max="1540" width="34" style="15" customWidth="1"/>
    <col min="1541" max="1542" width="25" style="15" customWidth="1"/>
    <col min="1543" max="1543" width="8.6640625" style="15" customWidth="1"/>
    <col min="1544" max="1794" width="9.109375" style="15"/>
    <col min="1795" max="1795" width="49.5546875" style="15" customWidth="1"/>
    <col min="1796" max="1796" width="34" style="15" customWidth="1"/>
    <col min="1797" max="1798" width="25" style="15" customWidth="1"/>
    <col min="1799" max="1799" width="8.6640625" style="15" customWidth="1"/>
    <col min="1800" max="2050" width="9.109375" style="15"/>
    <col min="2051" max="2051" width="49.5546875" style="15" customWidth="1"/>
    <col min="2052" max="2052" width="34" style="15" customWidth="1"/>
    <col min="2053" max="2054" width="25" style="15" customWidth="1"/>
    <col min="2055" max="2055" width="8.6640625" style="15" customWidth="1"/>
    <col min="2056" max="2306" width="9.109375" style="15"/>
    <col min="2307" max="2307" width="49.5546875" style="15" customWidth="1"/>
    <col min="2308" max="2308" width="34" style="15" customWidth="1"/>
    <col min="2309" max="2310" width="25" style="15" customWidth="1"/>
    <col min="2311" max="2311" width="8.6640625" style="15" customWidth="1"/>
    <col min="2312" max="2562" width="9.109375" style="15"/>
    <col min="2563" max="2563" width="49.5546875" style="15" customWidth="1"/>
    <col min="2564" max="2564" width="34" style="15" customWidth="1"/>
    <col min="2565" max="2566" width="25" style="15" customWidth="1"/>
    <col min="2567" max="2567" width="8.6640625" style="15" customWidth="1"/>
    <col min="2568" max="2818" width="9.109375" style="15"/>
    <col min="2819" max="2819" width="49.5546875" style="15" customWidth="1"/>
    <col min="2820" max="2820" width="34" style="15" customWidth="1"/>
    <col min="2821" max="2822" width="25" style="15" customWidth="1"/>
    <col min="2823" max="2823" width="8.6640625" style="15" customWidth="1"/>
    <col min="2824" max="3074" width="9.109375" style="15"/>
    <col min="3075" max="3075" width="49.5546875" style="15" customWidth="1"/>
    <col min="3076" max="3076" width="34" style="15" customWidth="1"/>
    <col min="3077" max="3078" width="25" style="15" customWidth="1"/>
    <col min="3079" max="3079" width="8.6640625" style="15" customWidth="1"/>
    <col min="3080" max="3330" width="9.109375" style="15"/>
    <col min="3331" max="3331" width="49.5546875" style="15" customWidth="1"/>
    <col min="3332" max="3332" width="34" style="15" customWidth="1"/>
    <col min="3333" max="3334" width="25" style="15" customWidth="1"/>
    <col min="3335" max="3335" width="8.6640625" style="15" customWidth="1"/>
    <col min="3336" max="3586" width="9.109375" style="15"/>
    <col min="3587" max="3587" width="49.5546875" style="15" customWidth="1"/>
    <col min="3588" max="3588" width="34" style="15" customWidth="1"/>
    <col min="3589" max="3590" width="25" style="15" customWidth="1"/>
    <col min="3591" max="3591" width="8.6640625" style="15" customWidth="1"/>
    <col min="3592" max="3842" width="9.109375" style="15"/>
    <col min="3843" max="3843" width="49.5546875" style="15" customWidth="1"/>
    <col min="3844" max="3844" width="34" style="15" customWidth="1"/>
    <col min="3845" max="3846" width="25" style="15" customWidth="1"/>
    <col min="3847" max="3847" width="8.6640625" style="15" customWidth="1"/>
    <col min="3848" max="4098" width="9.109375" style="15"/>
    <col min="4099" max="4099" width="49.5546875" style="15" customWidth="1"/>
    <col min="4100" max="4100" width="34" style="15" customWidth="1"/>
    <col min="4101" max="4102" width="25" style="15" customWidth="1"/>
    <col min="4103" max="4103" width="8.6640625" style="15" customWidth="1"/>
    <col min="4104" max="4354" width="9.109375" style="15"/>
    <col min="4355" max="4355" width="49.5546875" style="15" customWidth="1"/>
    <col min="4356" max="4356" width="34" style="15" customWidth="1"/>
    <col min="4357" max="4358" width="25" style="15" customWidth="1"/>
    <col min="4359" max="4359" width="8.6640625" style="15" customWidth="1"/>
    <col min="4360" max="4610" width="9.109375" style="15"/>
    <col min="4611" max="4611" width="49.5546875" style="15" customWidth="1"/>
    <col min="4612" max="4612" width="34" style="15" customWidth="1"/>
    <col min="4613" max="4614" width="25" style="15" customWidth="1"/>
    <col min="4615" max="4615" width="8.6640625" style="15" customWidth="1"/>
    <col min="4616" max="4866" width="9.109375" style="15"/>
    <col min="4867" max="4867" width="49.5546875" style="15" customWidth="1"/>
    <col min="4868" max="4868" width="34" style="15" customWidth="1"/>
    <col min="4869" max="4870" width="25" style="15" customWidth="1"/>
    <col min="4871" max="4871" width="8.6640625" style="15" customWidth="1"/>
    <col min="4872" max="5122" width="9.109375" style="15"/>
    <col min="5123" max="5123" width="49.5546875" style="15" customWidth="1"/>
    <col min="5124" max="5124" width="34" style="15" customWidth="1"/>
    <col min="5125" max="5126" width="25" style="15" customWidth="1"/>
    <col min="5127" max="5127" width="8.6640625" style="15" customWidth="1"/>
    <col min="5128" max="5378" width="9.109375" style="15"/>
    <col min="5379" max="5379" width="49.5546875" style="15" customWidth="1"/>
    <col min="5380" max="5380" width="34" style="15" customWidth="1"/>
    <col min="5381" max="5382" width="25" style="15" customWidth="1"/>
    <col min="5383" max="5383" width="8.6640625" style="15" customWidth="1"/>
    <col min="5384" max="5634" width="9.109375" style="15"/>
    <col min="5635" max="5635" width="49.5546875" style="15" customWidth="1"/>
    <col min="5636" max="5636" width="34" style="15" customWidth="1"/>
    <col min="5637" max="5638" width="25" style="15" customWidth="1"/>
    <col min="5639" max="5639" width="8.6640625" style="15" customWidth="1"/>
    <col min="5640" max="5890" width="9.109375" style="15"/>
    <col min="5891" max="5891" width="49.5546875" style="15" customWidth="1"/>
    <col min="5892" max="5892" width="34" style="15" customWidth="1"/>
    <col min="5893" max="5894" width="25" style="15" customWidth="1"/>
    <col min="5895" max="5895" width="8.6640625" style="15" customWidth="1"/>
    <col min="5896" max="6146" width="9.109375" style="15"/>
    <col min="6147" max="6147" width="49.5546875" style="15" customWidth="1"/>
    <col min="6148" max="6148" width="34" style="15" customWidth="1"/>
    <col min="6149" max="6150" width="25" style="15" customWidth="1"/>
    <col min="6151" max="6151" width="8.6640625" style="15" customWidth="1"/>
    <col min="6152" max="6402" width="9.109375" style="15"/>
    <col min="6403" max="6403" width="49.5546875" style="15" customWidth="1"/>
    <col min="6404" max="6404" width="34" style="15" customWidth="1"/>
    <col min="6405" max="6406" width="25" style="15" customWidth="1"/>
    <col min="6407" max="6407" width="8.6640625" style="15" customWidth="1"/>
    <col min="6408" max="6658" width="9.109375" style="15"/>
    <col min="6659" max="6659" width="49.5546875" style="15" customWidth="1"/>
    <col min="6660" max="6660" width="34" style="15" customWidth="1"/>
    <col min="6661" max="6662" width="25" style="15" customWidth="1"/>
    <col min="6663" max="6663" width="8.6640625" style="15" customWidth="1"/>
    <col min="6664" max="6914" width="9.109375" style="15"/>
    <col min="6915" max="6915" width="49.5546875" style="15" customWidth="1"/>
    <col min="6916" max="6916" width="34" style="15" customWidth="1"/>
    <col min="6917" max="6918" width="25" style="15" customWidth="1"/>
    <col min="6919" max="6919" width="8.6640625" style="15" customWidth="1"/>
    <col min="6920" max="7170" width="9.109375" style="15"/>
    <col min="7171" max="7171" width="49.5546875" style="15" customWidth="1"/>
    <col min="7172" max="7172" width="34" style="15" customWidth="1"/>
    <col min="7173" max="7174" width="25" style="15" customWidth="1"/>
    <col min="7175" max="7175" width="8.6640625" style="15" customWidth="1"/>
    <col min="7176" max="7426" width="9.109375" style="15"/>
    <col min="7427" max="7427" width="49.5546875" style="15" customWidth="1"/>
    <col min="7428" max="7428" width="34" style="15" customWidth="1"/>
    <col min="7429" max="7430" width="25" style="15" customWidth="1"/>
    <col min="7431" max="7431" width="8.6640625" style="15" customWidth="1"/>
    <col min="7432" max="7682" width="9.109375" style="15"/>
    <col min="7683" max="7683" width="49.5546875" style="15" customWidth="1"/>
    <col min="7684" max="7684" width="34" style="15" customWidth="1"/>
    <col min="7685" max="7686" width="25" style="15" customWidth="1"/>
    <col min="7687" max="7687" width="8.6640625" style="15" customWidth="1"/>
    <col min="7688" max="7938" width="9.109375" style="15"/>
    <col min="7939" max="7939" width="49.5546875" style="15" customWidth="1"/>
    <col min="7940" max="7940" width="34" style="15" customWidth="1"/>
    <col min="7941" max="7942" width="25" style="15" customWidth="1"/>
    <col min="7943" max="7943" width="8.6640625" style="15" customWidth="1"/>
    <col min="7944" max="8194" width="9.109375" style="15"/>
    <col min="8195" max="8195" width="49.5546875" style="15" customWidth="1"/>
    <col min="8196" max="8196" width="34" style="15" customWidth="1"/>
    <col min="8197" max="8198" width="25" style="15" customWidth="1"/>
    <col min="8199" max="8199" width="8.6640625" style="15" customWidth="1"/>
    <col min="8200" max="8450" width="9.109375" style="15"/>
    <col min="8451" max="8451" width="49.5546875" style="15" customWidth="1"/>
    <col min="8452" max="8452" width="34" style="15" customWidth="1"/>
    <col min="8453" max="8454" width="25" style="15" customWidth="1"/>
    <col min="8455" max="8455" width="8.6640625" style="15" customWidth="1"/>
    <col min="8456" max="8706" width="9.109375" style="15"/>
    <col min="8707" max="8707" width="49.5546875" style="15" customWidth="1"/>
    <col min="8708" max="8708" width="34" style="15" customWidth="1"/>
    <col min="8709" max="8710" width="25" style="15" customWidth="1"/>
    <col min="8711" max="8711" width="8.6640625" style="15" customWidth="1"/>
    <col min="8712" max="8962" width="9.109375" style="15"/>
    <col min="8963" max="8963" width="49.5546875" style="15" customWidth="1"/>
    <col min="8964" max="8964" width="34" style="15" customWidth="1"/>
    <col min="8965" max="8966" width="25" style="15" customWidth="1"/>
    <col min="8967" max="8967" width="8.6640625" style="15" customWidth="1"/>
    <col min="8968" max="9218" width="9.109375" style="15"/>
    <col min="9219" max="9219" width="49.5546875" style="15" customWidth="1"/>
    <col min="9220" max="9220" width="34" style="15" customWidth="1"/>
    <col min="9221" max="9222" width="25" style="15" customWidth="1"/>
    <col min="9223" max="9223" width="8.6640625" style="15" customWidth="1"/>
    <col min="9224" max="9474" width="9.109375" style="15"/>
    <col min="9475" max="9475" width="49.5546875" style="15" customWidth="1"/>
    <col min="9476" max="9476" width="34" style="15" customWidth="1"/>
    <col min="9477" max="9478" width="25" style="15" customWidth="1"/>
    <col min="9479" max="9479" width="8.6640625" style="15" customWidth="1"/>
    <col min="9480" max="9730" width="9.109375" style="15"/>
    <col min="9731" max="9731" width="49.5546875" style="15" customWidth="1"/>
    <col min="9732" max="9732" width="34" style="15" customWidth="1"/>
    <col min="9733" max="9734" width="25" style="15" customWidth="1"/>
    <col min="9735" max="9735" width="8.6640625" style="15" customWidth="1"/>
    <col min="9736" max="9986" width="9.109375" style="15"/>
    <col min="9987" max="9987" width="49.5546875" style="15" customWidth="1"/>
    <col min="9988" max="9988" width="34" style="15" customWidth="1"/>
    <col min="9989" max="9990" width="25" style="15" customWidth="1"/>
    <col min="9991" max="9991" width="8.6640625" style="15" customWidth="1"/>
    <col min="9992" max="10242" width="9.109375" style="15"/>
    <col min="10243" max="10243" width="49.5546875" style="15" customWidth="1"/>
    <col min="10244" max="10244" width="34" style="15" customWidth="1"/>
    <col min="10245" max="10246" width="25" style="15" customWidth="1"/>
    <col min="10247" max="10247" width="8.6640625" style="15" customWidth="1"/>
    <col min="10248" max="10498" width="9.109375" style="15"/>
    <col min="10499" max="10499" width="49.5546875" style="15" customWidth="1"/>
    <col min="10500" max="10500" width="34" style="15" customWidth="1"/>
    <col min="10501" max="10502" width="25" style="15" customWidth="1"/>
    <col min="10503" max="10503" width="8.6640625" style="15" customWidth="1"/>
    <col min="10504" max="10754" width="9.109375" style="15"/>
    <col min="10755" max="10755" width="49.5546875" style="15" customWidth="1"/>
    <col min="10756" max="10756" width="34" style="15" customWidth="1"/>
    <col min="10757" max="10758" width="25" style="15" customWidth="1"/>
    <col min="10759" max="10759" width="8.6640625" style="15" customWidth="1"/>
    <col min="10760" max="11010" width="9.109375" style="15"/>
    <col min="11011" max="11011" width="49.5546875" style="15" customWidth="1"/>
    <col min="11012" max="11012" width="34" style="15" customWidth="1"/>
    <col min="11013" max="11014" width="25" style="15" customWidth="1"/>
    <col min="11015" max="11015" width="8.6640625" style="15" customWidth="1"/>
    <col min="11016" max="11266" width="9.109375" style="15"/>
    <col min="11267" max="11267" width="49.5546875" style="15" customWidth="1"/>
    <col min="11268" max="11268" width="34" style="15" customWidth="1"/>
    <col min="11269" max="11270" width="25" style="15" customWidth="1"/>
    <col min="11271" max="11271" width="8.6640625" style="15" customWidth="1"/>
    <col min="11272" max="11522" width="9.109375" style="15"/>
    <col min="11523" max="11523" width="49.5546875" style="15" customWidth="1"/>
    <col min="11524" max="11524" width="34" style="15" customWidth="1"/>
    <col min="11525" max="11526" width="25" style="15" customWidth="1"/>
    <col min="11527" max="11527" width="8.6640625" style="15" customWidth="1"/>
    <col min="11528" max="11778" width="9.109375" style="15"/>
    <col min="11779" max="11779" width="49.5546875" style="15" customWidth="1"/>
    <col min="11780" max="11780" width="34" style="15" customWidth="1"/>
    <col min="11781" max="11782" width="25" style="15" customWidth="1"/>
    <col min="11783" max="11783" width="8.6640625" style="15" customWidth="1"/>
    <col min="11784" max="12034" width="9.109375" style="15"/>
    <col min="12035" max="12035" width="49.5546875" style="15" customWidth="1"/>
    <col min="12036" max="12036" width="34" style="15" customWidth="1"/>
    <col min="12037" max="12038" width="25" style="15" customWidth="1"/>
    <col min="12039" max="12039" width="8.6640625" style="15" customWidth="1"/>
    <col min="12040" max="12290" width="9.109375" style="15"/>
    <col min="12291" max="12291" width="49.5546875" style="15" customWidth="1"/>
    <col min="12292" max="12292" width="34" style="15" customWidth="1"/>
    <col min="12293" max="12294" width="25" style="15" customWidth="1"/>
    <col min="12295" max="12295" width="8.6640625" style="15" customWidth="1"/>
    <col min="12296" max="12546" width="9.109375" style="15"/>
    <col min="12547" max="12547" width="49.5546875" style="15" customWidth="1"/>
    <col min="12548" max="12548" width="34" style="15" customWidth="1"/>
    <col min="12549" max="12550" width="25" style="15" customWidth="1"/>
    <col min="12551" max="12551" width="8.6640625" style="15" customWidth="1"/>
    <col min="12552" max="12802" width="9.109375" style="15"/>
    <col min="12803" max="12803" width="49.5546875" style="15" customWidth="1"/>
    <col min="12804" max="12804" width="34" style="15" customWidth="1"/>
    <col min="12805" max="12806" width="25" style="15" customWidth="1"/>
    <col min="12807" max="12807" width="8.6640625" style="15" customWidth="1"/>
    <col min="12808" max="13058" width="9.109375" style="15"/>
    <col min="13059" max="13059" width="49.5546875" style="15" customWidth="1"/>
    <col min="13060" max="13060" width="34" style="15" customWidth="1"/>
    <col min="13061" max="13062" width="25" style="15" customWidth="1"/>
    <col min="13063" max="13063" width="8.6640625" style="15" customWidth="1"/>
    <col min="13064" max="13314" width="9.109375" style="15"/>
    <col min="13315" max="13315" width="49.5546875" style="15" customWidth="1"/>
    <col min="13316" max="13316" width="34" style="15" customWidth="1"/>
    <col min="13317" max="13318" width="25" style="15" customWidth="1"/>
    <col min="13319" max="13319" width="8.6640625" style="15" customWidth="1"/>
    <col min="13320" max="13570" width="9.109375" style="15"/>
    <col min="13571" max="13571" width="49.5546875" style="15" customWidth="1"/>
    <col min="13572" max="13572" width="34" style="15" customWidth="1"/>
    <col min="13573" max="13574" width="25" style="15" customWidth="1"/>
    <col min="13575" max="13575" width="8.6640625" style="15" customWidth="1"/>
    <col min="13576" max="13826" width="9.109375" style="15"/>
    <col min="13827" max="13827" width="49.5546875" style="15" customWidth="1"/>
    <col min="13828" max="13828" width="34" style="15" customWidth="1"/>
    <col min="13829" max="13830" width="25" style="15" customWidth="1"/>
    <col min="13831" max="13831" width="8.6640625" style="15" customWidth="1"/>
    <col min="13832" max="14082" width="9.109375" style="15"/>
    <col min="14083" max="14083" width="49.5546875" style="15" customWidth="1"/>
    <col min="14084" max="14084" width="34" style="15" customWidth="1"/>
    <col min="14085" max="14086" width="25" style="15" customWidth="1"/>
    <col min="14087" max="14087" width="8.6640625" style="15" customWidth="1"/>
    <col min="14088" max="14338" width="9.109375" style="15"/>
    <col min="14339" max="14339" width="49.5546875" style="15" customWidth="1"/>
    <col min="14340" max="14340" width="34" style="15" customWidth="1"/>
    <col min="14341" max="14342" width="25" style="15" customWidth="1"/>
    <col min="14343" max="14343" width="8.6640625" style="15" customWidth="1"/>
    <col min="14344" max="14594" width="9.109375" style="15"/>
    <col min="14595" max="14595" width="49.5546875" style="15" customWidth="1"/>
    <col min="14596" max="14596" width="34" style="15" customWidth="1"/>
    <col min="14597" max="14598" width="25" style="15" customWidth="1"/>
    <col min="14599" max="14599" width="8.6640625" style="15" customWidth="1"/>
    <col min="14600" max="14850" width="9.109375" style="15"/>
    <col min="14851" max="14851" width="49.5546875" style="15" customWidth="1"/>
    <col min="14852" max="14852" width="34" style="15" customWidth="1"/>
    <col min="14853" max="14854" width="25" style="15" customWidth="1"/>
    <col min="14855" max="14855" width="8.6640625" style="15" customWidth="1"/>
    <col min="14856" max="15106" width="9.109375" style="15"/>
    <col min="15107" max="15107" width="49.5546875" style="15" customWidth="1"/>
    <col min="15108" max="15108" width="34" style="15" customWidth="1"/>
    <col min="15109" max="15110" width="25" style="15" customWidth="1"/>
    <col min="15111" max="15111" width="8.6640625" style="15" customWidth="1"/>
    <col min="15112" max="15362" width="9.109375" style="15"/>
    <col min="15363" max="15363" width="49.5546875" style="15" customWidth="1"/>
    <col min="15364" max="15364" width="34" style="15" customWidth="1"/>
    <col min="15365" max="15366" width="25" style="15" customWidth="1"/>
    <col min="15367" max="15367" width="8.6640625" style="15" customWidth="1"/>
    <col min="15368" max="15618" width="9.109375" style="15"/>
    <col min="15619" max="15619" width="49.5546875" style="15" customWidth="1"/>
    <col min="15620" max="15620" width="34" style="15" customWidth="1"/>
    <col min="15621" max="15622" width="25" style="15" customWidth="1"/>
    <col min="15623" max="15623" width="8.6640625" style="15" customWidth="1"/>
    <col min="15624" max="15874" width="9.109375" style="15"/>
    <col min="15875" max="15875" width="49.5546875" style="15" customWidth="1"/>
    <col min="15876" max="15876" width="34" style="15" customWidth="1"/>
    <col min="15877" max="15878" width="25" style="15" customWidth="1"/>
    <col min="15879" max="15879" width="8.6640625" style="15" customWidth="1"/>
    <col min="15880" max="16130" width="9.109375" style="15"/>
    <col min="16131" max="16131" width="49.5546875" style="15" customWidth="1"/>
    <col min="16132" max="16132" width="34" style="15" customWidth="1"/>
    <col min="16133" max="16134" width="25" style="15" customWidth="1"/>
    <col min="16135" max="16135" width="8.6640625" style="15" customWidth="1"/>
    <col min="16136" max="16384" width="9.109375" style="15"/>
  </cols>
  <sheetData>
    <row r="1" spans="1:8">
      <c r="A1" s="14" t="s">
        <v>115</v>
      </c>
      <c r="B1" s="14" t="s">
        <v>116</v>
      </c>
      <c r="C1" s="14" t="s">
        <v>112</v>
      </c>
      <c r="D1" s="14" t="s">
        <v>113</v>
      </c>
      <c r="E1" s="14" t="s">
        <v>127</v>
      </c>
      <c r="F1" s="14" t="s">
        <v>114</v>
      </c>
      <c r="G1" s="14" t="s">
        <v>117</v>
      </c>
      <c r="H1" s="14" t="s">
        <v>69</v>
      </c>
    </row>
    <row r="2" spans="1:8" ht="28.8">
      <c r="A2" s="13" t="s">
        <v>6</v>
      </c>
      <c r="B2" s="13" t="s">
        <v>2</v>
      </c>
      <c r="C2" s="13" t="s">
        <v>107</v>
      </c>
      <c r="D2" s="13" t="s">
        <v>111</v>
      </c>
      <c r="E2" s="13"/>
      <c r="F2" s="13"/>
      <c r="G2" s="17"/>
      <c r="H2" s="16" t="e">
        <f>#REF!</f>
        <v>#REF!</v>
      </c>
    </row>
    <row r="3" spans="1:8" ht="28.8">
      <c r="A3" s="13" t="s">
        <v>6</v>
      </c>
      <c r="B3" s="13" t="s">
        <v>3</v>
      </c>
      <c r="C3" s="13" t="s">
        <v>107</v>
      </c>
      <c r="D3" s="13" t="s">
        <v>111</v>
      </c>
      <c r="E3" s="13"/>
      <c r="F3" s="13"/>
      <c r="G3" s="17"/>
      <c r="H3" s="16" t="e">
        <f>#REF!</f>
        <v>#REF!</v>
      </c>
    </row>
    <row r="4" spans="1:8" ht="28.8">
      <c r="A4" s="13" t="s">
        <v>6</v>
      </c>
      <c r="B4" s="13" t="s">
        <v>7</v>
      </c>
      <c r="C4" s="13" t="s">
        <v>107</v>
      </c>
      <c r="D4" s="13" t="s">
        <v>111</v>
      </c>
      <c r="E4" s="13"/>
      <c r="F4" s="13"/>
      <c r="G4" s="17"/>
      <c r="H4" s="16" t="e">
        <f>#REF!</f>
        <v>#REF!</v>
      </c>
    </row>
    <row r="5" spans="1:8" ht="43.2">
      <c r="A5" s="13" t="s">
        <v>6</v>
      </c>
      <c r="B5" s="13" t="s">
        <v>9</v>
      </c>
      <c r="C5" s="13" t="s">
        <v>107</v>
      </c>
      <c r="D5" s="13" t="s">
        <v>111</v>
      </c>
      <c r="E5" s="13"/>
      <c r="F5" s="13"/>
      <c r="G5" s="17"/>
      <c r="H5" s="16" t="e">
        <f>#REF!</f>
        <v>#REF!</v>
      </c>
    </row>
    <row r="6" spans="1:8" ht="28.8">
      <c r="A6" s="13" t="s">
        <v>6</v>
      </c>
      <c r="B6" s="13" t="s">
        <v>2</v>
      </c>
      <c r="C6" s="13" t="s">
        <v>108</v>
      </c>
      <c r="D6" s="13" t="s">
        <v>110</v>
      </c>
      <c r="E6" s="13"/>
      <c r="F6" s="13"/>
      <c r="G6" s="17" t="e">
        <f>#REF!</f>
        <v>#REF!</v>
      </c>
      <c r="H6" s="16" t="e">
        <f>#REF!</f>
        <v>#REF!</v>
      </c>
    </row>
    <row r="7" spans="1:8" ht="28.8">
      <c r="A7" s="13" t="s">
        <v>6</v>
      </c>
      <c r="B7" s="13" t="s">
        <v>3</v>
      </c>
      <c r="C7" s="13" t="s">
        <v>108</v>
      </c>
      <c r="D7" s="13" t="s">
        <v>110</v>
      </c>
      <c r="E7" s="13"/>
      <c r="F7" s="13"/>
      <c r="G7" s="17" t="e">
        <f>#REF!</f>
        <v>#REF!</v>
      </c>
      <c r="H7" s="16" t="e">
        <f>#REF!</f>
        <v>#REF!</v>
      </c>
    </row>
    <row r="8" spans="1:8" ht="28.8">
      <c r="A8" s="13" t="s">
        <v>6</v>
      </c>
      <c r="B8" s="13" t="s">
        <v>7</v>
      </c>
      <c r="C8" s="13" t="s">
        <v>108</v>
      </c>
      <c r="D8" s="13" t="s">
        <v>110</v>
      </c>
      <c r="E8" s="13"/>
      <c r="F8" s="13"/>
      <c r="G8" s="17" t="e">
        <f>#REF!</f>
        <v>#REF!</v>
      </c>
      <c r="H8" s="16" t="e">
        <f>#REF!</f>
        <v>#REF!</v>
      </c>
    </row>
    <row r="9" spans="1:8" ht="43.2">
      <c r="A9" s="13" t="s">
        <v>6</v>
      </c>
      <c r="B9" s="13" t="s">
        <v>9</v>
      </c>
      <c r="C9" s="13" t="s">
        <v>108</v>
      </c>
      <c r="D9" s="13" t="s">
        <v>110</v>
      </c>
      <c r="E9" s="13"/>
      <c r="F9" s="13"/>
      <c r="G9" s="17" t="e">
        <f>#REF!</f>
        <v>#REF!</v>
      </c>
      <c r="H9" s="16" t="e">
        <f>#REF!</f>
        <v>#REF!</v>
      </c>
    </row>
    <row r="10" spans="1:8" ht="28.8">
      <c r="A10" s="13" t="s">
        <v>6</v>
      </c>
      <c r="B10" s="13" t="s">
        <v>2</v>
      </c>
      <c r="C10" s="13" t="s">
        <v>108</v>
      </c>
      <c r="D10" s="13" t="s">
        <v>109</v>
      </c>
      <c r="E10" s="13"/>
      <c r="F10" s="13"/>
      <c r="G10" s="17" t="e">
        <f>#REF!</f>
        <v>#REF!</v>
      </c>
      <c r="H10" s="16" t="e">
        <f>#REF!</f>
        <v>#REF!</v>
      </c>
    </row>
    <row r="11" spans="1:8" ht="28.8">
      <c r="A11" s="13" t="s">
        <v>6</v>
      </c>
      <c r="B11" s="13" t="s">
        <v>3</v>
      </c>
      <c r="C11" s="13" t="s">
        <v>108</v>
      </c>
      <c r="D11" s="13" t="s">
        <v>109</v>
      </c>
      <c r="E11" s="13"/>
      <c r="F11" s="13"/>
      <c r="G11" s="17" t="e">
        <f>#REF!</f>
        <v>#REF!</v>
      </c>
      <c r="H11" s="16" t="e">
        <f>#REF!</f>
        <v>#REF!</v>
      </c>
    </row>
    <row r="12" spans="1:8" ht="28.8">
      <c r="A12" s="13" t="s">
        <v>6</v>
      </c>
      <c r="B12" s="13" t="s">
        <v>7</v>
      </c>
      <c r="C12" s="13" t="s">
        <v>108</v>
      </c>
      <c r="D12" s="13" t="s">
        <v>109</v>
      </c>
      <c r="E12" s="13"/>
      <c r="F12" s="13"/>
      <c r="G12" s="17" t="e">
        <f>#REF!</f>
        <v>#REF!</v>
      </c>
      <c r="H12" s="16" t="e">
        <f>#REF!</f>
        <v>#REF!</v>
      </c>
    </row>
    <row r="13" spans="1:8" ht="43.2">
      <c r="A13" s="13" t="s">
        <v>6</v>
      </c>
      <c r="B13" s="13" t="s">
        <v>9</v>
      </c>
      <c r="C13" s="13" t="s">
        <v>108</v>
      </c>
      <c r="D13" s="13" t="s">
        <v>109</v>
      </c>
      <c r="E13" s="13"/>
      <c r="F13" s="13"/>
      <c r="G13" s="17" t="e">
        <f>#REF!</f>
        <v>#REF!</v>
      </c>
      <c r="H13" s="16" t="e">
        <f>#REF!</f>
        <v>#REF!</v>
      </c>
    </row>
    <row r="14" spans="1:8" ht="43.2">
      <c r="A14" s="13" t="s">
        <v>6</v>
      </c>
      <c r="B14" s="13" t="s">
        <v>2</v>
      </c>
      <c r="C14" s="13" t="s">
        <v>119</v>
      </c>
      <c r="D14" s="13" t="s">
        <v>101</v>
      </c>
      <c r="E14" s="13"/>
      <c r="F14" s="13"/>
      <c r="G14" s="17"/>
      <c r="H14" s="16" t="e">
        <f>#REF!</f>
        <v>#REF!</v>
      </c>
    </row>
    <row r="15" spans="1:8" ht="43.2">
      <c r="A15" s="13" t="s">
        <v>6</v>
      </c>
      <c r="B15" s="13" t="s">
        <v>3</v>
      </c>
      <c r="C15" s="13" t="s">
        <v>119</v>
      </c>
      <c r="D15" s="13" t="s">
        <v>101</v>
      </c>
      <c r="E15" s="13"/>
      <c r="F15" s="13"/>
      <c r="G15" s="17"/>
      <c r="H15" s="16" t="e">
        <f>#REF!</f>
        <v>#REF!</v>
      </c>
    </row>
    <row r="16" spans="1:8" ht="43.2">
      <c r="A16" s="13" t="s">
        <v>6</v>
      </c>
      <c r="B16" s="13" t="s">
        <v>7</v>
      </c>
      <c r="C16" s="13" t="s">
        <v>119</v>
      </c>
      <c r="D16" s="13" t="s">
        <v>101</v>
      </c>
      <c r="E16" s="13"/>
      <c r="F16" s="13"/>
      <c r="G16" s="17"/>
      <c r="H16" s="16" t="e">
        <f>#REF!</f>
        <v>#REF!</v>
      </c>
    </row>
    <row r="17" spans="1:8" ht="43.2">
      <c r="A17" s="13" t="s">
        <v>6</v>
      </c>
      <c r="B17" s="13" t="s">
        <v>9</v>
      </c>
      <c r="C17" s="13" t="s">
        <v>119</v>
      </c>
      <c r="D17" s="13" t="s">
        <v>101</v>
      </c>
      <c r="E17" s="13"/>
      <c r="F17" s="13"/>
      <c r="G17" s="17"/>
      <c r="H17" s="16" t="e">
        <f>#REF!</f>
        <v>#REF!</v>
      </c>
    </row>
    <row r="18" spans="1:8" ht="43.2">
      <c r="A18" s="13" t="s">
        <v>6</v>
      </c>
      <c r="B18" s="13" t="s">
        <v>2</v>
      </c>
      <c r="C18" s="13" t="s">
        <v>119</v>
      </c>
      <c r="D18" s="13" t="s">
        <v>120</v>
      </c>
      <c r="E18" s="13"/>
      <c r="F18" s="13"/>
      <c r="G18" s="17"/>
      <c r="H18" s="16" t="e">
        <f>#REF!</f>
        <v>#REF!</v>
      </c>
    </row>
    <row r="19" spans="1:8" ht="43.2">
      <c r="A19" s="13" t="s">
        <v>6</v>
      </c>
      <c r="B19" s="13" t="s">
        <v>3</v>
      </c>
      <c r="C19" s="13" t="s">
        <v>119</v>
      </c>
      <c r="D19" s="13" t="s">
        <v>120</v>
      </c>
      <c r="E19" s="13"/>
      <c r="F19" s="13"/>
      <c r="G19" s="17"/>
      <c r="H19" s="16" t="e">
        <f>#REF!</f>
        <v>#REF!</v>
      </c>
    </row>
    <row r="20" spans="1:8" ht="43.2">
      <c r="A20" s="13" t="s">
        <v>6</v>
      </c>
      <c r="B20" s="13" t="s">
        <v>7</v>
      </c>
      <c r="C20" s="13" t="s">
        <v>119</v>
      </c>
      <c r="D20" s="13" t="s">
        <v>120</v>
      </c>
      <c r="E20" s="13"/>
      <c r="F20" s="13"/>
      <c r="G20" s="17"/>
      <c r="H20" s="16" t="e">
        <f>#REF!</f>
        <v>#REF!</v>
      </c>
    </row>
    <row r="21" spans="1:8" ht="43.2">
      <c r="A21" s="13" t="s">
        <v>6</v>
      </c>
      <c r="B21" s="13" t="s">
        <v>9</v>
      </c>
      <c r="C21" s="13" t="s">
        <v>119</v>
      </c>
      <c r="D21" s="13" t="s">
        <v>120</v>
      </c>
      <c r="E21" s="13"/>
      <c r="F21" s="13"/>
      <c r="G21" s="17"/>
      <c r="H21" s="16" t="e">
        <f>#REF!</f>
        <v>#REF!</v>
      </c>
    </row>
    <row r="22" spans="1:8" ht="28.8">
      <c r="A22" s="13" t="s">
        <v>6</v>
      </c>
      <c r="B22" s="13" t="s">
        <v>2</v>
      </c>
      <c r="C22" s="13" t="s">
        <v>108</v>
      </c>
      <c r="D22" s="13" t="s">
        <v>121</v>
      </c>
      <c r="E22" s="13"/>
      <c r="F22" s="13"/>
      <c r="G22" s="17"/>
      <c r="H22" s="16" t="e">
        <f>#REF!</f>
        <v>#REF!</v>
      </c>
    </row>
    <row r="23" spans="1:8" ht="28.8">
      <c r="A23" s="13" t="s">
        <v>6</v>
      </c>
      <c r="B23" s="13" t="s">
        <v>3</v>
      </c>
      <c r="C23" s="13" t="s">
        <v>108</v>
      </c>
      <c r="D23" s="13" t="s">
        <v>121</v>
      </c>
      <c r="E23" s="13"/>
      <c r="F23" s="13"/>
      <c r="G23" s="17"/>
      <c r="H23" s="16" t="e">
        <f>#REF!</f>
        <v>#REF!</v>
      </c>
    </row>
    <row r="24" spans="1:8" ht="28.8">
      <c r="A24" s="13" t="s">
        <v>6</v>
      </c>
      <c r="B24" s="13" t="s">
        <v>7</v>
      </c>
      <c r="C24" s="13" t="s">
        <v>108</v>
      </c>
      <c r="D24" s="13" t="s">
        <v>121</v>
      </c>
      <c r="E24" s="13"/>
      <c r="F24" s="13"/>
      <c r="G24" s="17"/>
      <c r="H24" s="16" t="e">
        <f>#REF!</f>
        <v>#REF!</v>
      </c>
    </row>
    <row r="25" spans="1:8" ht="43.2">
      <c r="A25" s="13" t="s">
        <v>6</v>
      </c>
      <c r="B25" s="13" t="s">
        <v>9</v>
      </c>
      <c r="C25" s="13" t="s">
        <v>108</v>
      </c>
      <c r="D25" s="13" t="s">
        <v>121</v>
      </c>
      <c r="E25" s="13"/>
      <c r="F25" s="13"/>
      <c r="G25" s="17"/>
      <c r="H25" s="16" t="e">
        <f>#REF!</f>
        <v>#REF!</v>
      </c>
    </row>
    <row r="26" spans="1:8" ht="28.8">
      <c r="A26" s="13" t="s">
        <v>6</v>
      </c>
      <c r="B26" s="13" t="s">
        <v>2</v>
      </c>
      <c r="C26" s="13" t="s">
        <v>108</v>
      </c>
      <c r="D26" s="13" t="s">
        <v>122</v>
      </c>
      <c r="E26" s="13"/>
      <c r="F26" s="13"/>
      <c r="G26" s="17"/>
      <c r="H26" s="16" t="e">
        <f>#REF!</f>
        <v>#REF!</v>
      </c>
    </row>
    <row r="27" spans="1:8" ht="28.8">
      <c r="A27" s="13" t="s">
        <v>6</v>
      </c>
      <c r="B27" s="13" t="s">
        <v>3</v>
      </c>
      <c r="C27" s="13" t="s">
        <v>108</v>
      </c>
      <c r="D27" s="13" t="s">
        <v>122</v>
      </c>
      <c r="E27" s="13"/>
      <c r="F27" s="13"/>
      <c r="G27" s="17"/>
      <c r="H27" s="16" t="e">
        <f>#REF!</f>
        <v>#REF!</v>
      </c>
    </row>
    <row r="28" spans="1:8" ht="28.8">
      <c r="A28" s="13" t="s">
        <v>6</v>
      </c>
      <c r="B28" s="13" t="s">
        <v>7</v>
      </c>
      <c r="C28" s="13" t="s">
        <v>108</v>
      </c>
      <c r="D28" s="13" t="s">
        <v>122</v>
      </c>
      <c r="E28" s="13"/>
      <c r="F28" s="13"/>
      <c r="G28" s="17"/>
      <c r="H28" s="16" t="e">
        <f>#REF!</f>
        <v>#REF!</v>
      </c>
    </row>
    <row r="29" spans="1:8" ht="43.2">
      <c r="A29" s="13" t="s">
        <v>6</v>
      </c>
      <c r="B29" s="13" t="s">
        <v>9</v>
      </c>
      <c r="C29" s="13" t="s">
        <v>108</v>
      </c>
      <c r="D29" s="13" t="s">
        <v>122</v>
      </c>
      <c r="E29" s="13"/>
      <c r="F29" s="13"/>
      <c r="G29" s="17"/>
      <c r="H29" s="16" t="e">
        <f>#REF!</f>
        <v>#REF!</v>
      </c>
    </row>
    <row r="30" spans="1:8" ht="28.8">
      <c r="A30" s="13" t="s">
        <v>6</v>
      </c>
      <c r="B30" s="13" t="s">
        <v>2</v>
      </c>
      <c r="C30" s="13" t="s">
        <v>108</v>
      </c>
      <c r="D30" s="13" t="s">
        <v>123</v>
      </c>
      <c r="E30" s="13"/>
      <c r="F30" s="13"/>
      <c r="G30" s="17"/>
      <c r="H30" s="16" t="e">
        <f>#REF!</f>
        <v>#REF!</v>
      </c>
    </row>
    <row r="31" spans="1:8" ht="28.8">
      <c r="A31" s="13" t="s">
        <v>6</v>
      </c>
      <c r="B31" s="13" t="s">
        <v>3</v>
      </c>
      <c r="C31" s="13" t="s">
        <v>108</v>
      </c>
      <c r="D31" s="13" t="s">
        <v>123</v>
      </c>
      <c r="E31" s="13"/>
      <c r="F31" s="13"/>
      <c r="G31" s="17"/>
      <c r="H31" s="16" t="e">
        <f>#REF!</f>
        <v>#REF!</v>
      </c>
    </row>
    <row r="32" spans="1:8" ht="28.8">
      <c r="A32" s="13" t="s">
        <v>6</v>
      </c>
      <c r="B32" s="13" t="s">
        <v>7</v>
      </c>
      <c r="C32" s="13" t="s">
        <v>108</v>
      </c>
      <c r="D32" s="13" t="s">
        <v>123</v>
      </c>
      <c r="E32" s="13"/>
      <c r="F32" s="13"/>
      <c r="G32" s="17"/>
      <c r="H32" s="16" t="e">
        <f>#REF!</f>
        <v>#REF!</v>
      </c>
    </row>
    <row r="33" spans="1:8" ht="43.2">
      <c r="A33" s="13" t="s">
        <v>6</v>
      </c>
      <c r="B33" s="13" t="s">
        <v>9</v>
      </c>
      <c r="C33" s="13" t="s">
        <v>108</v>
      </c>
      <c r="D33" s="13" t="s">
        <v>123</v>
      </c>
      <c r="E33" s="13"/>
      <c r="F33" s="13"/>
      <c r="G33" s="17"/>
      <c r="H33" s="16" t="e">
        <f>#REF!</f>
        <v>#REF!</v>
      </c>
    </row>
    <row r="34" spans="1:8" ht="14.4">
      <c r="A34" s="15" t="s">
        <v>1</v>
      </c>
      <c r="B34" s="15" t="s">
        <v>2</v>
      </c>
      <c r="C34" s="13" t="s">
        <v>134</v>
      </c>
      <c r="D34" s="13" t="s">
        <v>136</v>
      </c>
      <c r="E34" s="13"/>
      <c r="F34" s="13"/>
      <c r="G34" s="17"/>
      <c r="H34" s="16" t="e">
        <f>#REF!</f>
        <v>#REF!</v>
      </c>
    </row>
    <row r="35" spans="1:8" ht="14.4">
      <c r="A35" s="15" t="s">
        <v>1</v>
      </c>
      <c r="B35" s="15" t="s">
        <v>3</v>
      </c>
      <c r="C35" s="13" t="s">
        <v>134</v>
      </c>
      <c r="D35" s="13" t="s">
        <v>136</v>
      </c>
      <c r="E35" s="13"/>
      <c r="F35" s="13"/>
      <c r="G35" s="17"/>
      <c r="H35" s="16" t="e">
        <f>#REF!</f>
        <v>#REF!</v>
      </c>
    </row>
    <row r="36" spans="1:8" ht="14.4">
      <c r="A36" s="15" t="s">
        <v>1</v>
      </c>
      <c r="B36" s="15" t="s">
        <v>4</v>
      </c>
      <c r="C36" s="13" t="s">
        <v>134</v>
      </c>
      <c r="D36" s="13" t="s">
        <v>136</v>
      </c>
      <c r="E36" s="13"/>
      <c r="F36" s="13"/>
      <c r="G36" s="17"/>
      <c r="H36" s="16" t="e">
        <f>#REF!</f>
        <v>#REF!</v>
      </c>
    </row>
    <row r="37" spans="1:8" ht="14.4">
      <c r="A37" s="15" t="s">
        <v>1</v>
      </c>
      <c r="B37" s="15" t="s">
        <v>5</v>
      </c>
      <c r="C37" s="13" t="s">
        <v>134</v>
      </c>
      <c r="D37" s="13" t="s">
        <v>136</v>
      </c>
      <c r="E37" s="13"/>
      <c r="F37" s="13"/>
      <c r="G37" s="17"/>
      <c r="H37" s="16" t="e">
        <f>#REF!</f>
        <v>#REF!</v>
      </c>
    </row>
    <row r="38" spans="1:8" ht="14.4">
      <c r="A38" s="15" t="s">
        <v>1</v>
      </c>
      <c r="B38" s="15" t="s">
        <v>2</v>
      </c>
      <c r="C38" s="13" t="s">
        <v>134</v>
      </c>
      <c r="D38" s="13" t="s">
        <v>135</v>
      </c>
      <c r="E38" s="13"/>
      <c r="F38" s="13"/>
      <c r="G38" s="17"/>
      <c r="H38" s="16" t="e">
        <f>#REF!</f>
        <v>#REF!</v>
      </c>
    </row>
    <row r="39" spans="1:8" ht="14.4">
      <c r="A39" s="15" t="s">
        <v>1</v>
      </c>
      <c r="B39" s="15" t="s">
        <v>3</v>
      </c>
      <c r="C39" s="13" t="s">
        <v>134</v>
      </c>
      <c r="D39" s="13" t="s">
        <v>135</v>
      </c>
      <c r="E39" s="13"/>
      <c r="F39" s="13"/>
      <c r="G39" s="17"/>
      <c r="H39" s="16" t="e">
        <f>#REF!</f>
        <v>#REF!</v>
      </c>
    </row>
    <row r="40" spans="1:8" ht="14.4">
      <c r="A40" s="15" t="s">
        <v>1</v>
      </c>
      <c r="B40" s="15" t="s">
        <v>4</v>
      </c>
      <c r="C40" s="13" t="s">
        <v>134</v>
      </c>
      <c r="D40" s="13" t="s">
        <v>135</v>
      </c>
      <c r="E40" s="13"/>
      <c r="F40" s="13"/>
      <c r="G40" s="17"/>
      <c r="H40" s="16" t="e">
        <f>#REF!</f>
        <v>#REF!</v>
      </c>
    </row>
    <row r="41" spans="1:8" ht="14.4">
      <c r="A41" s="15" t="s">
        <v>1</v>
      </c>
      <c r="B41" s="15" t="s">
        <v>5</v>
      </c>
      <c r="C41" s="13" t="s">
        <v>134</v>
      </c>
      <c r="D41" s="13" t="s">
        <v>135</v>
      </c>
      <c r="E41" s="13"/>
      <c r="F41" s="13"/>
      <c r="G41" s="17"/>
      <c r="H41" s="16" t="e">
        <f>#REF!</f>
        <v>#REF!</v>
      </c>
    </row>
    <row r="42" spans="1:8" ht="14.4">
      <c r="C42" s="13"/>
      <c r="D42" s="13"/>
      <c r="E42" s="13"/>
      <c r="F42" s="13"/>
      <c r="G42" s="17"/>
      <c r="H42" s="16"/>
    </row>
    <row r="43" spans="1:8" ht="14.4">
      <c r="A43" s="15" t="s">
        <v>124</v>
      </c>
      <c r="C43" s="13"/>
      <c r="D43" s="13"/>
      <c r="E43" s="18"/>
      <c r="F43" s="18"/>
      <c r="G43" s="13"/>
      <c r="H43" s="16" t="e">
        <f>SUBTOTAL(109,Таблица15[Сумма])</f>
        <v>#REF!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31">
    <tabColor rgb="FFFF3399"/>
  </sheetPr>
  <dimension ref="A1:F17"/>
  <sheetViews>
    <sheetView workbookViewId="0">
      <selection activeCell="A7" sqref="A7:G7"/>
    </sheetView>
  </sheetViews>
  <sheetFormatPr defaultRowHeight="13.2"/>
  <cols>
    <col min="1" max="1" width="49.5546875" style="6" customWidth="1"/>
    <col min="2" max="2" width="34" style="6" customWidth="1"/>
    <col min="3" max="4" width="25" style="6" customWidth="1"/>
    <col min="5" max="5" width="9.88671875" style="6" customWidth="1"/>
    <col min="6" max="256" width="9.109375" style="6"/>
    <col min="257" max="257" width="49.5546875" style="6" customWidth="1"/>
    <col min="258" max="258" width="34" style="6" customWidth="1"/>
    <col min="259" max="260" width="25" style="6" customWidth="1"/>
    <col min="261" max="261" width="8.6640625" style="6" customWidth="1"/>
    <col min="262" max="512" width="9.109375" style="6"/>
    <col min="513" max="513" width="49.5546875" style="6" customWidth="1"/>
    <col min="514" max="514" width="34" style="6" customWidth="1"/>
    <col min="515" max="516" width="25" style="6" customWidth="1"/>
    <col min="517" max="517" width="8.6640625" style="6" customWidth="1"/>
    <col min="518" max="768" width="9.109375" style="6"/>
    <col min="769" max="769" width="49.5546875" style="6" customWidth="1"/>
    <col min="770" max="770" width="34" style="6" customWidth="1"/>
    <col min="771" max="772" width="25" style="6" customWidth="1"/>
    <col min="773" max="773" width="8.6640625" style="6" customWidth="1"/>
    <col min="774" max="1024" width="9.109375" style="6"/>
    <col min="1025" max="1025" width="49.5546875" style="6" customWidth="1"/>
    <col min="1026" max="1026" width="34" style="6" customWidth="1"/>
    <col min="1027" max="1028" width="25" style="6" customWidth="1"/>
    <col min="1029" max="1029" width="8.6640625" style="6" customWidth="1"/>
    <col min="1030" max="1280" width="9.109375" style="6"/>
    <col min="1281" max="1281" width="49.5546875" style="6" customWidth="1"/>
    <col min="1282" max="1282" width="34" style="6" customWidth="1"/>
    <col min="1283" max="1284" width="25" style="6" customWidth="1"/>
    <col min="1285" max="1285" width="8.6640625" style="6" customWidth="1"/>
    <col min="1286" max="1536" width="9.109375" style="6"/>
    <col min="1537" max="1537" width="49.5546875" style="6" customWidth="1"/>
    <col min="1538" max="1538" width="34" style="6" customWidth="1"/>
    <col min="1539" max="1540" width="25" style="6" customWidth="1"/>
    <col min="1541" max="1541" width="8.6640625" style="6" customWidth="1"/>
    <col min="1542" max="1792" width="9.109375" style="6"/>
    <col min="1793" max="1793" width="49.5546875" style="6" customWidth="1"/>
    <col min="1794" max="1794" width="34" style="6" customWidth="1"/>
    <col min="1795" max="1796" width="25" style="6" customWidth="1"/>
    <col min="1797" max="1797" width="8.6640625" style="6" customWidth="1"/>
    <col min="1798" max="2048" width="9.109375" style="6"/>
    <col min="2049" max="2049" width="49.5546875" style="6" customWidth="1"/>
    <col min="2050" max="2050" width="34" style="6" customWidth="1"/>
    <col min="2051" max="2052" width="25" style="6" customWidth="1"/>
    <col min="2053" max="2053" width="8.6640625" style="6" customWidth="1"/>
    <col min="2054" max="2304" width="9.109375" style="6"/>
    <col min="2305" max="2305" width="49.5546875" style="6" customWidth="1"/>
    <col min="2306" max="2306" width="34" style="6" customWidth="1"/>
    <col min="2307" max="2308" width="25" style="6" customWidth="1"/>
    <col min="2309" max="2309" width="8.6640625" style="6" customWidth="1"/>
    <col min="2310" max="2560" width="9.109375" style="6"/>
    <col min="2561" max="2561" width="49.5546875" style="6" customWidth="1"/>
    <col min="2562" max="2562" width="34" style="6" customWidth="1"/>
    <col min="2563" max="2564" width="25" style="6" customWidth="1"/>
    <col min="2565" max="2565" width="8.6640625" style="6" customWidth="1"/>
    <col min="2566" max="2816" width="9.109375" style="6"/>
    <col min="2817" max="2817" width="49.5546875" style="6" customWidth="1"/>
    <col min="2818" max="2818" width="34" style="6" customWidth="1"/>
    <col min="2819" max="2820" width="25" style="6" customWidth="1"/>
    <col min="2821" max="2821" width="8.6640625" style="6" customWidth="1"/>
    <col min="2822" max="3072" width="9.109375" style="6"/>
    <col min="3073" max="3073" width="49.5546875" style="6" customWidth="1"/>
    <col min="3074" max="3074" width="34" style="6" customWidth="1"/>
    <col min="3075" max="3076" width="25" style="6" customWidth="1"/>
    <col min="3077" max="3077" width="8.6640625" style="6" customWidth="1"/>
    <col min="3078" max="3328" width="9.109375" style="6"/>
    <col min="3329" max="3329" width="49.5546875" style="6" customWidth="1"/>
    <col min="3330" max="3330" width="34" style="6" customWidth="1"/>
    <col min="3331" max="3332" width="25" style="6" customWidth="1"/>
    <col min="3333" max="3333" width="8.6640625" style="6" customWidth="1"/>
    <col min="3334" max="3584" width="9.109375" style="6"/>
    <col min="3585" max="3585" width="49.5546875" style="6" customWidth="1"/>
    <col min="3586" max="3586" width="34" style="6" customWidth="1"/>
    <col min="3587" max="3588" width="25" style="6" customWidth="1"/>
    <col min="3589" max="3589" width="8.6640625" style="6" customWidth="1"/>
    <col min="3590" max="3840" width="9.109375" style="6"/>
    <col min="3841" max="3841" width="49.5546875" style="6" customWidth="1"/>
    <col min="3842" max="3842" width="34" style="6" customWidth="1"/>
    <col min="3843" max="3844" width="25" style="6" customWidth="1"/>
    <col min="3845" max="3845" width="8.6640625" style="6" customWidth="1"/>
    <col min="3846" max="4096" width="9.109375" style="6"/>
    <col min="4097" max="4097" width="49.5546875" style="6" customWidth="1"/>
    <col min="4098" max="4098" width="34" style="6" customWidth="1"/>
    <col min="4099" max="4100" width="25" style="6" customWidth="1"/>
    <col min="4101" max="4101" width="8.6640625" style="6" customWidth="1"/>
    <col min="4102" max="4352" width="9.109375" style="6"/>
    <col min="4353" max="4353" width="49.5546875" style="6" customWidth="1"/>
    <col min="4354" max="4354" width="34" style="6" customWidth="1"/>
    <col min="4355" max="4356" width="25" style="6" customWidth="1"/>
    <col min="4357" max="4357" width="8.6640625" style="6" customWidth="1"/>
    <col min="4358" max="4608" width="9.109375" style="6"/>
    <col min="4609" max="4609" width="49.5546875" style="6" customWidth="1"/>
    <col min="4610" max="4610" width="34" style="6" customWidth="1"/>
    <col min="4611" max="4612" width="25" style="6" customWidth="1"/>
    <col min="4613" max="4613" width="8.6640625" style="6" customWidth="1"/>
    <col min="4614" max="4864" width="9.109375" style="6"/>
    <col min="4865" max="4865" width="49.5546875" style="6" customWidth="1"/>
    <col min="4866" max="4866" width="34" style="6" customWidth="1"/>
    <col min="4867" max="4868" width="25" style="6" customWidth="1"/>
    <col min="4869" max="4869" width="8.6640625" style="6" customWidth="1"/>
    <col min="4870" max="5120" width="9.109375" style="6"/>
    <col min="5121" max="5121" width="49.5546875" style="6" customWidth="1"/>
    <col min="5122" max="5122" width="34" style="6" customWidth="1"/>
    <col min="5123" max="5124" width="25" style="6" customWidth="1"/>
    <col min="5125" max="5125" width="8.6640625" style="6" customWidth="1"/>
    <col min="5126" max="5376" width="9.109375" style="6"/>
    <col min="5377" max="5377" width="49.5546875" style="6" customWidth="1"/>
    <col min="5378" max="5378" width="34" style="6" customWidth="1"/>
    <col min="5379" max="5380" width="25" style="6" customWidth="1"/>
    <col min="5381" max="5381" width="8.6640625" style="6" customWidth="1"/>
    <col min="5382" max="5632" width="9.109375" style="6"/>
    <col min="5633" max="5633" width="49.5546875" style="6" customWidth="1"/>
    <col min="5634" max="5634" width="34" style="6" customWidth="1"/>
    <col min="5635" max="5636" width="25" style="6" customWidth="1"/>
    <col min="5637" max="5637" width="8.6640625" style="6" customWidth="1"/>
    <col min="5638" max="5888" width="9.109375" style="6"/>
    <col min="5889" max="5889" width="49.5546875" style="6" customWidth="1"/>
    <col min="5890" max="5890" width="34" style="6" customWidth="1"/>
    <col min="5891" max="5892" width="25" style="6" customWidth="1"/>
    <col min="5893" max="5893" width="8.6640625" style="6" customWidth="1"/>
    <col min="5894" max="6144" width="9.109375" style="6"/>
    <col min="6145" max="6145" width="49.5546875" style="6" customWidth="1"/>
    <col min="6146" max="6146" width="34" style="6" customWidth="1"/>
    <col min="6147" max="6148" width="25" style="6" customWidth="1"/>
    <col min="6149" max="6149" width="8.6640625" style="6" customWidth="1"/>
    <col min="6150" max="6400" width="9.109375" style="6"/>
    <col min="6401" max="6401" width="49.5546875" style="6" customWidth="1"/>
    <col min="6402" max="6402" width="34" style="6" customWidth="1"/>
    <col min="6403" max="6404" width="25" style="6" customWidth="1"/>
    <col min="6405" max="6405" width="8.6640625" style="6" customWidth="1"/>
    <col min="6406" max="6656" width="9.109375" style="6"/>
    <col min="6657" max="6657" width="49.5546875" style="6" customWidth="1"/>
    <col min="6658" max="6658" width="34" style="6" customWidth="1"/>
    <col min="6659" max="6660" width="25" style="6" customWidth="1"/>
    <col min="6661" max="6661" width="8.6640625" style="6" customWidth="1"/>
    <col min="6662" max="6912" width="9.109375" style="6"/>
    <col min="6913" max="6913" width="49.5546875" style="6" customWidth="1"/>
    <col min="6914" max="6914" width="34" style="6" customWidth="1"/>
    <col min="6915" max="6916" width="25" style="6" customWidth="1"/>
    <col min="6917" max="6917" width="8.6640625" style="6" customWidth="1"/>
    <col min="6918" max="7168" width="9.109375" style="6"/>
    <col min="7169" max="7169" width="49.5546875" style="6" customWidth="1"/>
    <col min="7170" max="7170" width="34" style="6" customWidth="1"/>
    <col min="7171" max="7172" width="25" style="6" customWidth="1"/>
    <col min="7173" max="7173" width="8.6640625" style="6" customWidth="1"/>
    <col min="7174" max="7424" width="9.109375" style="6"/>
    <col min="7425" max="7425" width="49.5546875" style="6" customWidth="1"/>
    <col min="7426" max="7426" width="34" style="6" customWidth="1"/>
    <col min="7427" max="7428" width="25" style="6" customWidth="1"/>
    <col min="7429" max="7429" width="8.6640625" style="6" customWidth="1"/>
    <col min="7430" max="7680" width="9.109375" style="6"/>
    <col min="7681" max="7681" width="49.5546875" style="6" customWidth="1"/>
    <col min="7682" max="7682" width="34" style="6" customWidth="1"/>
    <col min="7683" max="7684" width="25" style="6" customWidth="1"/>
    <col min="7685" max="7685" width="8.6640625" style="6" customWidth="1"/>
    <col min="7686" max="7936" width="9.109375" style="6"/>
    <col min="7937" max="7937" width="49.5546875" style="6" customWidth="1"/>
    <col min="7938" max="7938" width="34" style="6" customWidth="1"/>
    <col min="7939" max="7940" width="25" style="6" customWidth="1"/>
    <col min="7941" max="7941" width="8.6640625" style="6" customWidth="1"/>
    <col min="7942" max="8192" width="9.109375" style="6"/>
    <col min="8193" max="8193" width="49.5546875" style="6" customWidth="1"/>
    <col min="8194" max="8194" width="34" style="6" customWidth="1"/>
    <col min="8195" max="8196" width="25" style="6" customWidth="1"/>
    <col min="8197" max="8197" width="8.6640625" style="6" customWidth="1"/>
    <col min="8198" max="8448" width="9.109375" style="6"/>
    <col min="8449" max="8449" width="49.5546875" style="6" customWidth="1"/>
    <col min="8450" max="8450" width="34" style="6" customWidth="1"/>
    <col min="8451" max="8452" width="25" style="6" customWidth="1"/>
    <col min="8453" max="8453" width="8.6640625" style="6" customWidth="1"/>
    <col min="8454" max="8704" width="9.109375" style="6"/>
    <col min="8705" max="8705" width="49.5546875" style="6" customWidth="1"/>
    <col min="8706" max="8706" width="34" style="6" customWidth="1"/>
    <col min="8707" max="8708" width="25" style="6" customWidth="1"/>
    <col min="8709" max="8709" width="8.6640625" style="6" customWidth="1"/>
    <col min="8710" max="8960" width="9.109375" style="6"/>
    <col min="8961" max="8961" width="49.5546875" style="6" customWidth="1"/>
    <col min="8962" max="8962" width="34" style="6" customWidth="1"/>
    <col min="8963" max="8964" width="25" style="6" customWidth="1"/>
    <col min="8965" max="8965" width="8.6640625" style="6" customWidth="1"/>
    <col min="8966" max="9216" width="9.109375" style="6"/>
    <col min="9217" max="9217" width="49.5546875" style="6" customWidth="1"/>
    <col min="9218" max="9218" width="34" style="6" customWidth="1"/>
    <col min="9219" max="9220" width="25" style="6" customWidth="1"/>
    <col min="9221" max="9221" width="8.6640625" style="6" customWidth="1"/>
    <col min="9222" max="9472" width="9.109375" style="6"/>
    <col min="9473" max="9473" width="49.5546875" style="6" customWidth="1"/>
    <col min="9474" max="9474" width="34" style="6" customWidth="1"/>
    <col min="9475" max="9476" width="25" style="6" customWidth="1"/>
    <col min="9477" max="9477" width="8.6640625" style="6" customWidth="1"/>
    <col min="9478" max="9728" width="9.109375" style="6"/>
    <col min="9729" max="9729" width="49.5546875" style="6" customWidth="1"/>
    <col min="9730" max="9730" width="34" style="6" customWidth="1"/>
    <col min="9731" max="9732" width="25" style="6" customWidth="1"/>
    <col min="9733" max="9733" width="8.6640625" style="6" customWidth="1"/>
    <col min="9734" max="9984" width="9.109375" style="6"/>
    <col min="9985" max="9985" width="49.5546875" style="6" customWidth="1"/>
    <col min="9986" max="9986" width="34" style="6" customWidth="1"/>
    <col min="9987" max="9988" width="25" style="6" customWidth="1"/>
    <col min="9989" max="9989" width="8.6640625" style="6" customWidth="1"/>
    <col min="9990" max="10240" width="9.109375" style="6"/>
    <col min="10241" max="10241" width="49.5546875" style="6" customWidth="1"/>
    <col min="10242" max="10242" width="34" style="6" customWidth="1"/>
    <col min="10243" max="10244" width="25" style="6" customWidth="1"/>
    <col min="10245" max="10245" width="8.6640625" style="6" customWidth="1"/>
    <col min="10246" max="10496" width="9.109375" style="6"/>
    <col min="10497" max="10497" width="49.5546875" style="6" customWidth="1"/>
    <col min="10498" max="10498" width="34" style="6" customWidth="1"/>
    <col min="10499" max="10500" width="25" style="6" customWidth="1"/>
    <col min="10501" max="10501" width="8.6640625" style="6" customWidth="1"/>
    <col min="10502" max="10752" width="9.109375" style="6"/>
    <col min="10753" max="10753" width="49.5546875" style="6" customWidth="1"/>
    <col min="10754" max="10754" width="34" style="6" customWidth="1"/>
    <col min="10755" max="10756" width="25" style="6" customWidth="1"/>
    <col min="10757" max="10757" width="8.6640625" style="6" customWidth="1"/>
    <col min="10758" max="11008" width="9.109375" style="6"/>
    <col min="11009" max="11009" width="49.5546875" style="6" customWidth="1"/>
    <col min="11010" max="11010" width="34" style="6" customWidth="1"/>
    <col min="11011" max="11012" width="25" style="6" customWidth="1"/>
    <col min="11013" max="11013" width="8.6640625" style="6" customWidth="1"/>
    <col min="11014" max="11264" width="9.109375" style="6"/>
    <col min="11265" max="11265" width="49.5546875" style="6" customWidth="1"/>
    <col min="11266" max="11266" width="34" style="6" customWidth="1"/>
    <col min="11267" max="11268" width="25" style="6" customWidth="1"/>
    <col min="11269" max="11269" width="8.6640625" style="6" customWidth="1"/>
    <col min="11270" max="11520" width="9.109375" style="6"/>
    <col min="11521" max="11521" width="49.5546875" style="6" customWidth="1"/>
    <col min="11522" max="11522" width="34" style="6" customWidth="1"/>
    <col min="11523" max="11524" width="25" style="6" customWidth="1"/>
    <col min="11525" max="11525" width="8.6640625" style="6" customWidth="1"/>
    <col min="11526" max="11776" width="9.109375" style="6"/>
    <col min="11777" max="11777" width="49.5546875" style="6" customWidth="1"/>
    <col min="11778" max="11778" width="34" style="6" customWidth="1"/>
    <col min="11779" max="11780" width="25" style="6" customWidth="1"/>
    <col min="11781" max="11781" width="8.6640625" style="6" customWidth="1"/>
    <col min="11782" max="12032" width="9.109375" style="6"/>
    <col min="12033" max="12033" width="49.5546875" style="6" customWidth="1"/>
    <col min="12034" max="12034" width="34" style="6" customWidth="1"/>
    <col min="12035" max="12036" width="25" style="6" customWidth="1"/>
    <col min="12037" max="12037" width="8.6640625" style="6" customWidth="1"/>
    <col min="12038" max="12288" width="9.109375" style="6"/>
    <col min="12289" max="12289" width="49.5546875" style="6" customWidth="1"/>
    <col min="12290" max="12290" width="34" style="6" customWidth="1"/>
    <col min="12291" max="12292" width="25" style="6" customWidth="1"/>
    <col min="12293" max="12293" width="8.6640625" style="6" customWidth="1"/>
    <col min="12294" max="12544" width="9.109375" style="6"/>
    <col min="12545" max="12545" width="49.5546875" style="6" customWidth="1"/>
    <col min="12546" max="12546" width="34" style="6" customWidth="1"/>
    <col min="12547" max="12548" width="25" style="6" customWidth="1"/>
    <col min="12549" max="12549" width="8.6640625" style="6" customWidth="1"/>
    <col min="12550" max="12800" width="9.109375" style="6"/>
    <col min="12801" max="12801" width="49.5546875" style="6" customWidth="1"/>
    <col min="12802" max="12802" width="34" style="6" customWidth="1"/>
    <col min="12803" max="12804" width="25" style="6" customWidth="1"/>
    <col min="12805" max="12805" width="8.6640625" style="6" customWidth="1"/>
    <col min="12806" max="13056" width="9.109375" style="6"/>
    <col min="13057" max="13057" width="49.5546875" style="6" customWidth="1"/>
    <col min="13058" max="13058" width="34" style="6" customWidth="1"/>
    <col min="13059" max="13060" width="25" style="6" customWidth="1"/>
    <col min="13061" max="13061" width="8.6640625" style="6" customWidth="1"/>
    <col min="13062" max="13312" width="9.109375" style="6"/>
    <col min="13313" max="13313" width="49.5546875" style="6" customWidth="1"/>
    <col min="13314" max="13314" width="34" style="6" customWidth="1"/>
    <col min="13315" max="13316" width="25" style="6" customWidth="1"/>
    <col min="13317" max="13317" width="8.6640625" style="6" customWidth="1"/>
    <col min="13318" max="13568" width="9.109375" style="6"/>
    <col min="13569" max="13569" width="49.5546875" style="6" customWidth="1"/>
    <col min="13570" max="13570" width="34" style="6" customWidth="1"/>
    <col min="13571" max="13572" width="25" style="6" customWidth="1"/>
    <col min="13573" max="13573" width="8.6640625" style="6" customWidth="1"/>
    <col min="13574" max="13824" width="9.109375" style="6"/>
    <col min="13825" max="13825" width="49.5546875" style="6" customWidth="1"/>
    <col min="13826" max="13826" width="34" style="6" customWidth="1"/>
    <col min="13827" max="13828" width="25" style="6" customWidth="1"/>
    <col min="13829" max="13829" width="8.6640625" style="6" customWidth="1"/>
    <col min="13830" max="14080" width="9.109375" style="6"/>
    <col min="14081" max="14081" width="49.5546875" style="6" customWidth="1"/>
    <col min="14082" max="14082" width="34" style="6" customWidth="1"/>
    <col min="14083" max="14084" width="25" style="6" customWidth="1"/>
    <col min="14085" max="14085" width="8.6640625" style="6" customWidth="1"/>
    <col min="14086" max="14336" width="9.109375" style="6"/>
    <col min="14337" max="14337" width="49.5546875" style="6" customWidth="1"/>
    <col min="14338" max="14338" width="34" style="6" customWidth="1"/>
    <col min="14339" max="14340" width="25" style="6" customWidth="1"/>
    <col min="14341" max="14341" width="8.6640625" style="6" customWidth="1"/>
    <col min="14342" max="14592" width="9.109375" style="6"/>
    <col min="14593" max="14593" width="49.5546875" style="6" customWidth="1"/>
    <col min="14594" max="14594" width="34" style="6" customWidth="1"/>
    <col min="14595" max="14596" width="25" style="6" customWidth="1"/>
    <col min="14597" max="14597" width="8.6640625" style="6" customWidth="1"/>
    <col min="14598" max="14848" width="9.109375" style="6"/>
    <col min="14849" max="14849" width="49.5546875" style="6" customWidth="1"/>
    <col min="14850" max="14850" width="34" style="6" customWidth="1"/>
    <col min="14851" max="14852" width="25" style="6" customWidth="1"/>
    <col min="14853" max="14853" width="8.6640625" style="6" customWidth="1"/>
    <col min="14854" max="15104" width="9.109375" style="6"/>
    <col min="15105" max="15105" width="49.5546875" style="6" customWidth="1"/>
    <col min="15106" max="15106" width="34" style="6" customWidth="1"/>
    <col min="15107" max="15108" width="25" style="6" customWidth="1"/>
    <col min="15109" max="15109" width="8.6640625" style="6" customWidth="1"/>
    <col min="15110" max="15360" width="9.109375" style="6"/>
    <col min="15361" max="15361" width="49.5546875" style="6" customWidth="1"/>
    <col min="15362" max="15362" width="34" style="6" customWidth="1"/>
    <col min="15363" max="15364" width="25" style="6" customWidth="1"/>
    <col min="15365" max="15365" width="8.6640625" style="6" customWidth="1"/>
    <col min="15366" max="15616" width="9.109375" style="6"/>
    <col min="15617" max="15617" width="49.5546875" style="6" customWidth="1"/>
    <col min="15618" max="15618" width="34" style="6" customWidth="1"/>
    <col min="15619" max="15620" width="25" style="6" customWidth="1"/>
    <col min="15621" max="15621" width="8.6640625" style="6" customWidth="1"/>
    <col min="15622" max="15872" width="9.109375" style="6"/>
    <col min="15873" max="15873" width="49.5546875" style="6" customWidth="1"/>
    <col min="15874" max="15874" width="34" style="6" customWidth="1"/>
    <col min="15875" max="15876" width="25" style="6" customWidth="1"/>
    <col min="15877" max="15877" width="8.6640625" style="6" customWidth="1"/>
    <col min="15878" max="16128" width="9.109375" style="6"/>
    <col min="16129" max="16129" width="49.5546875" style="6" customWidth="1"/>
    <col min="16130" max="16130" width="34" style="6" customWidth="1"/>
    <col min="16131" max="16132" width="25" style="6" customWidth="1"/>
    <col min="16133" max="16133" width="8.6640625" style="6" customWidth="1"/>
    <col min="16134" max="16384" width="9.109375" style="6"/>
  </cols>
  <sheetData>
    <row r="1" spans="1:6">
      <c r="A1" s="5" t="s">
        <v>115</v>
      </c>
      <c r="B1" s="5" t="s">
        <v>116</v>
      </c>
      <c r="C1" s="5" t="s">
        <v>112</v>
      </c>
      <c r="D1" s="5" t="s">
        <v>113</v>
      </c>
      <c r="E1" s="5" t="s">
        <v>117</v>
      </c>
      <c r="F1" s="5" t="s">
        <v>69</v>
      </c>
    </row>
    <row r="2" spans="1:6" ht="28.8">
      <c r="A2" s="7" t="s">
        <v>6</v>
      </c>
      <c r="B2" s="7" t="s">
        <v>8</v>
      </c>
      <c r="C2" s="7" t="s">
        <v>108</v>
      </c>
      <c r="D2" s="7" t="s">
        <v>110</v>
      </c>
      <c r="E2" s="8" t="e">
        <f>#REF!</f>
        <v>#REF!</v>
      </c>
      <c r="F2" s="9" t="e">
        <f>#REF!</f>
        <v>#REF!</v>
      </c>
    </row>
    <row r="3" spans="1:6" ht="28.8">
      <c r="A3" s="7" t="s">
        <v>10</v>
      </c>
      <c r="B3" s="7" t="s">
        <v>118</v>
      </c>
      <c r="C3" s="7" t="s">
        <v>108</v>
      </c>
      <c r="D3" s="7" t="s">
        <v>110</v>
      </c>
      <c r="E3" s="8" t="e">
        <f>#REF!</f>
        <v>#REF!</v>
      </c>
      <c r="F3" s="9" t="e">
        <f>#REF!</f>
        <v>#REF!</v>
      </c>
    </row>
    <row r="4" spans="1:6" ht="28.8">
      <c r="A4" s="7" t="s">
        <v>6</v>
      </c>
      <c r="B4" s="7" t="s">
        <v>8</v>
      </c>
      <c r="C4" s="7" t="s">
        <v>108</v>
      </c>
      <c r="D4" s="7" t="s">
        <v>109</v>
      </c>
      <c r="E4" s="8" t="e">
        <f>#REF!</f>
        <v>#REF!</v>
      </c>
      <c r="F4" s="9" t="e">
        <f>#REF!</f>
        <v>#REF!</v>
      </c>
    </row>
    <row r="5" spans="1:6" ht="28.8">
      <c r="A5" s="7" t="s">
        <v>10</v>
      </c>
      <c r="B5" s="7" t="s">
        <v>118</v>
      </c>
      <c r="C5" s="7" t="s">
        <v>108</v>
      </c>
      <c r="D5" s="7" t="s">
        <v>109</v>
      </c>
      <c r="E5" s="8" t="e">
        <f>#REF!</f>
        <v>#REF!</v>
      </c>
      <c r="F5" s="9" t="e">
        <f>#REF!</f>
        <v>#REF!</v>
      </c>
    </row>
    <row r="6" spans="1:6" ht="43.2">
      <c r="A6" s="7" t="s">
        <v>6</v>
      </c>
      <c r="B6" s="7" t="s">
        <v>8</v>
      </c>
      <c r="C6" s="7" t="s">
        <v>119</v>
      </c>
      <c r="D6" s="7" t="s">
        <v>101</v>
      </c>
      <c r="E6" s="7"/>
      <c r="F6" s="9"/>
    </row>
    <row r="7" spans="1:6" ht="43.2">
      <c r="A7" s="7" t="s">
        <v>10</v>
      </c>
      <c r="B7" s="7" t="s">
        <v>118</v>
      </c>
      <c r="C7" s="7" t="s">
        <v>119</v>
      </c>
      <c r="D7" s="7" t="s">
        <v>101</v>
      </c>
      <c r="E7" s="7"/>
      <c r="F7" s="9"/>
    </row>
    <row r="8" spans="1:6" ht="43.2">
      <c r="A8" s="7" t="s">
        <v>6</v>
      </c>
      <c r="B8" s="7" t="s">
        <v>8</v>
      </c>
      <c r="C8" s="7" t="s">
        <v>119</v>
      </c>
      <c r="D8" s="7" t="s">
        <v>120</v>
      </c>
      <c r="E8" s="7"/>
      <c r="F8" s="9"/>
    </row>
    <row r="9" spans="1:6" ht="43.2">
      <c r="A9" s="7" t="s">
        <v>10</v>
      </c>
      <c r="B9" s="7" t="s">
        <v>118</v>
      </c>
      <c r="C9" s="7" t="s">
        <v>119</v>
      </c>
      <c r="D9" s="7" t="s">
        <v>120</v>
      </c>
      <c r="E9" s="7"/>
      <c r="F9" s="9"/>
    </row>
    <row r="10" spans="1:6" ht="28.8">
      <c r="A10" s="7" t="s">
        <v>6</v>
      </c>
      <c r="B10" s="7" t="s">
        <v>8</v>
      </c>
      <c r="C10" s="7" t="s">
        <v>108</v>
      </c>
      <c r="D10" s="7" t="s">
        <v>121</v>
      </c>
      <c r="E10" s="7"/>
      <c r="F10" s="9"/>
    </row>
    <row r="11" spans="1:6" ht="28.8">
      <c r="A11" s="7" t="s">
        <v>10</v>
      </c>
      <c r="B11" s="7" t="s">
        <v>118</v>
      </c>
      <c r="C11" s="7" t="s">
        <v>108</v>
      </c>
      <c r="D11" s="7" t="s">
        <v>121</v>
      </c>
      <c r="E11" s="7"/>
      <c r="F11" s="9"/>
    </row>
    <row r="12" spans="1:6" ht="28.8">
      <c r="A12" s="7" t="s">
        <v>6</v>
      </c>
      <c r="B12" s="7" t="s">
        <v>8</v>
      </c>
      <c r="C12" s="7" t="s">
        <v>108</v>
      </c>
      <c r="D12" s="7" t="s">
        <v>122</v>
      </c>
      <c r="E12" s="7"/>
      <c r="F12" s="9"/>
    </row>
    <row r="13" spans="1:6" ht="28.8">
      <c r="A13" s="7" t="s">
        <v>10</v>
      </c>
      <c r="B13" s="7" t="s">
        <v>118</v>
      </c>
      <c r="C13" s="7" t="s">
        <v>108</v>
      </c>
      <c r="D13" s="7" t="s">
        <v>122</v>
      </c>
      <c r="E13" s="7"/>
      <c r="F13" s="9"/>
    </row>
    <row r="14" spans="1:6" ht="28.8">
      <c r="A14" s="7" t="s">
        <v>6</v>
      </c>
      <c r="B14" s="7" t="s">
        <v>8</v>
      </c>
      <c r="C14" s="7" t="s">
        <v>108</v>
      </c>
      <c r="D14" s="7" t="s">
        <v>123</v>
      </c>
      <c r="E14" s="7"/>
      <c r="F14" s="9"/>
    </row>
    <row r="15" spans="1:6" ht="28.8">
      <c r="A15" s="7" t="s">
        <v>10</v>
      </c>
      <c r="B15" s="7" t="s">
        <v>118</v>
      </c>
      <c r="C15" s="7" t="s">
        <v>108</v>
      </c>
      <c r="D15" s="7" t="s">
        <v>123</v>
      </c>
      <c r="E15" s="7"/>
      <c r="F15" s="9"/>
    </row>
    <row r="16" spans="1:6" ht="14.4">
      <c r="C16" s="7"/>
      <c r="D16" s="7"/>
      <c r="E16" s="7"/>
      <c r="F16" s="9"/>
    </row>
    <row r="17" spans="1:6" ht="14.4">
      <c r="A17" s="10" t="s">
        <v>124</v>
      </c>
      <c r="B17" s="10"/>
      <c r="C17" s="11"/>
      <c r="D17" s="11"/>
      <c r="E17" s="11"/>
      <c r="F17" s="12" t="e">
        <f>SUBTOTAL(109,Таблица13[Сумма])</f>
        <v>#REF!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FF"/>
    <outlinePr summaryBelow="0"/>
  </sheetPr>
  <dimension ref="A1:P331"/>
  <sheetViews>
    <sheetView tabSelected="1" view="pageBreakPreview" topLeftCell="A26" zoomScaleNormal="100" zoomScaleSheetLayoutView="100" zoomScalePageLayoutView="40" workbookViewId="0">
      <selection activeCell="L42" sqref="L42"/>
    </sheetView>
  </sheetViews>
  <sheetFormatPr defaultColWidth="9.109375" defaultRowHeight="13.2" outlineLevelRow="1"/>
  <cols>
    <col min="1" max="1" width="4" style="224" customWidth="1"/>
    <col min="2" max="2" width="67.6640625" style="211" customWidth="1"/>
    <col min="3" max="3" width="37.109375" style="211" customWidth="1"/>
    <col min="4" max="4" width="9.109375" style="211" customWidth="1"/>
    <col min="5" max="7" width="10.6640625" style="211" customWidth="1"/>
    <col min="8" max="8" width="11.6640625" style="211" customWidth="1"/>
    <col min="9" max="11" width="12.6640625" style="211" customWidth="1"/>
    <col min="12" max="12" width="31.33203125" style="211" customWidth="1"/>
    <col min="13" max="13" width="13.44140625" style="211" customWidth="1"/>
    <col min="14" max="14" width="10.33203125" style="211" customWidth="1"/>
    <col min="15" max="16384" width="9.109375" style="211"/>
  </cols>
  <sheetData>
    <row r="1" spans="1:15" ht="22.5" customHeight="1"/>
    <row r="2" spans="1:15" s="206" customFormat="1" ht="15.6">
      <c r="B2" s="605" t="s">
        <v>577</v>
      </c>
      <c r="C2" s="605"/>
      <c r="D2" s="605"/>
      <c r="E2" s="605"/>
      <c r="F2" s="605"/>
      <c r="G2" s="605"/>
      <c r="H2" s="605"/>
      <c r="I2" s="605"/>
      <c r="J2" s="605"/>
      <c r="K2" s="605"/>
      <c r="L2" s="208"/>
      <c r="M2" s="211"/>
      <c r="N2" s="211"/>
      <c r="O2" s="211"/>
    </row>
    <row r="3" spans="1:15" s="206" customFormat="1" ht="15.75" customHeight="1">
      <c r="A3" s="218"/>
      <c r="B3" s="608" t="s">
        <v>576</v>
      </c>
      <c r="C3" s="608"/>
      <c r="D3" s="608"/>
      <c r="E3" s="608"/>
      <c r="F3" s="608"/>
      <c r="G3" s="608"/>
      <c r="H3" s="608"/>
      <c r="I3" s="608"/>
      <c r="J3" s="608"/>
      <c r="K3" s="608"/>
      <c r="L3" s="208"/>
      <c r="M3" s="211"/>
      <c r="N3" s="211"/>
      <c r="O3" s="211"/>
    </row>
    <row r="4" spans="1:15" s="206" customFormat="1" ht="3.75" hidden="1" customHeight="1">
      <c r="A4" s="219"/>
      <c r="B4" s="608"/>
      <c r="C4" s="608"/>
      <c r="D4" s="608"/>
      <c r="E4" s="608"/>
      <c r="F4" s="608"/>
      <c r="G4" s="608"/>
      <c r="H4" s="608"/>
      <c r="I4" s="608"/>
      <c r="J4" s="608"/>
      <c r="K4" s="608"/>
      <c r="M4" s="211"/>
      <c r="N4" s="211"/>
      <c r="O4" s="211"/>
    </row>
    <row r="5" spans="1:15" s="206" customFormat="1" ht="16.5" customHeight="1">
      <c r="A5" s="219"/>
      <c r="B5" s="608" t="s">
        <v>763</v>
      </c>
      <c r="C5" s="608"/>
      <c r="D5" s="608"/>
      <c r="E5" s="608"/>
      <c r="F5" s="608"/>
      <c r="G5" s="608"/>
      <c r="H5" s="608"/>
      <c r="I5" s="608"/>
      <c r="J5" s="608"/>
      <c r="K5" s="608"/>
      <c r="M5" s="211"/>
      <c r="N5" s="211"/>
      <c r="O5" s="211"/>
    </row>
    <row r="6" spans="1:15" s="206" customFormat="1" ht="16.2" thickBot="1">
      <c r="A6" s="219"/>
      <c r="C6" s="581" t="s">
        <v>764</v>
      </c>
    </row>
    <row r="7" spans="1:15" s="237" customFormat="1" ht="15.75" customHeight="1" thickBot="1">
      <c r="A7" s="609" t="s">
        <v>0</v>
      </c>
      <c r="B7" s="613" t="s">
        <v>525</v>
      </c>
      <c r="C7" s="613" t="s">
        <v>520</v>
      </c>
      <c r="D7" s="613" t="s">
        <v>535</v>
      </c>
      <c r="E7" s="613" t="s">
        <v>523</v>
      </c>
      <c r="F7" s="613" t="s">
        <v>104</v>
      </c>
      <c r="G7" s="613" t="s">
        <v>439</v>
      </c>
      <c r="H7" s="615"/>
      <c r="I7" s="615"/>
      <c r="J7" s="615"/>
      <c r="K7" s="615"/>
      <c r="L7" s="611" t="s">
        <v>65</v>
      </c>
      <c r="M7" s="606" t="s">
        <v>572</v>
      </c>
      <c r="O7" s="238"/>
    </row>
    <row r="8" spans="1:15" s="239" customFormat="1" ht="25.5" customHeight="1" thickBot="1">
      <c r="A8" s="610"/>
      <c r="B8" s="614"/>
      <c r="C8" s="614"/>
      <c r="D8" s="614"/>
      <c r="E8" s="614"/>
      <c r="F8" s="614"/>
      <c r="G8" s="614"/>
      <c r="H8" s="265" t="s">
        <v>765</v>
      </c>
      <c r="I8" s="265" t="s">
        <v>521</v>
      </c>
      <c r="J8" s="265" t="s">
        <v>757</v>
      </c>
      <c r="K8" s="265" t="s">
        <v>522</v>
      </c>
      <c r="L8" s="612"/>
      <c r="M8" s="607"/>
      <c r="N8" s="542"/>
      <c r="O8" s="238"/>
    </row>
    <row r="9" spans="1:15" s="239" customFormat="1" ht="12.6" thickBot="1">
      <c r="A9" s="258">
        <v>1</v>
      </c>
      <c r="B9" s="259">
        <v>2</v>
      </c>
      <c r="C9" s="259">
        <v>3</v>
      </c>
      <c r="D9" s="502">
        <v>4</v>
      </c>
      <c r="E9" s="502">
        <v>5</v>
      </c>
      <c r="F9" s="502">
        <v>6</v>
      </c>
      <c r="G9" s="502">
        <v>7</v>
      </c>
      <c r="H9" s="503">
        <v>8</v>
      </c>
      <c r="I9" s="503">
        <v>9</v>
      </c>
      <c r="J9" s="503">
        <v>10</v>
      </c>
      <c r="K9" s="503">
        <v>11</v>
      </c>
      <c r="L9" s="504">
        <v>12</v>
      </c>
      <c r="M9" s="504">
        <v>13</v>
      </c>
      <c r="N9" s="537"/>
      <c r="O9" s="238"/>
    </row>
    <row r="10" spans="1:15" s="206" customFormat="1" ht="13.8" thickBot="1">
      <c r="A10" s="455" t="s">
        <v>538</v>
      </c>
      <c r="B10" s="260" t="s">
        <v>645</v>
      </c>
      <c r="C10" s="261"/>
      <c r="D10" s="261"/>
      <c r="E10" s="261"/>
      <c r="F10" s="261"/>
      <c r="G10" s="261"/>
      <c r="H10" s="266"/>
      <c r="I10" s="248">
        <f>I11+I19+I33+I41+I50+I59</f>
        <v>498016</v>
      </c>
      <c r="J10" s="248">
        <f>J11+J19+J33+J41+J50+J59</f>
        <v>99603.200000000012</v>
      </c>
      <c r="K10" s="248">
        <f>K11+K19+K33+K41+K50+K59</f>
        <v>597619.19999999995</v>
      </c>
      <c r="L10" s="220"/>
      <c r="M10" s="248"/>
      <c r="N10" s="538"/>
      <c r="O10" s="211"/>
    </row>
    <row r="11" spans="1:15" s="206" customFormat="1" ht="13.8" thickBot="1">
      <c r="A11" s="456" t="s">
        <v>425</v>
      </c>
      <c r="B11" s="262" t="s">
        <v>72</v>
      </c>
      <c r="C11" s="293"/>
      <c r="D11" s="293"/>
      <c r="E11" s="293"/>
      <c r="F11" s="293"/>
      <c r="G11" s="293"/>
      <c r="H11" s="267"/>
      <c r="I11" s="268">
        <f>I12+I14</f>
        <v>102230</v>
      </c>
      <c r="J11" s="269">
        <f>I11*20%</f>
        <v>20446</v>
      </c>
      <c r="K11" s="268">
        <f>K12+K14</f>
        <v>122676</v>
      </c>
      <c r="L11" s="270"/>
      <c r="M11" s="268"/>
      <c r="N11" s="539"/>
    </row>
    <row r="12" spans="1:15" s="206" customFormat="1" outlineLevel="1">
      <c r="A12" s="457"/>
      <c r="B12" s="525" t="s">
        <v>578</v>
      </c>
      <c r="C12" s="458"/>
      <c r="D12" s="458"/>
      <c r="E12" s="458"/>
      <c r="F12" s="458"/>
      <c r="G12" s="458"/>
      <c r="H12" s="459"/>
      <c r="I12" s="460">
        <f>SUM(I13:I13)</f>
        <v>8080</v>
      </c>
      <c r="J12" s="460">
        <f>SUM(J13:J13)</f>
        <v>1616</v>
      </c>
      <c r="K12" s="460">
        <f>SUM(K13:K13)</f>
        <v>9696</v>
      </c>
      <c r="L12" s="461"/>
      <c r="M12" s="460"/>
      <c r="N12" s="539"/>
    </row>
    <row r="13" spans="1:15" s="206" customFormat="1" outlineLevel="1">
      <c r="A13" s="251">
        <v>1</v>
      </c>
      <c r="B13" s="255" t="s">
        <v>631</v>
      </c>
      <c r="C13" s="311" t="s">
        <v>447</v>
      </c>
      <c r="D13" s="296" t="s">
        <v>102</v>
      </c>
      <c r="E13" s="243">
        <v>40</v>
      </c>
      <c r="F13" s="243"/>
      <c r="G13" s="243">
        <f t="shared" ref="G13:G18" si="0">E13-F13</f>
        <v>40</v>
      </c>
      <c r="H13" s="271">
        <v>202</v>
      </c>
      <c r="I13" s="272">
        <f>G13*H13</f>
        <v>8080</v>
      </c>
      <c r="J13" s="272">
        <f>I13*20%</f>
        <v>1616</v>
      </c>
      <c r="K13" s="272">
        <f>I13+J13</f>
        <v>9696</v>
      </c>
      <c r="L13" s="273"/>
      <c r="M13" s="272"/>
      <c r="N13" s="451"/>
    </row>
    <row r="14" spans="1:15" s="206" customFormat="1" outlineLevel="1">
      <c r="A14" s="462"/>
      <c r="B14" s="493" t="s">
        <v>579</v>
      </c>
      <c r="C14" s="463"/>
      <c r="D14" s="464"/>
      <c r="E14" s="465"/>
      <c r="F14" s="465"/>
      <c r="G14" s="466"/>
      <c r="H14" s="467"/>
      <c r="I14" s="468">
        <f>SUM(I15:I18)</f>
        <v>94150</v>
      </c>
      <c r="J14" s="468">
        <f>SUM(J15:J18)</f>
        <v>18830</v>
      </c>
      <c r="K14" s="468">
        <f>SUM(K15:K18)</f>
        <v>112980</v>
      </c>
      <c r="L14" s="469"/>
      <c r="M14" s="468"/>
      <c r="N14" s="539"/>
    </row>
    <row r="15" spans="1:15" s="206" customFormat="1" outlineLevel="1">
      <c r="A15" s="251">
        <v>1</v>
      </c>
      <c r="B15" s="255" t="s">
        <v>629</v>
      </c>
      <c r="C15" s="311" t="s">
        <v>75</v>
      </c>
      <c r="D15" s="296" t="s">
        <v>102</v>
      </c>
      <c r="E15" s="300">
        <v>50</v>
      </c>
      <c r="F15" s="300"/>
      <c r="G15" s="243">
        <f t="shared" si="0"/>
        <v>50</v>
      </c>
      <c r="H15" s="271">
        <v>423</v>
      </c>
      <c r="I15" s="272">
        <f>G15*H15</f>
        <v>21150</v>
      </c>
      <c r="J15" s="272">
        <f>I15*20%</f>
        <v>4230</v>
      </c>
      <c r="K15" s="272">
        <f t="shared" ref="K15:K18" si="1">I15+J15</f>
        <v>25380</v>
      </c>
      <c r="L15" s="286"/>
      <c r="M15" s="272"/>
      <c r="N15" s="451"/>
    </row>
    <row r="16" spans="1:15" s="206" customFormat="1" outlineLevel="1">
      <c r="A16" s="251">
        <v>2</v>
      </c>
      <c r="B16" s="256" t="s">
        <v>630</v>
      </c>
      <c r="C16" s="312" t="s">
        <v>74</v>
      </c>
      <c r="D16" s="297" t="s">
        <v>102</v>
      </c>
      <c r="E16" s="301">
        <v>50</v>
      </c>
      <c r="F16" s="301"/>
      <c r="G16" s="246">
        <f t="shared" si="0"/>
        <v>50</v>
      </c>
      <c r="H16" s="274">
        <v>538</v>
      </c>
      <c r="I16" s="275">
        <f>G16*H16</f>
        <v>26900</v>
      </c>
      <c r="J16" s="275">
        <f t="shared" ref="J15:J18" si="2">I16*20%</f>
        <v>5380</v>
      </c>
      <c r="K16" s="275">
        <f t="shared" si="1"/>
        <v>32280</v>
      </c>
      <c r="L16" s="276"/>
      <c r="M16" s="275"/>
      <c r="N16" s="451"/>
    </row>
    <row r="17" spans="1:14" s="206" customFormat="1" outlineLevel="1">
      <c r="A17" s="251">
        <v>3</v>
      </c>
      <c r="B17" s="256" t="s">
        <v>629</v>
      </c>
      <c r="C17" s="312" t="s">
        <v>73</v>
      </c>
      <c r="D17" s="297" t="s">
        <v>102</v>
      </c>
      <c r="E17" s="301">
        <v>100</v>
      </c>
      <c r="F17" s="301"/>
      <c r="G17" s="246">
        <f t="shared" si="0"/>
        <v>100</v>
      </c>
      <c r="H17" s="274">
        <v>327</v>
      </c>
      <c r="I17" s="275">
        <f>G17*H17</f>
        <v>32700</v>
      </c>
      <c r="J17" s="275">
        <f t="shared" si="2"/>
        <v>6540</v>
      </c>
      <c r="K17" s="275">
        <f t="shared" si="1"/>
        <v>39240</v>
      </c>
      <c r="L17" s="276"/>
      <c r="M17" s="275"/>
      <c r="N17" s="451"/>
    </row>
    <row r="18" spans="1:14" s="206" customFormat="1" ht="14.4" outlineLevel="1" thickBot="1">
      <c r="A18" s="251">
        <v>4</v>
      </c>
      <c r="B18" s="257" t="s">
        <v>628</v>
      </c>
      <c r="C18" s="313" t="s">
        <v>627</v>
      </c>
      <c r="D18" s="303" t="s">
        <v>102</v>
      </c>
      <c r="E18" s="304">
        <v>100</v>
      </c>
      <c r="F18" s="304"/>
      <c r="G18" s="305">
        <f t="shared" si="0"/>
        <v>100</v>
      </c>
      <c r="H18" s="589">
        <v>134</v>
      </c>
      <c r="I18" s="278">
        <f>G18*H18</f>
        <v>13400</v>
      </c>
      <c r="J18" s="278">
        <f t="shared" si="2"/>
        <v>2680</v>
      </c>
      <c r="K18" s="278">
        <f t="shared" si="1"/>
        <v>16080</v>
      </c>
      <c r="L18" s="279"/>
      <c r="M18" s="278"/>
      <c r="N18" s="451"/>
    </row>
    <row r="19" spans="1:14" s="206" customFormat="1" ht="13.8" thickBot="1">
      <c r="A19" s="456" t="s">
        <v>428</v>
      </c>
      <c r="B19" s="262" t="s">
        <v>440</v>
      </c>
      <c r="C19" s="293"/>
      <c r="D19" s="293"/>
      <c r="E19" s="293"/>
      <c r="F19" s="293"/>
      <c r="G19" s="293"/>
      <c r="H19" s="267"/>
      <c r="I19" s="268">
        <f>I20+I23</f>
        <v>89040</v>
      </c>
      <c r="J19" s="268">
        <f>J20+J23</f>
        <v>17808</v>
      </c>
      <c r="K19" s="268">
        <f>K20+K23</f>
        <v>106848</v>
      </c>
      <c r="L19" s="270"/>
      <c r="M19" s="268"/>
      <c r="N19" s="539"/>
    </row>
    <row r="20" spans="1:14" s="206" customFormat="1" outlineLevel="1">
      <c r="A20" s="457"/>
      <c r="B20" s="525" t="s">
        <v>578</v>
      </c>
      <c r="C20" s="458"/>
      <c r="D20" s="458"/>
      <c r="E20" s="458"/>
      <c r="F20" s="458"/>
      <c r="G20" s="458"/>
      <c r="H20" s="459"/>
      <c r="I20" s="470">
        <v>140</v>
      </c>
      <c r="J20" s="470">
        <v>28</v>
      </c>
      <c r="K20" s="470">
        <v>168</v>
      </c>
      <c r="L20" s="471"/>
      <c r="M20" s="470"/>
      <c r="N20" s="543"/>
    </row>
    <row r="21" spans="1:14" s="206" customFormat="1" outlineLevel="1">
      <c r="A21" s="252">
        <v>1</v>
      </c>
      <c r="B21" s="256" t="s">
        <v>83</v>
      </c>
      <c r="C21" s="315" t="s">
        <v>79</v>
      </c>
      <c r="D21" s="307" t="s">
        <v>77</v>
      </c>
      <c r="E21" s="308">
        <v>50</v>
      </c>
      <c r="F21" s="309"/>
      <c r="G21" s="246">
        <f t="shared" ref="G21:G22" si="3">E21-F21</f>
        <v>50</v>
      </c>
      <c r="H21" s="274">
        <v>45</v>
      </c>
      <c r="I21" s="275">
        <f t="shared" ref="I21:I22" si="4">G21*H21</f>
        <v>2250</v>
      </c>
      <c r="J21" s="275">
        <f t="shared" ref="J21:J49" si="5">I21*20%</f>
        <v>450</v>
      </c>
      <c r="K21" s="275">
        <f t="shared" ref="K21:K58" si="6">I21+J21</f>
        <v>2700</v>
      </c>
      <c r="L21" s="276"/>
      <c r="M21" s="275"/>
      <c r="N21" s="451"/>
    </row>
    <row r="22" spans="1:14" s="206" customFormat="1" outlineLevel="1">
      <c r="A22" s="402">
        <v>2</v>
      </c>
      <c r="B22" s="256" t="s">
        <v>81</v>
      </c>
      <c r="C22" s="404" t="s">
        <v>79</v>
      </c>
      <c r="D22" s="377" t="s">
        <v>77</v>
      </c>
      <c r="E22" s="378">
        <v>20</v>
      </c>
      <c r="F22" s="379"/>
      <c r="G22" s="305">
        <f t="shared" si="3"/>
        <v>20</v>
      </c>
      <c r="H22" s="589">
        <v>142</v>
      </c>
      <c r="I22" s="405">
        <f t="shared" si="4"/>
        <v>2840</v>
      </c>
      <c r="J22" s="405">
        <f t="shared" si="5"/>
        <v>568</v>
      </c>
      <c r="K22" s="405">
        <f t="shared" si="6"/>
        <v>3408</v>
      </c>
      <c r="L22" s="401"/>
      <c r="M22" s="405"/>
      <c r="N22" s="451"/>
    </row>
    <row r="23" spans="1:14" s="206" customFormat="1" outlineLevel="1">
      <c r="A23" s="462"/>
      <c r="B23" s="525" t="str">
        <f>B14</f>
        <v>Внутренние работы по конструкциям</v>
      </c>
      <c r="C23" s="472"/>
      <c r="D23" s="472"/>
      <c r="E23" s="472"/>
      <c r="F23" s="472"/>
      <c r="G23" s="472"/>
      <c r="H23" s="467"/>
      <c r="I23" s="473">
        <f>SUM(I24:I32)</f>
        <v>88900</v>
      </c>
      <c r="J23" s="473">
        <f>SUM(J24:J32)</f>
        <v>17780</v>
      </c>
      <c r="K23" s="473">
        <f>SUM(K24:K32)</f>
        <v>106680</v>
      </c>
      <c r="L23" s="474"/>
      <c r="M23" s="473"/>
      <c r="N23" s="543"/>
    </row>
    <row r="24" spans="1:14" s="206" customFormat="1" outlineLevel="1">
      <c r="A24" s="251">
        <v>1</v>
      </c>
      <c r="B24" s="255" t="s">
        <v>78</v>
      </c>
      <c r="C24" s="314" t="s">
        <v>79</v>
      </c>
      <c r="D24" s="306" t="s">
        <v>77</v>
      </c>
      <c r="E24" s="306">
        <v>20</v>
      </c>
      <c r="F24" s="306"/>
      <c r="G24" s="243">
        <f>E24-F24</f>
        <v>20</v>
      </c>
      <c r="H24" s="271">
        <v>331</v>
      </c>
      <c r="I24" s="272">
        <f t="shared" ref="I24:I32" si="7">G24*H24</f>
        <v>6620</v>
      </c>
      <c r="J24" s="272">
        <f t="shared" si="5"/>
        <v>1324</v>
      </c>
      <c r="K24" s="272">
        <f t="shared" si="6"/>
        <v>7944</v>
      </c>
      <c r="L24" s="286"/>
      <c r="M24" s="272"/>
      <c r="N24" s="451"/>
    </row>
    <row r="25" spans="1:14" s="206" customFormat="1" outlineLevel="1">
      <c r="A25" s="252">
        <v>2</v>
      </c>
      <c r="B25" s="256" t="s">
        <v>80</v>
      </c>
      <c r="C25" s="315" t="s">
        <v>79</v>
      </c>
      <c r="D25" s="307" t="s">
        <v>77</v>
      </c>
      <c r="E25" s="307">
        <v>20</v>
      </c>
      <c r="F25" s="307"/>
      <c r="G25" s="246">
        <f>E25-F25</f>
        <v>20</v>
      </c>
      <c r="H25" s="274">
        <v>137</v>
      </c>
      <c r="I25" s="275">
        <f t="shared" si="7"/>
        <v>2740</v>
      </c>
      <c r="J25" s="275">
        <f t="shared" si="5"/>
        <v>548</v>
      </c>
      <c r="K25" s="275">
        <f t="shared" si="6"/>
        <v>3288</v>
      </c>
      <c r="L25" s="276"/>
      <c r="M25" s="275"/>
      <c r="N25" s="451"/>
    </row>
    <row r="26" spans="1:14" s="206" customFormat="1" outlineLevel="1">
      <c r="A26" s="252">
        <v>3</v>
      </c>
      <c r="B26" s="256" t="s">
        <v>81</v>
      </c>
      <c r="C26" s="315" t="s">
        <v>79</v>
      </c>
      <c r="D26" s="307" t="s">
        <v>77</v>
      </c>
      <c r="E26" s="307">
        <v>30</v>
      </c>
      <c r="F26" s="307"/>
      <c r="G26" s="246">
        <v>30</v>
      </c>
      <c r="H26" s="274">
        <v>61</v>
      </c>
      <c r="I26" s="275">
        <f t="shared" si="7"/>
        <v>1830</v>
      </c>
      <c r="J26" s="275">
        <f t="shared" si="5"/>
        <v>366</v>
      </c>
      <c r="K26" s="275">
        <f t="shared" si="6"/>
        <v>2196</v>
      </c>
      <c r="L26" s="276"/>
      <c r="M26" s="278"/>
      <c r="N26" s="451"/>
    </row>
    <row r="27" spans="1:14" s="206" customFormat="1" outlineLevel="1">
      <c r="A27" s="252">
        <v>4</v>
      </c>
      <c r="B27" s="256" t="s">
        <v>82</v>
      </c>
      <c r="C27" s="315" t="s">
        <v>79</v>
      </c>
      <c r="D27" s="307" t="s">
        <v>77</v>
      </c>
      <c r="E27" s="307">
        <v>30</v>
      </c>
      <c r="F27" s="307"/>
      <c r="G27" s="246">
        <v>30</v>
      </c>
      <c r="H27" s="274">
        <v>407</v>
      </c>
      <c r="I27" s="275">
        <f t="shared" si="7"/>
        <v>12210</v>
      </c>
      <c r="J27" s="275">
        <f t="shared" si="5"/>
        <v>2442</v>
      </c>
      <c r="K27" s="275">
        <f t="shared" si="6"/>
        <v>14652</v>
      </c>
      <c r="L27" s="276"/>
      <c r="M27" s="275"/>
      <c r="N27" s="451"/>
    </row>
    <row r="28" spans="1:14" s="206" customFormat="1" outlineLevel="1">
      <c r="A28" s="252">
        <v>5</v>
      </c>
      <c r="B28" s="256" t="s">
        <v>83</v>
      </c>
      <c r="C28" s="315" t="s">
        <v>79</v>
      </c>
      <c r="D28" s="307" t="s">
        <v>77</v>
      </c>
      <c r="E28" s="307">
        <v>100</v>
      </c>
      <c r="F28" s="307"/>
      <c r="G28" s="246">
        <f t="shared" ref="G28:G32" si="8">E28-F28</f>
        <v>100</v>
      </c>
      <c r="H28" s="274">
        <v>94</v>
      </c>
      <c r="I28" s="275">
        <f t="shared" si="7"/>
        <v>9400</v>
      </c>
      <c r="J28" s="275">
        <f t="shared" si="5"/>
        <v>1880</v>
      </c>
      <c r="K28" s="275">
        <f t="shared" si="6"/>
        <v>11280</v>
      </c>
      <c r="L28" s="276"/>
      <c r="M28" s="275"/>
      <c r="N28" s="451"/>
    </row>
    <row r="29" spans="1:14" s="206" customFormat="1" outlineLevel="1">
      <c r="A29" s="252">
        <v>6</v>
      </c>
      <c r="B29" s="256" t="s">
        <v>84</v>
      </c>
      <c r="C29" s="315" t="s">
        <v>79</v>
      </c>
      <c r="D29" s="307" t="s">
        <v>77</v>
      </c>
      <c r="E29" s="307">
        <v>100</v>
      </c>
      <c r="F29" s="307"/>
      <c r="G29" s="246">
        <f t="shared" si="8"/>
        <v>100</v>
      </c>
      <c r="H29" s="274">
        <v>174</v>
      </c>
      <c r="I29" s="275">
        <f t="shared" si="7"/>
        <v>17400</v>
      </c>
      <c r="J29" s="275">
        <f t="shared" si="5"/>
        <v>3480</v>
      </c>
      <c r="K29" s="275">
        <f t="shared" si="6"/>
        <v>20880</v>
      </c>
      <c r="L29" s="276"/>
      <c r="M29" s="275"/>
      <c r="N29" s="451"/>
    </row>
    <row r="30" spans="1:14" s="206" customFormat="1" outlineLevel="1">
      <c r="A30" s="252">
        <v>7</v>
      </c>
      <c r="B30" s="256" t="s">
        <v>448</v>
      </c>
      <c r="C30" s="315" t="s">
        <v>79</v>
      </c>
      <c r="D30" s="307" t="s">
        <v>77</v>
      </c>
      <c r="E30" s="307">
        <v>20</v>
      </c>
      <c r="F30" s="307"/>
      <c r="G30" s="246">
        <v>20</v>
      </c>
      <c r="H30" s="274">
        <v>300</v>
      </c>
      <c r="I30" s="275">
        <f t="shared" si="7"/>
        <v>6000</v>
      </c>
      <c r="J30" s="275">
        <f t="shared" si="5"/>
        <v>1200</v>
      </c>
      <c r="K30" s="275">
        <f t="shared" si="6"/>
        <v>7200</v>
      </c>
      <c r="L30" s="276"/>
      <c r="M30" s="275"/>
      <c r="N30" s="451"/>
    </row>
    <row r="31" spans="1:14" s="206" customFormat="1" outlineLevel="1">
      <c r="A31" s="252">
        <v>8</v>
      </c>
      <c r="B31" s="256" t="s">
        <v>449</v>
      </c>
      <c r="C31" s="315" t="s">
        <v>79</v>
      </c>
      <c r="D31" s="307" t="s">
        <v>77</v>
      </c>
      <c r="E31" s="307">
        <v>20</v>
      </c>
      <c r="F31" s="307"/>
      <c r="G31" s="246">
        <v>20</v>
      </c>
      <c r="H31" s="274">
        <v>985</v>
      </c>
      <c r="I31" s="275">
        <f t="shared" si="7"/>
        <v>19700</v>
      </c>
      <c r="J31" s="275">
        <f t="shared" si="5"/>
        <v>3940</v>
      </c>
      <c r="K31" s="275">
        <f t="shared" si="6"/>
        <v>23640</v>
      </c>
      <c r="L31" s="276"/>
      <c r="M31" s="275"/>
      <c r="N31" s="451"/>
    </row>
    <row r="32" spans="1:14" s="206" customFormat="1" ht="13.8" outlineLevel="1" thickBot="1">
      <c r="A32" s="252">
        <v>9</v>
      </c>
      <c r="B32" s="257" t="s">
        <v>450</v>
      </c>
      <c r="C32" s="316" t="s">
        <v>79</v>
      </c>
      <c r="D32" s="310" t="s">
        <v>77</v>
      </c>
      <c r="E32" s="310">
        <v>10</v>
      </c>
      <c r="F32" s="310"/>
      <c r="G32" s="298">
        <f t="shared" si="8"/>
        <v>10</v>
      </c>
      <c r="H32" s="277">
        <v>1300</v>
      </c>
      <c r="I32" s="278">
        <f t="shared" si="7"/>
        <v>13000</v>
      </c>
      <c r="J32" s="278">
        <f t="shared" si="5"/>
        <v>2600</v>
      </c>
      <c r="K32" s="278">
        <f t="shared" si="6"/>
        <v>15600</v>
      </c>
      <c r="L32" s="279"/>
      <c r="M32" s="278"/>
      <c r="N32" s="451"/>
    </row>
    <row r="33" spans="1:14" s="206" customFormat="1" ht="13.8" thickBot="1">
      <c r="A33" s="456" t="s">
        <v>429</v>
      </c>
      <c r="B33" s="262" t="s">
        <v>537</v>
      </c>
      <c r="C33" s="293"/>
      <c r="D33" s="293"/>
      <c r="E33" s="293"/>
      <c r="F33" s="293"/>
      <c r="G33" s="293"/>
      <c r="H33" s="267"/>
      <c r="I33" s="268">
        <f>I34+I36</f>
        <v>0</v>
      </c>
      <c r="J33" s="268">
        <f>J34+J36</f>
        <v>0</v>
      </c>
      <c r="K33" s="268">
        <f>K34+K36</f>
        <v>0</v>
      </c>
      <c r="L33" s="270"/>
      <c r="M33" s="268"/>
      <c r="N33" s="539"/>
    </row>
    <row r="34" spans="1:14" s="206" customFormat="1" outlineLevel="1">
      <c r="A34" s="475"/>
      <c r="B34" s="525" t="s">
        <v>578</v>
      </c>
      <c r="C34" s="476"/>
      <c r="D34" s="477"/>
      <c r="E34" s="477"/>
      <c r="F34" s="477"/>
      <c r="G34" s="478"/>
      <c r="H34" s="479"/>
      <c r="I34" s="480">
        <f>SUM(I35:I35)</f>
        <v>0</v>
      </c>
      <c r="J34" s="480">
        <f>SUM(J35:J35)</f>
        <v>0</v>
      </c>
      <c r="K34" s="480">
        <f>SUM(K35:K35)</f>
        <v>0</v>
      </c>
      <c r="L34" s="481"/>
      <c r="M34" s="480"/>
      <c r="N34" s="538"/>
    </row>
    <row r="35" spans="1:14" s="206" customFormat="1" outlineLevel="1">
      <c r="A35" s="251">
        <v>1</v>
      </c>
      <c r="B35" s="384" t="s">
        <v>632</v>
      </c>
      <c r="C35" s="314"/>
      <c r="D35" s="306" t="s">
        <v>459</v>
      </c>
      <c r="E35" s="306">
        <v>12</v>
      </c>
      <c r="F35" s="306"/>
      <c r="G35" s="243">
        <f t="shared" ref="G35:G38" si="9">E35-F35</f>
        <v>12</v>
      </c>
      <c r="H35" s="584"/>
      <c r="I35" s="521">
        <f>G35*H35</f>
        <v>0</v>
      </c>
      <c r="J35" s="272">
        <f t="shared" si="5"/>
        <v>0</v>
      </c>
      <c r="K35" s="272">
        <f t="shared" si="6"/>
        <v>0</v>
      </c>
      <c r="L35" s="273"/>
      <c r="M35" s="272"/>
      <c r="N35" s="451"/>
    </row>
    <row r="36" spans="1:14" s="206" customFormat="1" outlineLevel="1">
      <c r="A36" s="475"/>
      <c r="B36" s="493" t="s">
        <v>579</v>
      </c>
      <c r="C36" s="476"/>
      <c r="D36" s="477"/>
      <c r="E36" s="477"/>
      <c r="F36" s="477"/>
      <c r="G36" s="478"/>
      <c r="H36" s="479"/>
      <c r="I36" s="480">
        <f>SUM(I37:I40)</f>
        <v>0</v>
      </c>
      <c r="J36" s="480">
        <f>SUM(J37:J40)</f>
        <v>0</v>
      </c>
      <c r="K36" s="480">
        <f>SUM(K37:K40)</f>
        <v>0</v>
      </c>
      <c r="L36" s="481"/>
      <c r="M36" s="480"/>
      <c r="N36" s="538"/>
    </row>
    <row r="37" spans="1:14" s="206" customFormat="1" outlineLevel="1">
      <c r="A37" s="251">
        <v>1</v>
      </c>
      <c r="B37" s="380" t="s">
        <v>514</v>
      </c>
      <c r="C37" s="314"/>
      <c r="D37" s="306" t="s">
        <v>459</v>
      </c>
      <c r="E37" s="306">
        <v>16</v>
      </c>
      <c r="F37" s="306"/>
      <c r="G37" s="243">
        <f t="shared" si="9"/>
        <v>16</v>
      </c>
      <c r="H37" s="584"/>
      <c r="I37" s="521">
        <f>G37*H37</f>
        <v>0</v>
      </c>
      <c r="J37" s="272">
        <f t="shared" si="5"/>
        <v>0</v>
      </c>
      <c r="K37" s="272">
        <f t="shared" si="6"/>
        <v>0</v>
      </c>
      <c r="L37" s="273"/>
      <c r="M37" s="272"/>
      <c r="N37" s="451"/>
    </row>
    <row r="38" spans="1:14" s="206" customFormat="1" outlineLevel="1">
      <c r="A38" s="251">
        <v>2</v>
      </c>
      <c r="B38" s="384" t="s">
        <v>458</v>
      </c>
      <c r="C38" s="315"/>
      <c r="D38" s="307" t="s">
        <v>459</v>
      </c>
      <c r="E38" s="307">
        <v>4</v>
      </c>
      <c r="F38" s="307"/>
      <c r="G38" s="246">
        <f t="shared" si="9"/>
        <v>4</v>
      </c>
      <c r="H38" s="585"/>
      <c r="I38" s="330">
        <f>G38*H38</f>
        <v>0</v>
      </c>
      <c r="J38" s="275">
        <f t="shared" si="5"/>
        <v>0</v>
      </c>
      <c r="K38" s="275">
        <f t="shared" si="6"/>
        <v>0</v>
      </c>
      <c r="L38" s="323"/>
      <c r="M38" s="275"/>
      <c r="N38" s="451"/>
    </row>
    <row r="39" spans="1:14" s="206" customFormat="1" outlineLevel="1">
      <c r="A39" s="251">
        <v>3</v>
      </c>
      <c r="B39" s="384" t="s">
        <v>633</v>
      </c>
      <c r="C39" s="315"/>
      <c r="D39" s="307" t="s">
        <v>459</v>
      </c>
      <c r="E39" s="307">
        <v>4</v>
      </c>
      <c r="F39" s="307"/>
      <c r="G39" s="246">
        <f>E39-F39</f>
        <v>4</v>
      </c>
      <c r="H39" s="582"/>
      <c r="I39" s="287">
        <f>G39*H39</f>
        <v>0</v>
      </c>
      <c r="J39" s="275">
        <f>I39*20%</f>
        <v>0</v>
      </c>
      <c r="K39" s="275">
        <f>I39+J39</f>
        <v>0</v>
      </c>
      <c r="L39" s="323"/>
      <c r="M39" s="275"/>
      <c r="N39" s="451"/>
    </row>
    <row r="40" spans="1:14" s="206" customFormat="1" ht="13.8" outlineLevel="1" thickBot="1">
      <c r="A40" s="251">
        <v>4</v>
      </c>
      <c r="B40" s="403" t="s">
        <v>634</v>
      </c>
      <c r="C40" s="404" t="s">
        <v>635</v>
      </c>
      <c r="D40" s="377" t="s">
        <v>102</v>
      </c>
      <c r="E40" s="377">
        <v>40</v>
      </c>
      <c r="F40" s="377"/>
      <c r="G40" s="305">
        <f>E40-F40</f>
        <v>40</v>
      </c>
      <c r="H40" s="583"/>
      <c r="I40" s="454">
        <f>G40*H40</f>
        <v>0</v>
      </c>
      <c r="J40" s="405">
        <f>I40*20%</f>
        <v>0</v>
      </c>
      <c r="K40" s="405">
        <f>I40+J40</f>
        <v>0</v>
      </c>
      <c r="L40" s="532"/>
      <c r="M40" s="405"/>
      <c r="N40" s="451"/>
    </row>
    <row r="41" spans="1:14" s="206" customFormat="1" ht="13.8" thickBot="1">
      <c r="A41" s="456" t="s">
        <v>433</v>
      </c>
      <c r="B41" s="262" t="s">
        <v>636</v>
      </c>
      <c r="C41" s="293"/>
      <c r="D41" s="293"/>
      <c r="E41" s="293"/>
      <c r="F41" s="293"/>
      <c r="G41" s="293"/>
      <c r="H41" s="267"/>
      <c r="I41" s="268">
        <f t="shared" ref="I41:J41" si="10">SUM(I42:I49)</f>
        <v>292446</v>
      </c>
      <c r="J41" s="268">
        <f t="shared" si="10"/>
        <v>58489.200000000004</v>
      </c>
      <c r="K41" s="268">
        <f>SUM(K42:K49)</f>
        <v>350935.19999999995</v>
      </c>
      <c r="L41" s="270"/>
      <c r="M41" s="268"/>
      <c r="N41" s="539"/>
    </row>
    <row r="42" spans="1:14" s="206" customFormat="1" ht="14.4" outlineLevel="1" thickBot="1">
      <c r="A42" s="408">
        <v>1</v>
      </c>
      <c r="B42" s="563" t="s">
        <v>637</v>
      </c>
      <c r="C42" s="409"/>
      <c r="D42" s="410" t="s">
        <v>77</v>
      </c>
      <c r="E42" s="411">
        <v>6</v>
      </c>
      <c r="F42" s="411"/>
      <c r="G42" s="411">
        <f>E42</f>
        <v>6</v>
      </c>
      <c r="H42" s="358">
        <v>7700</v>
      </c>
      <c r="I42" s="412">
        <f t="shared" ref="I42:I49" si="11">G42*H42</f>
        <v>46200</v>
      </c>
      <c r="J42" s="413">
        <f t="shared" si="5"/>
        <v>9240</v>
      </c>
      <c r="K42" s="413">
        <f t="shared" si="6"/>
        <v>55440</v>
      </c>
      <c r="L42" s="376"/>
      <c r="M42" s="413"/>
      <c r="N42" s="451"/>
    </row>
    <row r="43" spans="1:14" s="206" customFormat="1" ht="13.8" outlineLevel="1">
      <c r="A43" s="555">
        <v>2</v>
      </c>
      <c r="B43" s="564" t="s">
        <v>638</v>
      </c>
      <c r="C43" s="562"/>
      <c r="D43" s="410" t="s">
        <v>77</v>
      </c>
      <c r="E43" s="307">
        <v>6</v>
      </c>
      <c r="F43" s="307"/>
      <c r="G43" s="307">
        <f t="shared" ref="G43:G49" si="12">E43</f>
        <v>6</v>
      </c>
      <c r="H43" s="274">
        <v>19600</v>
      </c>
      <c r="I43" s="287">
        <f t="shared" si="11"/>
        <v>117600</v>
      </c>
      <c r="J43" s="275">
        <f t="shared" si="5"/>
        <v>23520</v>
      </c>
      <c r="K43" s="275">
        <f t="shared" si="6"/>
        <v>141120</v>
      </c>
      <c r="L43" s="276"/>
      <c r="M43" s="275"/>
      <c r="N43" s="451"/>
    </row>
    <row r="44" spans="1:14" s="206" customFormat="1" ht="13.8" outlineLevel="1">
      <c r="A44" s="252">
        <v>3</v>
      </c>
      <c r="B44" s="564" t="s">
        <v>639</v>
      </c>
      <c r="C44" s="315"/>
      <c r="D44" s="386" t="s">
        <v>77</v>
      </c>
      <c r="E44" s="307">
        <v>2</v>
      </c>
      <c r="F44" s="307"/>
      <c r="G44" s="307">
        <f t="shared" si="12"/>
        <v>2</v>
      </c>
      <c r="H44" s="274">
        <v>22212</v>
      </c>
      <c r="I44" s="287">
        <f t="shared" si="11"/>
        <v>44424</v>
      </c>
      <c r="J44" s="275">
        <f t="shared" si="5"/>
        <v>8884.8000000000011</v>
      </c>
      <c r="K44" s="275">
        <f t="shared" si="6"/>
        <v>53308.800000000003</v>
      </c>
      <c r="L44" s="276"/>
      <c r="M44" s="275"/>
      <c r="N44" s="451"/>
    </row>
    <row r="45" spans="1:14" s="206" customFormat="1" outlineLevel="1">
      <c r="A45" s="252">
        <v>4</v>
      </c>
      <c r="B45" s="565" t="s">
        <v>640</v>
      </c>
      <c r="C45" s="315"/>
      <c r="D45" s="386" t="s">
        <v>77</v>
      </c>
      <c r="E45" s="307">
        <v>2</v>
      </c>
      <c r="F45" s="307"/>
      <c r="G45" s="307">
        <f t="shared" si="12"/>
        <v>2</v>
      </c>
      <c r="H45" s="274">
        <v>28311</v>
      </c>
      <c r="I45" s="287">
        <f t="shared" si="11"/>
        <v>56622</v>
      </c>
      <c r="J45" s="275">
        <f t="shared" si="5"/>
        <v>11324.400000000001</v>
      </c>
      <c r="K45" s="275">
        <f t="shared" si="6"/>
        <v>67946.399999999994</v>
      </c>
      <c r="L45" s="276"/>
      <c r="M45" s="275"/>
      <c r="N45" s="451"/>
    </row>
    <row r="46" spans="1:14" s="206" customFormat="1" outlineLevel="1">
      <c r="A46" s="252">
        <v>5</v>
      </c>
      <c r="B46" s="564" t="s">
        <v>641</v>
      </c>
      <c r="C46" s="315"/>
      <c r="D46" s="386" t="s">
        <v>77</v>
      </c>
      <c r="E46" s="307">
        <v>2</v>
      </c>
      <c r="F46" s="307"/>
      <c r="G46" s="307">
        <f t="shared" si="12"/>
        <v>2</v>
      </c>
      <c r="H46" s="582"/>
      <c r="I46" s="287">
        <f t="shared" si="11"/>
        <v>0</v>
      </c>
      <c r="J46" s="275">
        <f t="shared" si="5"/>
        <v>0</v>
      </c>
      <c r="K46" s="275">
        <f t="shared" si="6"/>
        <v>0</v>
      </c>
      <c r="L46" s="276" t="s">
        <v>787</v>
      </c>
      <c r="M46" s="275"/>
      <c r="N46" s="451"/>
    </row>
    <row r="47" spans="1:14" s="206" customFormat="1" outlineLevel="1">
      <c r="A47" s="555">
        <v>6</v>
      </c>
      <c r="B47" s="564" t="s">
        <v>642</v>
      </c>
      <c r="C47" s="562"/>
      <c r="D47" s="386" t="s">
        <v>77</v>
      </c>
      <c r="E47" s="307">
        <v>4</v>
      </c>
      <c r="F47" s="307"/>
      <c r="G47" s="307">
        <f t="shared" si="12"/>
        <v>4</v>
      </c>
      <c r="H47" s="274"/>
      <c r="I47" s="287">
        <f t="shared" si="11"/>
        <v>0</v>
      </c>
      <c r="J47" s="275">
        <f t="shared" si="5"/>
        <v>0</v>
      </c>
      <c r="K47" s="275">
        <f t="shared" si="6"/>
        <v>0</v>
      </c>
      <c r="L47" s="276"/>
      <c r="M47" s="275"/>
      <c r="N47" s="451"/>
    </row>
    <row r="48" spans="1:14" s="206" customFormat="1" outlineLevel="1">
      <c r="A48" s="252">
        <v>7</v>
      </c>
      <c r="B48" s="564" t="s">
        <v>643</v>
      </c>
      <c r="C48" s="315"/>
      <c r="D48" s="386" t="s">
        <v>77</v>
      </c>
      <c r="E48" s="307">
        <v>2</v>
      </c>
      <c r="F48" s="307"/>
      <c r="G48" s="307">
        <f t="shared" si="12"/>
        <v>2</v>
      </c>
      <c r="H48" s="274">
        <v>9050</v>
      </c>
      <c r="I48" s="287">
        <f t="shared" si="11"/>
        <v>18100</v>
      </c>
      <c r="J48" s="275">
        <f t="shared" si="5"/>
        <v>3620</v>
      </c>
      <c r="K48" s="275">
        <f t="shared" si="6"/>
        <v>21720</v>
      </c>
      <c r="L48" s="276"/>
      <c r="M48" s="275"/>
      <c r="N48" s="451"/>
    </row>
    <row r="49" spans="1:14" s="206" customFormat="1" ht="13.8" outlineLevel="1" thickBot="1">
      <c r="A49" s="338">
        <v>8</v>
      </c>
      <c r="B49" s="566" t="s">
        <v>644</v>
      </c>
      <c r="C49" s="406"/>
      <c r="D49" s="400" t="s">
        <v>77</v>
      </c>
      <c r="E49" s="399">
        <v>10</v>
      </c>
      <c r="F49" s="399"/>
      <c r="G49" s="399">
        <f t="shared" si="12"/>
        <v>10</v>
      </c>
      <c r="H49" s="339">
        <v>950</v>
      </c>
      <c r="I49" s="340">
        <f t="shared" si="11"/>
        <v>9500</v>
      </c>
      <c r="J49" s="335">
        <f t="shared" si="5"/>
        <v>1900</v>
      </c>
      <c r="K49" s="335">
        <f t="shared" si="6"/>
        <v>11400</v>
      </c>
      <c r="L49" s="407"/>
      <c r="M49" s="335"/>
      <c r="N49" s="451"/>
    </row>
    <row r="50" spans="1:14" s="206" customFormat="1" ht="13.8" thickBot="1">
      <c r="A50" s="456" t="s">
        <v>435</v>
      </c>
      <c r="B50" s="262" t="s">
        <v>655</v>
      </c>
      <c r="C50" s="293"/>
      <c r="D50" s="293"/>
      <c r="E50" s="293"/>
      <c r="F50" s="293"/>
      <c r="G50" s="293"/>
      <c r="H50" s="267"/>
      <c r="I50" s="268">
        <f>I51+I56</f>
        <v>0</v>
      </c>
      <c r="J50" s="268">
        <f>J51+J56</f>
        <v>0</v>
      </c>
      <c r="K50" s="268">
        <f>K51+K56</f>
        <v>0</v>
      </c>
      <c r="L50" s="270"/>
      <c r="M50" s="268"/>
      <c r="N50" s="539"/>
    </row>
    <row r="51" spans="1:14" s="206" customFormat="1" outlineLevel="1">
      <c r="A51" s="488"/>
      <c r="B51" s="525" t="s">
        <v>578</v>
      </c>
      <c r="C51" s="482"/>
      <c r="D51" s="494"/>
      <c r="E51" s="494"/>
      <c r="F51" s="494"/>
      <c r="G51" s="494"/>
      <c r="H51" s="489"/>
      <c r="I51" s="483">
        <f>SUM(I52:I55)</f>
        <v>0</v>
      </c>
      <c r="J51" s="483">
        <f>SUM(J52:J55)</f>
        <v>0</v>
      </c>
      <c r="K51" s="483">
        <f>SUM(K52:K55)</f>
        <v>0</v>
      </c>
      <c r="L51" s="484"/>
      <c r="M51" s="483"/>
      <c r="N51" s="539"/>
    </row>
    <row r="52" spans="1:14" s="206" customFormat="1" outlineLevel="1">
      <c r="A52" s="251">
        <v>1</v>
      </c>
      <c r="B52" s="578" t="s">
        <v>646</v>
      </c>
      <c r="C52" s="381"/>
      <c r="D52" s="243" t="s">
        <v>647</v>
      </c>
      <c r="E52" s="306"/>
      <c r="F52" s="505"/>
      <c r="G52" s="396">
        <v>100</v>
      </c>
      <c r="H52" s="520"/>
      <c r="I52" s="285">
        <f>G52*H52</f>
        <v>0</v>
      </c>
      <c r="J52" s="272">
        <f t="shared" ref="J52:J58" si="13">I52*20%</f>
        <v>0</v>
      </c>
      <c r="K52" s="272">
        <f t="shared" si="6"/>
        <v>0</v>
      </c>
      <c r="L52" s="567" t="s">
        <v>650</v>
      </c>
      <c r="M52" s="356"/>
      <c r="N52" s="536"/>
    </row>
    <row r="53" spans="1:14" s="206" customFormat="1" outlineLevel="1">
      <c r="A53" s="252">
        <v>2</v>
      </c>
      <c r="B53" s="578" t="s">
        <v>648</v>
      </c>
      <c r="C53" s="385"/>
      <c r="D53" s="243" t="s">
        <v>647</v>
      </c>
      <c r="E53" s="307"/>
      <c r="F53" s="506"/>
      <c r="G53" s="386">
        <v>100</v>
      </c>
      <c r="H53" s="329"/>
      <c r="I53" s="287">
        <f>G53*H53</f>
        <v>0</v>
      </c>
      <c r="J53" s="275">
        <f t="shared" si="13"/>
        <v>0</v>
      </c>
      <c r="K53" s="275">
        <f t="shared" si="6"/>
        <v>0</v>
      </c>
      <c r="L53" s="567" t="s">
        <v>650</v>
      </c>
      <c r="M53" s="355"/>
      <c r="N53" s="536"/>
    </row>
    <row r="54" spans="1:14" s="206" customFormat="1" outlineLevel="1">
      <c r="A54" s="252">
        <v>3</v>
      </c>
      <c r="B54" s="579" t="s">
        <v>649</v>
      </c>
      <c r="C54" s="385"/>
      <c r="D54" s="246" t="s">
        <v>77</v>
      </c>
      <c r="E54" s="307"/>
      <c r="F54" s="506"/>
      <c r="G54" s="386">
        <v>20</v>
      </c>
      <c r="H54" s="274"/>
      <c r="I54" s="287">
        <f>G54*H54</f>
        <v>0</v>
      </c>
      <c r="J54" s="275">
        <f t="shared" si="13"/>
        <v>0</v>
      </c>
      <c r="K54" s="275">
        <f t="shared" si="6"/>
        <v>0</v>
      </c>
      <c r="L54" s="567" t="s">
        <v>650</v>
      </c>
      <c r="M54" s="275"/>
      <c r="N54" s="451"/>
    </row>
    <row r="55" spans="1:14" s="206" customFormat="1" outlineLevel="1">
      <c r="A55" s="253">
        <v>4</v>
      </c>
      <c r="B55" s="388" t="s">
        <v>651</v>
      </c>
      <c r="C55" s="389"/>
      <c r="D55" s="298" t="s">
        <v>652</v>
      </c>
      <c r="E55" s="310"/>
      <c r="F55" s="507"/>
      <c r="G55" s="390">
        <v>100</v>
      </c>
      <c r="H55" s="277"/>
      <c r="I55" s="288">
        <f>G55*H55</f>
        <v>0</v>
      </c>
      <c r="J55" s="278">
        <f t="shared" si="13"/>
        <v>0</v>
      </c>
      <c r="K55" s="278">
        <f t="shared" si="6"/>
        <v>0</v>
      </c>
      <c r="L55" s="567" t="s">
        <v>650</v>
      </c>
      <c r="M55" s="278"/>
      <c r="N55" s="451"/>
    </row>
    <row r="56" spans="1:14" s="206" customFormat="1" outlineLevel="1">
      <c r="A56" s="490"/>
      <c r="B56" s="493" t="s">
        <v>579</v>
      </c>
      <c r="C56" s="485"/>
      <c r="D56" s="478"/>
      <c r="E56" s="478"/>
      <c r="F56" s="478"/>
      <c r="G56" s="478"/>
      <c r="H56" s="491"/>
      <c r="I56" s="486">
        <f>SUM(I57:I58)</f>
        <v>0</v>
      </c>
      <c r="J56" s="486">
        <f>SUM(J57:J58)</f>
        <v>0</v>
      </c>
      <c r="K56" s="486">
        <f>SUM(K57:K58)</f>
        <v>0</v>
      </c>
      <c r="L56" s="487"/>
      <c r="M56" s="486"/>
      <c r="N56" s="539"/>
    </row>
    <row r="57" spans="1:14" s="206" customFormat="1" outlineLevel="1">
      <c r="A57" s="251">
        <v>1</v>
      </c>
      <c r="B57" s="578" t="s">
        <v>653</v>
      </c>
      <c r="C57" s="314"/>
      <c r="D57" s="568" t="s">
        <v>77</v>
      </c>
      <c r="E57" s="306"/>
      <c r="F57" s="306"/>
      <c r="G57" s="396">
        <v>25</v>
      </c>
      <c r="H57" s="520"/>
      <c r="I57" s="285">
        <f>G57*H57</f>
        <v>0</v>
      </c>
      <c r="J57" s="272">
        <f t="shared" si="13"/>
        <v>0</v>
      </c>
      <c r="K57" s="272">
        <f t="shared" si="6"/>
        <v>0</v>
      </c>
      <c r="L57" s="567" t="s">
        <v>650</v>
      </c>
      <c r="M57" s="272"/>
      <c r="N57" s="451"/>
    </row>
    <row r="58" spans="1:14" s="206" customFormat="1" ht="13.8" outlineLevel="1" thickBot="1">
      <c r="A58" s="253">
        <v>2</v>
      </c>
      <c r="B58" s="580" t="s">
        <v>654</v>
      </c>
      <c r="C58" s="316"/>
      <c r="D58" s="568" t="s">
        <v>77</v>
      </c>
      <c r="E58" s="310"/>
      <c r="F58" s="310"/>
      <c r="G58" s="390">
        <f t="shared" ref="G58" si="14">E58-F58</f>
        <v>0</v>
      </c>
      <c r="H58" s="277"/>
      <c r="I58" s="288">
        <f>G58*H58</f>
        <v>0</v>
      </c>
      <c r="J58" s="278">
        <f t="shared" si="13"/>
        <v>0</v>
      </c>
      <c r="K58" s="278">
        <f t="shared" si="6"/>
        <v>0</v>
      </c>
      <c r="L58" s="567" t="s">
        <v>650</v>
      </c>
      <c r="M58" s="278"/>
      <c r="N58" s="451"/>
    </row>
    <row r="59" spans="1:14" s="206" customFormat="1" ht="13.8" thickBot="1">
      <c r="A59" s="456" t="s">
        <v>436</v>
      </c>
      <c r="B59" s="262" t="s">
        <v>656</v>
      </c>
      <c r="C59" s="293"/>
      <c r="D59" s="293"/>
      <c r="E59" s="293"/>
      <c r="F59" s="293"/>
      <c r="G59" s="293"/>
      <c r="H59" s="267"/>
      <c r="I59" s="268">
        <f>SUM(I60:I64)</f>
        <v>14300</v>
      </c>
      <c r="J59" s="268">
        <f>SUM(J60:J64)</f>
        <v>2860</v>
      </c>
      <c r="K59" s="268">
        <f>SUM(K60:K64)</f>
        <v>17160</v>
      </c>
      <c r="L59" s="270"/>
      <c r="M59" s="268"/>
      <c r="N59" s="539"/>
    </row>
    <row r="60" spans="1:14" s="206" customFormat="1" outlineLevel="1">
      <c r="A60" s="252">
        <v>1</v>
      </c>
      <c r="B60" s="244" t="s">
        <v>657</v>
      </c>
      <c r="C60" s="318"/>
      <c r="D60" s="246" t="s">
        <v>77</v>
      </c>
      <c r="E60" s="246">
        <v>10</v>
      </c>
      <c r="F60" s="246"/>
      <c r="G60" s="246">
        <f t="shared" ref="G60:G64" si="15">E60-F60</f>
        <v>10</v>
      </c>
      <c r="H60" s="274">
        <v>703</v>
      </c>
      <c r="I60" s="287">
        <f>G60*H60</f>
        <v>7030</v>
      </c>
      <c r="J60" s="275">
        <f>I60*20%</f>
        <v>1406</v>
      </c>
      <c r="K60" s="275">
        <f>I60+J60</f>
        <v>8436</v>
      </c>
      <c r="L60" s="361"/>
      <c r="M60" s="275"/>
      <c r="N60" s="451"/>
    </row>
    <row r="61" spans="1:14" s="206" customFormat="1" outlineLevel="1">
      <c r="A61" s="252">
        <v>2</v>
      </c>
      <c r="B61" s="244" t="s">
        <v>658</v>
      </c>
      <c r="C61" s="318"/>
      <c r="D61" s="246" t="s">
        <v>77</v>
      </c>
      <c r="E61" s="246">
        <v>10</v>
      </c>
      <c r="F61" s="246"/>
      <c r="G61" s="246">
        <f t="shared" si="15"/>
        <v>10</v>
      </c>
      <c r="H61" s="274">
        <v>320</v>
      </c>
      <c r="I61" s="287">
        <f>G61*H61</f>
        <v>3200</v>
      </c>
      <c r="J61" s="275">
        <f>I61*20%</f>
        <v>640</v>
      </c>
      <c r="K61" s="275">
        <f>I61+J61</f>
        <v>3840</v>
      </c>
      <c r="L61" s="361"/>
      <c r="M61" s="275"/>
      <c r="N61" s="451"/>
    </row>
    <row r="62" spans="1:14" s="206" customFormat="1" outlineLevel="1">
      <c r="A62" s="252">
        <v>3</v>
      </c>
      <c r="B62" s="244" t="s">
        <v>659</v>
      </c>
      <c r="C62" s="318"/>
      <c r="D62" s="246" t="s">
        <v>77</v>
      </c>
      <c r="E62" s="246">
        <v>10</v>
      </c>
      <c r="F62" s="246"/>
      <c r="G62" s="246">
        <f t="shared" si="15"/>
        <v>10</v>
      </c>
      <c r="H62" s="274">
        <v>157</v>
      </c>
      <c r="I62" s="287">
        <f>G62*H62</f>
        <v>1570</v>
      </c>
      <c r="J62" s="275">
        <f>I62*20%</f>
        <v>314</v>
      </c>
      <c r="K62" s="275">
        <f>I62+J62</f>
        <v>1884</v>
      </c>
      <c r="L62" s="361"/>
      <c r="M62" s="275"/>
      <c r="N62" s="451"/>
    </row>
    <row r="63" spans="1:14" s="206" customFormat="1" outlineLevel="1">
      <c r="A63" s="252">
        <v>4</v>
      </c>
      <c r="B63" s="244" t="s">
        <v>660</v>
      </c>
      <c r="C63" s="326"/>
      <c r="D63" s="328" t="s">
        <v>77</v>
      </c>
      <c r="E63" s="324">
        <v>10</v>
      </c>
      <c r="F63" s="246"/>
      <c r="G63" s="246">
        <f>E63-F63</f>
        <v>10</v>
      </c>
      <c r="H63" s="274">
        <v>120</v>
      </c>
      <c r="I63" s="287">
        <f>G63*H63</f>
        <v>1200</v>
      </c>
      <c r="J63" s="275">
        <f>I63*20%</f>
        <v>240</v>
      </c>
      <c r="K63" s="275">
        <f>I63+J63</f>
        <v>1440</v>
      </c>
      <c r="L63" s="276"/>
      <c r="M63" s="275"/>
      <c r="N63" s="451"/>
    </row>
    <row r="64" spans="1:14" s="206" customFormat="1" ht="13.8" outlineLevel="1" thickBot="1">
      <c r="A64" s="252">
        <v>5</v>
      </c>
      <c r="B64" s="244" t="s">
        <v>661</v>
      </c>
      <c r="C64" s="318"/>
      <c r="D64" s="246" t="s">
        <v>77</v>
      </c>
      <c r="E64" s="246">
        <v>10</v>
      </c>
      <c r="F64" s="246"/>
      <c r="G64" s="246">
        <f t="shared" si="15"/>
        <v>10</v>
      </c>
      <c r="H64" s="274">
        <v>130</v>
      </c>
      <c r="I64" s="287">
        <f>G64*H64</f>
        <v>1300</v>
      </c>
      <c r="J64" s="275">
        <f>I64*20%</f>
        <v>260</v>
      </c>
      <c r="K64" s="275">
        <f>I64+J64</f>
        <v>1560</v>
      </c>
      <c r="L64" s="361"/>
      <c r="M64" s="275"/>
      <c r="N64" s="451"/>
    </row>
    <row r="65" spans="1:14" s="206" customFormat="1" ht="13.5" customHeight="1" collapsed="1" thickBot="1">
      <c r="A65" s="455" t="s">
        <v>539</v>
      </c>
      <c r="B65" s="263" t="s">
        <v>605</v>
      </c>
      <c r="C65" s="294"/>
      <c r="D65" s="294"/>
      <c r="E65" s="294"/>
      <c r="F65" s="294"/>
      <c r="G65" s="294"/>
      <c r="H65" s="280"/>
      <c r="I65" s="281">
        <f>I66+I85+I94+I110</f>
        <v>596919</v>
      </c>
      <c r="J65" s="281">
        <f>J66+J85+J94+J110</f>
        <v>119383.79999999999</v>
      </c>
      <c r="K65" s="281">
        <f>K66+K85+K94+K110</f>
        <v>716302.8</v>
      </c>
      <c r="L65" s="508"/>
      <c r="M65" s="281"/>
      <c r="N65" s="539"/>
    </row>
    <row r="66" spans="1:14" s="206" customFormat="1">
      <c r="A66" s="526" t="s">
        <v>425</v>
      </c>
      <c r="B66" s="527" t="s">
        <v>536</v>
      </c>
      <c r="C66" s="528"/>
      <c r="D66" s="528"/>
      <c r="E66" s="528"/>
      <c r="F66" s="528"/>
      <c r="G66" s="528"/>
      <c r="H66" s="529"/>
      <c r="I66" s="269">
        <f>I67+I75</f>
        <v>486747</v>
      </c>
      <c r="J66" s="269">
        <f>J67+J75</f>
        <v>97349.4</v>
      </c>
      <c r="K66" s="269">
        <f>K67+K75</f>
        <v>584096.4</v>
      </c>
      <c r="L66" s="530"/>
      <c r="M66" s="269"/>
      <c r="N66" s="539"/>
    </row>
    <row r="67" spans="1:14" s="206" customFormat="1" outlineLevel="1">
      <c r="A67" s="475"/>
      <c r="B67" s="525" t="s">
        <v>578</v>
      </c>
      <c r="C67" s="485"/>
      <c r="D67" s="478"/>
      <c r="E67" s="478"/>
      <c r="F67" s="478"/>
      <c r="G67" s="478"/>
      <c r="H67" s="491"/>
      <c r="I67" s="486">
        <f>SUM(I68:I74)</f>
        <v>81230</v>
      </c>
      <c r="J67" s="486">
        <f>SUM(J68:J74)</f>
        <v>16246</v>
      </c>
      <c r="K67" s="486">
        <f>SUM(K68:K74)</f>
        <v>97476</v>
      </c>
      <c r="L67" s="487"/>
      <c r="M67" s="486"/>
      <c r="N67" s="539"/>
    </row>
    <row r="68" spans="1:14" s="206" customFormat="1" outlineLevel="1">
      <c r="A68" s="251">
        <v>1</v>
      </c>
      <c r="B68" s="256" t="s">
        <v>586</v>
      </c>
      <c r="C68" s="557" t="s">
        <v>604</v>
      </c>
      <c r="D68" s="441" t="s">
        <v>77</v>
      </c>
      <c r="E68" s="441">
        <v>2</v>
      </c>
      <c r="F68" s="243"/>
      <c r="G68" s="243">
        <f>IF(E68-F68&gt;0,E68-F68,0)</f>
        <v>2</v>
      </c>
      <c r="H68" s="545">
        <v>4600</v>
      </c>
      <c r="I68" s="285">
        <f t="shared" ref="I68:I74" si="16">H68*G68</f>
        <v>9200</v>
      </c>
      <c r="J68" s="272">
        <f t="shared" ref="J68:J93" si="17">I68*20%</f>
        <v>1840</v>
      </c>
      <c r="K68" s="272">
        <f t="shared" ref="K68:K74" si="18">I68+J68</f>
        <v>11040</v>
      </c>
      <c r="L68" s="552" t="s">
        <v>584</v>
      </c>
      <c r="M68" s="272"/>
      <c r="N68" s="451"/>
    </row>
    <row r="69" spans="1:14" s="206" customFormat="1" outlineLevel="1">
      <c r="A69" s="252">
        <v>2</v>
      </c>
      <c r="B69" s="256" t="s">
        <v>603</v>
      </c>
      <c r="C69" s="557" t="s">
        <v>604</v>
      </c>
      <c r="D69" s="324" t="s">
        <v>77</v>
      </c>
      <c r="E69" s="324">
        <v>2</v>
      </c>
      <c r="F69" s="246"/>
      <c r="G69" s="246">
        <f t="shared" ref="G69:G74" si="19">IF(E69-F69&gt;0,E69-F69,0)</f>
        <v>2</v>
      </c>
      <c r="H69" s="274">
        <v>14800</v>
      </c>
      <c r="I69" s="287">
        <f t="shared" si="16"/>
        <v>29600</v>
      </c>
      <c r="J69" s="275">
        <f t="shared" si="17"/>
        <v>5920</v>
      </c>
      <c r="K69" s="275">
        <f t="shared" si="18"/>
        <v>35520</v>
      </c>
      <c r="L69" s="552" t="s">
        <v>584</v>
      </c>
      <c r="M69" s="275"/>
      <c r="N69" s="451"/>
    </row>
    <row r="70" spans="1:14" s="206" customFormat="1" outlineLevel="1">
      <c r="A70" s="252">
        <v>3</v>
      </c>
      <c r="B70" s="256" t="s">
        <v>601</v>
      </c>
      <c r="C70" s="535" t="s">
        <v>602</v>
      </c>
      <c r="D70" s="324" t="s">
        <v>470</v>
      </c>
      <c r="E70" s="324">
        <v>2</v>
      </c>
      <c r="F70" s="246"/>
      <c r="G70" s="246">
        <f t="shared" si="19"/>
        <v>2</v>
      </c>
      <c r="H70" s="274">
        <v>5410</v>
      </c>
      <c r="I70" s="287">
        <f t="shared" si="16"/>
        <v>10820</v>
      </c>
      <c r="J70" s="275">
        <f t="shared" si="17"/>
        <v>2164</v>
      </c>
      <c r="K70" s="275">
        <f t="shared" si="18"/>
        <v>12984</v>
      </c>
      <c r="L70" s="552" t="s">
        <v>584</v>
      </c>
      <c r="M70" s="275"/>
      <c r="N70" s="451"/>
    </row>
    <row r="71" spans="1:14" s="206" customFormat="1" outlineLevel="1">
      <c r="A71" s="252">
        <v>4</v>
      </c>
      <c r="B71" s="256" t="s">
        <v>597</v>
      </c>
      <c r="C71" s="535" t="s">
        <v>596</v>
      </c>
      <c r="D71" s="324" t="s">
        <v>470</v>
      </c>
      <c r="E71" s="324">
        <v>10</v>
      </c>
      <c r="F71" s="246"/>
      <c r="G71" s="246">
        <f t="shared" si="19"/>
        <v>10</v>
      </c>
      <c r="H71" s="274">
        <v>758</v>
      </c>
      <c r="I71" s="287">
        <f t="shared" si="16"/>
        <v>7580</v>
      </c>
      <c r="J71" s="275">
        <f t="shared" si="17"/>
        <v>1516</v>
      </c>
      <c r="K71" s="275">
        <f t="shared" si="18"/>
        <v>9096</v>
      </c>
      <c r="L71" s="552" t="s">
        <v>584</v>
      </c>
      <c r="M71" s="275"/>
      <c r="N71" s="451"/>
    </row>
    <row r="72" spans="1:14" s="206" customFormat="1" outlineLevel="1">
      <c r="A72" s="252">
        <v>5</v>
      </c>
      <c r="B72" s="302" t="s">
        <v>598</v>
      </c>
      <c r="C72" s="535" t="s">
        <v>595</v>
      </c>
      <c r="D72" s="324" t="s">
        <v>470</v>
      </c>
      <c r="E72" s="324">
        <v>6</v>
      </c>
      <c r="F72" s="246"/>
      <c r="G72" s="246">
        <f t="shared" si="19"/>
        <v>6</v>
      </c>
      <c r="H72" s="274">
        <v>1925</v>
      </c>
      <c r="I72" s="287">
        <f t="shared" si="16"/>
        <v>11550</v>
      </c>
      <c r="J72" s="275">
        <f t="shared" si="17"/>
        <v>2310</v>
      </c>
      <c r="K72" s="275">
        <f t="shared" si="18"/>
        <v>13860</v>
      </c>
      <c r="L72" s="552" t="s">
        <v>584</v>
      </c>
      <c r="M72" s="275"/>
      <c r="N72" s="451"/>
    </row>
    <row r="73" spans="1:14" s="206" customFormat="1" outlineLevel="1">
      <c r="A73" s="555">
        <v>6</v>
      </c>
      <c r="B73" s="554" t="s">
        <v>599</v>
      </c>
      <c r="C73" s="556" t="s">
        <v>595</v>
      </c>
      <c r="D73" s="324" t="s">
        <v>470</v>
      </c>
      <c r="E73" s="324">
        <v>6</v>
      </c>
      <c r="F73" s="246"/>
      <c r="G73" s="246">
        <v>6</v>
      </c>
      <c r="H73" s="274">
        <v>40</v>
      </c>
      <c r="I73" s="287">
        <f t="shared" si="16"/>
        <v>240</v>
      </c>
      <c r="J73" s="275">
        <f t="shared" si="17"/>
        <v>48</v>
      </c>
      <c r="K73" s="275">
        <f t="shared" si="18"/>
        <v>288</v>
      </c>
      <c r="L73" s="552" t="s">
        <v>584</v>
      </c>
      <c r="M73" s="275"/>
      <c r="N73" s="451"/>
    </row>
    <row r="74" spans="1:14" s="206" customFormat="1" outlineLevel="1">
      <c r="A74" s="253">
        <v>7</v>
      </c>
      <c r="B74" s="553" t="s">
        <v>600</v>
      </c>
      <c r="C74" s="535" t="s">
        <v>596</v>
      </c>
      <c r="D74" s="442" t="s">
        <v>470</v>
      </c>
      <c r="E74" s="442">
        <v>20</v>
      </c>
      <c r="F74" s="298"/>
      <c r="G74" s="298">
        <f t="shared" si="19"/>
        <v>20</v>
      </c>
      <c r="H74" s="277">
        <v>612</v>
      </c>
      <c r="I74" s="288">
        <f t="shared" si="16"/>
        <v>12240</v>
      </c>
      <c r="J74" s="278">
        <f t="shared" si="17"/>
        <v>2448</v>
      </c>
      <c r="K74" s="278">
        <f t="shared" si="18"/>
        <v>14688</v>
      </c>
      <c r="L74" s="552" t="s">
        <v>584</v>
      </c>
      <c r="M74" s="278"/>
      <c r="N74" s="451"/>
    </row>
    <row r="75" spans="1:14" s="206" customFormat="1" outlineLevel="1">
      <c r="A75" s="492"/>
      <c r="B75" s="493" t="s">
        <v>579</v>
      </c>
      <c r="C75" s="482"/>
      <c r="D75" s="494"/>
      <c r="E75" s="494"/>
      <c r="F75" s="494"/>
      <c r="G75" s="494"/>
      <c r="H75" s="496"/>
      <c r="I75" s="486">
        <f>SUM(I76:I84)</f>
        <v>405517</v>
      </c>
      <c r="J75" s="486">
        <f>SUM(J76:J84)</f>
        <v>81103.399999999994</v>
      </c>
      <c r="K75" s="486">
        <f>SUM(K76:K84)</f>
        <v>486620.4</v>
      </c>
      <c r="L75" s="559"/>
      <c r="M75" s="558"/>
      <c r="N75" s="539"/>
    </row>
    <row r="76" spans="1:14" s="206" customFormat="1" ht="28.5" customHeight="1" outlineLevel="1">
      <c r="A76" s="440" t="s">
        <v>508</v>
      </c>
      <c r="B76" s="256" t="s">
        <v>582</v>
      </c>
      <c r="C76" s="533" t="s">
        <v>585</v>
      </c>
      <c r="D76" s="441" t="s">
        <v>77</v>
      </c>
      <c r="E76" s="441">
        <v>3</v>
      </c>
      <c r="F76" s="243"/>
      <c r="G76" s="243">
        <f>E76-F76</f>
        <v>3</v>
      </c>
      <c r="H76" s="520">
        <v>30300</v>
      </c>
      <c r="I76" s="285">
        <f t="shared" ref="I76:I81" si="20">H76*G76</f>
        <v>90900</v>
      </c>
      <c r="J76" s="272">
        <f t="shared" si="17"/>
        <v>18180</v>
      </c>
      <c r="K76" s="272">
        <f t="shared" ref="K76:K81" si="21">I76+J76</f>
        <v>109080</v>
      </c>
      <c r="L76" s="552" t="s">
        <v>584</v>
      </c>
      <c r="M76" s="272"/>
      <c r="N76" s="451"/>
    </row>
    <row r="77" spans="1:14" s="206" customFormat="1" ht="27" customHeight="1" outlineLevel="1">
      <c r="A77" s="440" t="s">
        <v>453</v>
      </c>
      <c r="B77" s="256" t="s">
        <v>583</v>
      </c>
      <c r="C77" s="534" t="s">
        <v>585</v>
      </c>
      <c r="D77" s="324" t="s">
        <v>77</v>
      </c>
      <c r="E77" s="324">
        <v>3</v>
      </c>
      <c r="F77" s="246"/>
      <c r="G77" s="246">
        <f t="shared" ref="G77:G81" si="22">E77-F77</f>
        <v>3</v>
      </c>
      <c r="H77" s="329">
        <v>7209</v>
      </c>
      <c r="I77" s="287">
        <f t="shared" si="20"/>
        <v>21627</v>
      </c>
      <c r="J77" s="275">
        <f t="shared" si="17"/>
        <v>4325.4000000000005</v>
      </c>
      <c r="K77" s="275">
        <f t="shared" si="21"/>
        <v>25952.400000000001</v>
      </c>
      <c r="L77" s="552" t="s">
        <v>584</v>
      </c>
      <c r="M77" s="275"/>
      <c r="N77" s="451"/>
    </row>
    <row r="78" spans="1:14" s="206" customFormat="1" ht="39.75" customHeight="1" outlineLevel="1">
      <c r="A78" s="440" t="s">
        <v>451</v>
      </c>
      <c r="B78" s="256" t="s">
        <v>586</v>
      </c>
      <c r="C78" s="534" t="s">
        <v>587</v>
      </c>
      <c r="D78" s="324" t="s">
        <v>77</v>
      </c>
      <c r="E78" s="324">
        <v>10</v>
      </c>
      <c r="F78" s="246"/>
      <c r="G78" s="246">
        <f t="shared" si="22"/>
        <v>10</v>
      </c>
      <c r="H78" s="329">
        <v>4560</v>
      </c>
      <c r="I78" s="287">
        <f t="shared" si="20"/>
        <v>45600</v>
      </c>
      <c r="J78" s="275">
        <f t="shared" si="17"/>
        <v>9120</v>
      </c>
      <c r="K78" s="275">
        <f t="shared" si="21"/>
        <v>54720</v>
      </c>
      <c r="L78" s="552" t="s">
        <v>584</v>
      </c>
      <c r="M78" s="275"/>
      <c r="N78" s="451"/>
    </row>
    <row r="79" spans="1:14" s="206" customFormat="1" ht="39" customHeight="1" outlineLevel="1">
      <c r="A79" s="440" t="s">
        <v>509</v>
      </c>
      <c r="B79" s="256" t="s">
        <v>766</v>
      </c>
      <c r="C79" s="534" t="s">
        <v>587</v>
      </c>
      <c r="D79" s="324" t="s">
        <v>77</v>
      </c>
      <c r="E79" s="324">
        <v>10</v>
      </c>
      <c r="F79" s="246"/>
      <c r="G79" s="246">
        <f t="shared" si="22"/>
        <v>10</v>
      </c>
      <c r="H79" s="329">
        <f>6860+4000</f>
        <v>10860</v>
      </c>
      <c r="I79" s="287">
        <f t="shared" si="20"/>
        <v>108600</v>
      </c>
      <c r="J79" s="275">
        <f t="shared" si="17"/>
        <v>21720</v>
      </c>
      <c r="K79" s="275">
        <f t="shared" si="21"/>
        <v>130320</v>
      </c>
      <c r="L79" s="552" t="s">
        <v>584</v>
      </c>
      <c r="M79" s="275"/>
      <c r="N79" s="451"/>
    </row>
    <row r="80" spans="1:14" s="206" customFormat="1" outlineLevel="1">
      <c r="A80" s="440" t="s">
        <v>452</v>
      </c>
      <c r="B80" s="256" t="s">
        <v>588</v>
      </c>
      <c r="C80" s="535" t="s">
        <v>589</v>
      </c>
      <c r="D80" s="324" t="s">
        <v>470</v>
      </c>
      <c r="E80" s="324">
        <v>3</v>
      </c>
      <c r="F80" s="246"/>
      <c r="G80" s="246">
        <f t="shared" si="22"/>
        <v>3</v>
      </c>
      <c r="H80" s="329">
        <v>6820</v>
      </c>
      <c r="I80" s="287">
        <f t="shared" si="20"/>
        <v>20460</v>
      </c>
      <c r="J80" s="275">
        <f t="shared" si="17"/>
        <v>4092</v>
      </c>
      <c r="K80" s="275">
        <f t="shared" si="21"/>
        <v>24552</v>
      </c>
      <c r="L80" s="552" t="s">
        <v>584</v>
      </c>
      <c r="M80" s="275"/>
      <c r="N80" s="451"/>
    </row>
    <row r="81" spans="1:14" s="206" customFormat="1" outlineLevel="1">
      <c r="A81" s="440" t="s">
        <v>510</v>
      </c>
      <c r="B81" s="256" t="s">
        <v>591</v>
      </c>
      <c r="C81" s="535" t="s">
        <v>590</v>
      </c>
      <c r="D81" s="324" t="s">
        <v>470</v>
      </c>
      <c r="E81" s="324">
        <v>10</v>
      </c>
      <c r="F81" s="246"/>
      <c r="G81" s="246">
        <f t="shared" si="22"/>
        <v>10</v>
      </c>
      <c r="H81" s="329">
        <v>5540</v>
      </c>
      <c r="I81" s="287">
        <f t="shared" si="20"/>
        <v>55400</v>
      </c>
      <c r="J81" s="275">
        <f t="shared" si="17"/>
        <v>11080</v>
      </c>
      <c r="K81" s="275">
        <f t="shared" si="21"/>
        <v>66480</v>
      </c>
      <c r="L81" s="552" t="s">
        <v>584</v>
      </c>
      <c r="M81" s="275"/>
      <c r="N81" s="451"/>
    </row>
    <row r="82" spans="1:14" s="206" customFormat="1" outlineLevel="1">
      <c r="A82" s="440" t="s">
        <v>511</v>
      </c>
      <c r="B82" s="256" t="s">
        <v>592</v>
      </c>
      <c r="C82" s="535" t="s">
        <v>595</v>
      </c>
      <c r="D82" s="324" t="s">
        <v>470</v>
      </c>
      <c r="E82" s="324">
        <v>5</v>
      </c>
      <c r="F82" s="246"/>
      <c r="G82" s="246">
        <f>E82-F82</f>
        <v>5</v>
      </c>
      <c r="H82" s="274">
        <v>3928</v>
      </c>
      <c r="I82" s="287">
        <f>H82*G82</f>
        <v>19640</v>
      </c>
      <c r="J82" s="275">
        <f>I82*20%</f>
        <v>3928</v>
      </c>
      <c r="K82" s="275">
        <f>I82+J82</f>
        <v>23568</v>
      </c>
      <c r="L82" s="552" t="s">
        <v>584</v>
      </c>
      <c r="M82" s="275"/>
      <c r="N82" s="451"/>
    </row>
    <row r="83" spans="1:14" s="206" customFormat="1" outlineLevel="1">
      <c r="A83" s="440" t="s">
        <v>512</v>
      </c>
      <c r="B83" s="256" t="s">
        <v>593</v>
      </c>
      <c r="C83" s="535" t="s">
        <v>596</v>
      </c>
      <c r="D83" s="324" t="s">
        <v>470</v>
      </c>
      <c r="E83" s="324">
        <v>90</v>
      </c>
      <c r="F83" s="246"/>
      <c r="G83" s="246">
        <f>E83-F83</f>
        <v>90</v>
      </c>
      <c r="H83" s="274">
        <v>461</v>
      </c>
      <c r="I83" s="287">
        <f>H83*G83</f>
        <v>41490</v>
      </c>
      <c r="J83" s="275">
        <f>I83*20%</f>
        <v>8298</v>
      </c>
      <c r="K83" s="275">
        <f>I83+J83</f>
        <v>49788</v>
      </c>
      <c r="L83" s="552" t="s">
        <v>584</v>
      </c>
      <c r="M83" s="275"/>
      <c r="N83" s="451"/>
    </row>
    <row r="84" spans="1:14" s="206" customFormat="1" ht="13.8" outlineLevel="1" thickBot="1">
      <c r="A84" s="440" t="s">
        <v>513</v>
      </c>
      <c r="B84" s="374" t="s">
        <v>594</v>
      </c>
      <c r="C84" s="535" t="s">
        <v>596</v>
      </c>
      <c r="D84" s="445" t="s">
        <v>470</v>
      </c>
      <c r="E84" s="445">
        <v>45</v>
      </c>
      <c r="F84" s="333"/>
      <c r="G84" s="333">
        <f>E84-F84</f>
        <v>45</v>
      </c>
      <c r="H84" s="274">
        <v>40</v>
      </c>
      <c r="I84" s="340">
        <f>H84*G84</f>
        <v>1800</v>
      </c>
      <c r="J84" s="335">
        <f>I84*20%</f>
        <v>360</v>
      </c>
      <c r="K84" s="335">
        <f>I84+J84</f>
        <v>2160</v>
      </c>
      <c r="L84" s="552" t="s">
        <v>584</v>
      </c>
      <c r="M84" s="335"/>
      <c r="N84" s="451"/>
    </row>
    <row r="85" spans="1:14" s="206" customFormat="1" ht="13.8" thickBot="1">
      <c r="A85" s="456" t="s">
        <v>428</v>
      </c>
      <c r="B85" s="262" t="s">
        <v>441</v>
      </c>
      <c r="C85" s="293"/>
      <c r="D85" s="293"/>
      <c r="E85" s="293"/>
      <c r="F85" s="293"/>
      <c r="G85" s="293"/>
      <c r="H85" s="267"/>
      <c r="I85" s="268">
        <f>SUM(I86:I93)</f>
        <v>87672</v>
      </c>
      <c r="J85" s="268">
        <f>SUM(J86:J93)</f>
        <v>17534.400000000001</v>
      </c>
      <c r="K85" s="268">
        <f>SUM(K86:K93)</f>
        <v>105206.40000000001</v>
      </c>
      <c r="L85" s="270"/>
      <c r="M85" s="268"/>
      <c r="N85" s="539"/>
    </row>
    <row r="86" spans="1:14" s="206" customFormat="1" outlineLevel="1">
      <c r="A86" s="252">
        <v>1</v>
      </c>
      <c r="B86" s="256" t="s">
        <v>606</v>
      </c>
      <c r="C86" s="312" t="s">
        <v>608</v>
      </c>
      <c r="D86" s="307" t="s">
        <v>77</v>
      </c>
      <c r="E86" s="328">
        <v>4</v>
      </c>
      <c r="F86" s="328"/>
      <c r="G86" s="246">
        <v>4</v>
      </c>
      <c r="H86" s="329">
        <v>10040</v>
      </c>
      <c r="I86" s="330">
        <f>G86*H86</f>
        <v>40160</v>
      </c>
      <c r="J86" s="275">
        <f>I86*20%</f>
        <v>8032</v>
      </c>
      <c r="K86" s="275">
        <f>I86+J86</f>
        <v>48192</v>
      </c>
      <c r="L86" s="276"/>
      <c r="M86" s="405"/>
      <c r="N86" s="451"/>
    </row>
    <row r="87" spans="1:14" s="206" customFormat="1" outlineLevel="1">
      <c r="A87" s="252">
        <v>2</v>
      </c>
      <c r="B87" s="256" t="s">
        <v>460</v>
      </c>
      <c r="C87" s="326" t="s">
        <v>608</v>
      </c>
      <c r="D87" s="307" t="s">
        <v>77</v>
      </c>
      <c r="E87" s="328">
        <v>50</v>
      </c>
      <c r="F87" s="328"/>
      <c r="G87" s="246">
        <f>E87-F87</f>
        <v>50</v>
      </c>
      <c r="H87" s="329">
        <v>77</v>
      </c>
      <c r="I87" s="330">
        <f>G87*H87</f>
        <v>3850</v>
      </c>
      <c r="J87" s="275">
        <f>I87*20%</f>
        <v>770</v>
      </c>
      <c r="K87" s="275">
        <f>I87+J87</f>
        <v>4620</v>
      </c>
      <c r="L87" s="560"/>
      <c r="M87" s="561"/>
      <c r="N87" s="451"/>
    </row>
    <row r="88" spans="1:14" s="206" customFormat="1" outlineLevel="1">
      <c r="A88" s="252">
        <v>3</v>
      </c>
      <c r="B88" s="256" t="s">
        <v>85</v>
      </c>
      <c r="C88" s="312" t="s">
        <v>86</v>
      </c>
      <c r="D88" s="307" t="s">
        <v>77</v>
      </c>
      <c r="E88" s="309">
        <v>2</v>
      </c>
      <c r="F88" s="309"/>
      <c r="G88" s="246">
        <f t="shared" ref="G88:G92" si="23">E88-F88</f>
        <v>2</v>
      </c>
      <c r="H88" s="274">
        <v>47</v>
      </c>
      <c r="I88" s="287">
        <f t="shared" ref="I88:I93" si="24">G88*H88</f>
        <v>94</v>
      </c>
      <c r="J88" s="275">
        <f t="shared" si="17"/>
        <v>18.8</v>
      </c>
      <c r="K88" s="275">
        <f t="shared" ref="K88:K93" si="25">I88+J88</f>
        <v>112.8</v>
      </c>
      <c r="L88" s="276"/>
      <c r="M88" s="561"/>
      <c r="N88" s="451"/>
    </row>
    <row r="89" spans="1:14" s="206" customFormat="1" outlineLevel="1">
      <c r="A89" s="252">
        <v>4</v>
      </c>
      <c r="B89" s="256" t="s">
        <v>85</v>
      </c>
      <c r="C89" s="312" t="s">
        <v>87</v>
      </c>
      <c r="D89" s="307" t="s">
        <v>77</v>
      </c>
      <c r="E89" s="309">
        <v>2</v>
      </c>
      <c r="F89" s="309"/>
      <c r="G89" s="246">
        <f t="shared" si="23"/>
        <v>2</v>
      </c>
      <c r="H89" s="274">
        <v>47</v>
      </c>
      <c r="I89" s="287">
        <f t="shared" si="24"/>
        <v>94</v>
      </c>
      <c r="J89" s="275">
        <f t="shared" si="17"/>
        <v>18.8</v>
      </c>
      <c r="K89" s="275">
        <f t="shared" si="25"/>
        <v>112.8</v>
      </c>
      <c r="L89" s="276"/>
      <c r="M89" s="561"/>
      <c r="N89" s="451"/>
    </row>
    <row r="90" spans="1:14" s="206" customFormat="1" outlineLevel="1">
      <c r="A90" s="252">
        <v>5</v>
      </c>
      <c r="B90" s="256" t="s">
        <v>85</v>
      </c>
      <c r="C90" s="312" t="s">
        <v>88</v>
      </c>
      <c r="D90" s="307" t="s">
        <v>77</v>
      </c>
      <c r="E90" s="309">
        <v>2</v>
      </c>
      <c r="F90" s="309"/>
      <c r="G90" s="246">
        <f t="shared" si="23"/>
        <v>2</v>
      </c>
      <c r="H90" s="274">
        <v>47</v>
      </c>
      <c r="I90" s="287">
        <f t="shared" si="24"/>
        <v>94</v>
      </c>
      <c r="J90" s="275">
        <f t="shared" si="17"/>
        <v>18.8</v>
      </c>
      <c r="K90" s="275">
        <f t="shared" si="25"/>
        <v>112.8</v>
      </c>
      <c r="L90" s="276"/>
      <c r="M90" s="561"/>
      <c r="N90" s="451"/>
    </row>
    <row r="91" spans="1:14" s="206" customFormat="1" outlineLevel="1">
      <c r="A91" s="252">
        <v>6</v>
      </c>
      <c r="B91" s="256" t="s">
        <v>609</v>
      </c>
      <c r="C91" s="312" t="s">
        <v>612</v>
      </c>
      <c r="D91" s="307" t="s">
        <v>77</v>
      </c>
      <c r="E91" s="309">
        <v>12</v>
      </c>
      <c r="F91" s="309"/>
      <c r="G91" s="246">
        <f t="shared" si="23"/>
        <v>12</v>
      </c>
      <c r="H91" s="274">
        <v>504</v>
      </c>
      <c r="I91" s="287">
        <f t="shared" si="24"/>
        <v>6048</v>
      </c>
      <c r="J91" s="275">
        <f t="shared" si="17"/>
        <v>1209.6000000000001</v>
      </c>
      <c r="K91" s="275">
        <f t="shared" si="25"/>
        <v>7257.6</v>
      </c>
      <c r="L91" s="552" t="s">
        <v>584</v>
      </c>
      <c r="M91" s="451"/>
      <c r="N91" s="451"/>
    </row>
    <row r="92" spans="1:14" s="206" customFormat="1" outlineLevel="1">
      <c r="A92" s="252">
        <v>7</v>
      </c>
      <c r="B92" s="256" t="s">
        <v>610</v>
      </c>
      <c r="C92" s="312" t="s">
        <v>109</v>
      </c>
      <c r="D92" s="307" t="s">
        <v>77</v>
      </c>
      <c r="E92" s="309">
        <v>3</v>
      </c>
      <c r="F92" s="309"/>
      <c r="G92" s="246">
        <f t="shared" si="23"/>
        <v>3</v>
      </c>
      <c r="H92" s="274">
        <v>1512</v>
      </c>
      <c r="I92" s="287">
        <f t="shared" si="24"/>
        <v>4536</v>
      </c>
      <c r="J92" s="275">
        <f t="shared" si="17"/>
        <v>907.2</v>
      </c>
      <c r="K92" s="275">
        <f t="shared" si="25"/>
        <v>5443.2</v>
      </c>
      <c r="L92" s="552" t="s">
        <v>584</v>
      </c>
      <c r="M92" s="451"/>
      <c r="N92" s="451"/>
    </row>
    <row r="93" spans="1:14" s="206" customFormat="1" ht="13.8" outlineLevel="1" thickBot="1">
      <c r="A93" s="252">
        <v>8</v>
      </c>
      <c r="B93" s="256" t="s">
        <v>607</v>
      </c>
      <c r="C93" s="312" t="s">
        <v>612</v>
      </c>
      <c r="D93" s="307" t="s">
        <v>77</v>
      </c>
      <c r="E93" s="309">
        <v>36</v>
      </c>
      <c r="F93" s="309"/>
      <c r="G93" s="246">
        <f>E93-F93</f>
        <v>36</v>
      </c>
      <c r="H93" s="274">
        <v>911</v>
      </c>
      <c r="I93" s="287">
        <f t="shared" si="24"/>
        <v>32796</v>
      </c>
      <c r="J93" s="275">
        <f t="shared" si="17"/>
        <v>6559.2000000000007</v>
      </c>
      <c r="K93" s="275">
        <f t="shared" si="25"/>
        <v>39355.199999999997</v>
      </c>
      <c r="L93" s="552" t="s">
        <v>584</v>
      </c>
      <c r="M93" s="275"/>
      <c r="N93" s="451"/>
    </row>
    <row r="94" spans="1:14" s="206" customFormat="1" ht="13.8" thickBot="1">
      <c r="A94" s="456" t="s">
        <v>429</v>
      </c>
      <c r="B94" s="262" t="s">
        <v>611</v>
      </c>
      <c r="C94" s="293"/>
      <c r="D94" s="293"/>
      <c r="E94" s="293"/>
      <c r="F94" s="293"/>
      <c r="G94" s="293"/>
      <c r="H94" s="267"/>
      <c r="I94" s="268">
        <f>I95+I102</f>
        <v>0</v>
      </c>
      <c r="J94" s="268">
        <f t="shared" ref="J94:K94" si="26">J95+J102</f>
        <v>0</v>
      </c>
      <c r="K94" s="268">
        <f t="shared" si="26"/>
        <v>0</v>
      </c>
      <c r="L94" s="270"/>
      <c r="M94" s="268"/>
      <c r="N94" s="539"/>
    </row>
    <row r="95" spans="1:14" s="206" customFormat="1" outlineLevel="1">
      <c r="A95" s="497"/>
      <c r="B95" s="525" t="s">
        <v>578</v>
      </c>
      <c r="C95" s="498"/>
      <c r="D95" s="495"/>
      <c r="E95" s="495"/>
      <c r="F95" s="495"/>
      <c r="G95" s="509"/>
      <c r="H95" s="499"/>
      <c r="I95" s="460">
        <f>SUM(I96:I101)</f>
        <v>0</v>
      </c>
      <c r="J95" s="460">
        <f t="shared" ref="J95:K95" si="27">SUM(J96:J101)</f>
        <v>0</v>
      </c>
      <c r="K95" s="460">
        <f t="shared" si="27"/>
        <v>0</v>
      </c>
      <c r="L95" s="510"/>
      <c r="M95" s="460"/>
      <c r="N95" s="539"/>
    </row>
    <row r="96" spans="1:14" s="206" customFormat="1" outlineLevel="1">
      <c r="A96" s="251">
        <v>1</v>
      </c>
      <c r="B96" s="380" t="s">
        <v>613</v>
      </c>
      <c r="C96" s="381"/>
      <c r="D96" s="243" t="s">
        <v>77</v>
      </c>
      <c r="E96" s="306">
        <v>15</v>
      </c>
      <c r="F96" s="505"/>
      <c r="G96" s="382">
        <f t="shared" ref="G96:G101" si="28">E96-F96</f>
        <v>15</v>
      </c>
      <c r="H96" s="586"/>
      <c r="I96" s="375">
        <f t="shared" ref="I96:I101" si="29">G96*H96</f>
        <v>0</v>
      </c>
      <c r="J96" s="272">
        <f t="shared" ref="J96:J109" si="30">I96*20%</f>
        <v>0</v>
      </c>
      <c r="K96" s="272">
        <f t="shared" ref="K96:K101" si="31">I96+J96</f>
        <v>0</v>
      </c>
      <c r="L96" s="383"/>
      <c r="M96" s="272"/>
      <c r="N96" s="451"/>
    </row>
    <row r="97" spans="1:16" s="206" customFormat="1" outlineLevel="1">
      <c r="A97" s="252">
        <v>2</v>
      </c>
      <c r="B97" s="380" t="s">
        <v>614</v>
      </c>
      <c r="C97" s="385"/>
      <c r="D97" s="246" t="s">
        <v>77</v>
      </c>
      <c r="E97" s="307">
        <v>12</v>
      </c>
      <c r="F97" s="506"/>
      <c r="G97" s="386">
        <v>12</v>
      </c>
      <c r="H97" s="582"/>
      <c r="I97" s="287">
        <f t="shared" si="29"/>
        <v>0</v>
      </c>
      <c r="J97" s="275">
        <f t="shared" si="30"/>
        <v>0</v>
      </c>
      <c r="K97" s="275">
        <f t="shared" si="31"/>
        <v>0</v>
      </c>
      <c r="L97" s="387"/>
      <c r="M97" s="275"/>
      <c r="N97" s="451"/>
    </row>
    <row r="98" spans="1:16" s="206" customFormat="1" outlineLevel="1">
      <c r="A98" s="252">
        <v>3</v>
      </c>
      <c r="B98" s="380" t="s">
        <v>615</v>
      </c>
      <c r="C98" s="385"/>
      <c r="D98" s="246" t="s">
        <v>77</v>
      </c>
      <c r="E98" s="307">
        <v>12</v>
      </c>
      <c r="F98" s="506"/>
      <c r="G98" s="386">
        <f t="shared" si="28"/>
        <v>12</v>
      </c>
      <c r="H98" s="582"/>
      <c r="I98" s="287">
        <f t="shared" si="29"/>
        <v>0</v>
      </c>
      <c r="J98" s="275">
        <f t="shared" si="30"/>
        <v>0</v>
      </c>
      <c r="K98" s="275">
        <f t="shared" si="31"/>
        <v>0</v>
      </c>
      <c r="L98" s="387"/>
      <c r="M98" s="275"/>
      <c r="N98" s="451"/>
    </row>
    <row r="99" spans="1:16" s="206" customFormat="1" outlineLevel="1">
      <c r="A99" s="252">
        <v>4</v>
      </c>
      <c r="B99" s="380" t="s">
        <v>616</v>
      </c>
      <c r="C99" s="385"/>
      <c r="D99" s="246" t="s">
        <v>77</v>
      </c>
      <c r="E99" s="307">
        <v>12</v>
      </c>
      <c r="F99" s="506"/>
      <c r="G99" s="386">
        <f t="shared" si="28"/>
        <v>12</v>
      </c>
      <c r="H99" s="582"/>
      <c r="I99" s="287">
        <f t="shared" si="29"/>
        <v>0</v>
      </c>
      <c r="J99" s="275">
        <f t="shared" si="30"/>
        <v>0</v>
      </c>
      <c r="K99" s="275">
        <f t="shared" si="31"/>
        <v>0</v>
      </c>
      <c r="L99" s="387"/>
      <c r="M99" s="275"/>
      <c r="N99" s="451"/>
    </row>
    <row r="100" spans="1:16" s="206" customFormat="1" outlineLevel="1">
      <c r="A100" s="252">
        <v>5</v>
      </c>
      <c r="B100" s="380" t="s">
        <v>617</v>
      </c>
      <c r="C100" s="385"/>
      <c r="D100" s="246" t="s">
        <v>77</v>
      </c>
      <c r="E100" s="307">
        <v>6</v>
      </c>
      <c r="F100" s="506"/>
      <c r="G100" s="386">
        <v>6</v>
      </c>
      <c r="H100" s="582"/>
      <c r="I100" s="287">
        <f t="shared" si="29"/>
        <v>0</v>
      </c>
      <c r="J100" s="275">
        <f t="shared" si="30"/>
        <v>0</v>
      </c>
      <c r="K100" s="275">
        <f t="shared" si="31"/>
        <v>0</v>
      </c>
      <c r="L100" s="387"/>
      <c r="M100" s="275"/>
      <c r="N100" s="451"/>
    </row>
    <row r="101" spans="1:16" s="206" customFormat="1" outlineLevel="1">
      <c r="A101" s="253">
        <v>6</v>
      </c>
      <c r="B101" s="380" t="s">
        <v>618</v>
      </c>
      <c r="C101" s="389"/>
      <c r="D101" s="298" t="s">
        <v>77</v>
      </c>
      <c r="E101" s="310">
        <v>12</v>
      </c>
      <c r="F101" s="507"/>
      <c r="G101" s="390">
        <f t="shared" si="28"/>
        <v>12</v>
      </c>
      <c r="H101" s="587"/>
      <c r="I101" s="288">
        <f t="shared" si="29"/>
        <v>0</v>
      </c>
      <c r="J101" s="278">
        <f t="shared" si="30"/>
        <v>0</v>
      </c>
      <c r="K101" s="278">
        <f t="shared" si="31"/>
        <v>0</v>
      </c>
      <c r="L101" s="391"/>
      <c r="M101" s="278"/>
      <c r="N101" s="451"/>
    </row>
    <row r="102" spans="1:16" s="206" customFormat="1" outlineLevel="1">
      <c r="A102" s="475"/>
      <c r="B102" s="493" t="s">
        <v>579</v>
      </c>
      <c r="C102" s="498"/>
      <c r="D102" s="494"/>
      <c r="E102" s="500"/>
      <c r="F102" s="494"/>
      <c r="G102" s="501"/>
      <c r="H102" s="479"/>
      <c r="I102" s="483">
        <f>SUM(I103:I109)</f>
        <v>0</v>
      </c>
      <c r="J102" s="483">
        <f>SUM(J103:J109)</f>
        <v>0</v>
      </c>
      <c r="K102" s="483">
        <f>SUM(K103:K109)</f>
        <v>0</v>
      </c>
      <c r="L102" s="487"/>
      <c r="M102" s="483"/>
      <c r="N102" s="539"/>
    </row>
    <row r="103" spans="1:16" s="206" customFormat="1" outlineLevel="1">
      <c r="A103" s="251">
        <v>1</v>
      </c>
      <c r="B103" s="380" t="s">
        <v>619</v>
      </c>
      <c r="C103" s="392"/>
      <c r="D103" s="393" t="s">
        <v>77</v>
      </c>
      <c r="E103" s="394">
        <v>2</v>
      </c>
      <c r="F103" s="395"/>
      <c r="G103" s="396">
        <f t="shared" ref="G103:G109" si="32">E103-F103</f>
        <v>2</v>
      </c>
      <c r="H103" s="586"/>
      <c r="I103" s="375">
        <f t="shared" ref="I103:I109" si="33">G103*H103</f>
        <v>0</v>
      </c>
      <c r="J103" s="272">
        <f t="shared" si="30"/>
        <v>0</v>
      </c>
      <c r="K103" s="272">
        <f t="shared" ref="K103:K109" si="34">I103+J103</f>
        <v>0</v>
      </c>
      <c r="L103" s="337"/>
      <c r="M103" s="272"/>
      <c r="N103" s="451"/>
    </row>
    <row r="104" spans="1:16" s="206" customFormat="1" outlineLevel="1">
      <c r="A104" s="251">
        <v>2</v>
      </c>
      <c r="B104" s="380" t="s">
        <v>620</v>
      </c>
      <c r="C104" s="325"/>
      <c r="D104" s="307" t="s">
        <v>77</v>
      </c>
      <c r="E104" s="373">
        <v>2</v>
      </c>
      <c r="F104" s="397"/>
      <c r="G104" s="386">
        <f t="shared" si="32"/>
        <v>2</v>
      </c>
      <c r="H104" s="582"/>
      <c r="I104" s="287">
        <f t="shared" si="33"/>
        <v>0</v>
      </c>
      <c r="J104" s="275">
        <f t="shared" si="30"/>
        <v>0</v>
      </c>
      <c r="K104" s="275">
        <f t="shared" si="34"/>
        <v>0</v>
      </c>
      <c r="L104" s="276"/>
      <c r="M104" s="275"/>
      <c r="N104" s="451"/>
    </row>
    <row r="105" spans="1:16" s="206" customFormat="1" outlineLevel="1">
      <c r="A105" s="251">
        <v>3</v>
      </c>
      <c r="B105" s="380" t="s">
        <v>621</v>
      </c>
      <c r="C105" s="325"/>
      <c r="D105" s="307" t="s">
        <v>77</v>
      </c>
      <c r="E105" s="373">
        <v>1</v>
      </c>
      <c r="F105" s="397"/>
      <c r="G105" s="386">
        <f t="shared" si="32"/>
        <v>1</v>
      </c>
      <c r="H105" s="582"/>
      <c r="I105" s="287">
        <f t="shared" si="33"/>
        <v>0</v>
      </c>
      <c r="J105" s="275">
        <f t="shared" si="30"/>
        <v>0</v>
      </c>
      <c r="K105" s="275">
        <f t="shared" si="34"/>
        <v>0</v>
      </c>
      <c r="L105" s="276"/>
      <c r="M105" s="275"/>
      <c r="N105" s="451"/>
    </row>
    <row r="106" spans="1:16" s="206" customFormat="1" outlineLevel="1">
      <c r="A106" s="251">
        <v>4</v>
      </c>
      <c r="B106" s="380" t="s">
        <v>622</v>
      </c>
      <c r="C106" s="325"/>
      <c r="D106" s="307" t="s">
        <v>77</v>
      </c>
      <c r="E106" s="373">
        <v>1</v>
      </c>
      <c r="F106" s="397"/>
      <c r="G106" s="386">
        <f t="shared" si="32"/>
        <v>1</v>
      </c>
      <c r="H106" s="582"/>
      <c r="I106" s="287">
        <f t="shared" si="33"/>
        <v>0</v>
      </c>
      <c r="J106" s="275">
        <f t="shared" si="30"/>
        <v>0</v>
      </c>
      <c r="K106" s="275">
        <f t="shared" si="34"/>
        <v>0</v>
      </c>
      <c r="L106" s="276"/>
      <c r="M106" s="275"/>
      <c r="N106" s="451"/>
    </row>
    <row r="107" spans="1:16" s="206" customFormat="1" outlineLevel="1">
      <c r="A107" s="251">
        <v>5</v>
      </c>
      <c r="B107" s="380" t="s">
        <v>623</v>
      </c>
      <c r="C107" s="325"/>
      <c r="D107" s="307" t="s">
        <v>77</v>
      </c>
      <c r="E107" s="373">
        <v>1</v>
      </c>
      <c r="F107" s="397"/>
      <c r="G107" s="386">
        <f t="shared" si="32"/>
        <v>1</v>
      </c>
      <c r="H107" s="582"/>
      <c r="I107" s="287">
        <f t="shared" si="33"/>
        <v>0</v>
      </c>
      <c r="J107" s="275">
        <f t="shared" si="30"/>
        <v>0</v>
      </c>
      <c r="K107" s="275">
        <f t="shared" si="34"/>
        <v>0</v>
      </c>
      <c r="L107" s="276"/>
      <c r="M107" s="275"/>
      <c r="N107" s="451"/>
    </row>
    <row r="108" spans="1:16" s="206" customFormat="1" outlineLevel="1">
      <c r="A108" s="251">
        <v>6</v>
      </c>
      <c r="B108" s="380" t="s">
        <v>624</v>
      </c>
      <c r="C108" s="325"/>
      <c r="D108" s="307" t="s">
        <v>77</v>
      </c>
      <c r="E108" s="373">
        <v>3</v>
      </c>
      <c r="F108" s="397"/>
      <c r="G108" s="386">
        <f t="shared" si="32"/>
        <v>3</v>
      </c>
      <c r="H108" s="582"/>
      <c r="I108" s="287">
        <f t="shared" si="33"/>
        <v>0</v>
      </c>
      <c r="J108" s="275">
        <f t="shared" si="30"/>
        <v>0</v>
      </c>
      <c r="K108" s="275">
        <f t="shared" si="34"/>
        <v>0</v>
      </c>
      <c r="L108" s="276"/>
      <c r="M108" s="275"/>
      <c r="N108" s="451"/>
    </row>
    <row r="109" spans="1:16" s="206" customFormat="1" ht="13.8" outlineLevel="1" thickBot="1">
      <c r="A109" s="251">
        <v>7</v>
      </c>
      <c r="B109" s="384" t="s">
        <v>625</v>
      </c>
      <c r="C109" s="325"/>
      <c r="D109" s="307" t="s">
        <v>626</v>
      </c>
      <c r="E109" s="373">
        <v>1</v>
      </c>
      <c r="F109" s="397"/>
      <c r="G109" s="386">
        <f t="shared" si="32"/>
        <v>1</v>
      </c>
      <c r="H109" s="582"/>
      <c r="I109" s="287">
        <f t="shared" si="33"/>
        <v>0</v>
      </c>
      <c r="J109" s="275">
        <f t="shared" si="30"/>
        <v>0</v>
      </c>
      <c r="K109" s="275">
        <f t="shared" si="34"/>
        <v>0</v>
      </c>
      <c r="L109" s="276"/>
      <c r="M109" s="275"/>
      <c r="N109" s="451"/>
    </row>
    <row r="110" spans="1:16" ht="13.8" thickBot="1">
      <c r="A110" s="456" t="s">
        <v>433</v>
      </c>
      <c r="B110" s="262" t="s">
        <v>549</v>
      </c>
      <c r="C110" s="293"/>
      <c r="D110" s="293"/>
      <c r="E110" s="293"/>
      <c r="F110" s="293"/>
      <c r="G110" s="293"/>
      <c r="H110" s="267"/>
      <c r="I110" s="268">
        <f>SUM(I111)</f>
        <v>22500</v>
      </c>
      <c r="J110" s="268">
        <f t="shared" ref="J110:K110" si="35">SUM(J111)</f>
        <v>4500</v>
      </c>
      <c r="K110" s="268">
        <f t="shared" si="35"/>
        <v>27000</v>
      </c>
      <c r="L110" s="270"/>
      <c r="M110" s="268"/>
      <c r="N110" s="539"/>
      <c r="O110" s="206"/>
      <c r="P110" s="206"/>
    </row>
    <row r="111" spans="1:16" ht="13.8" outlineLevel="1" thickBot="1">
      <c r="A111" s="254">
        <v>1</v>
      </c>
      <c r="B111" s="249" t="s">
        <v>767</v>
      </c>
      <c r="C111" s="250"/>
      <c r="D111" s="511" t="s">
        <v>77</v>
      </c>
      <c r="E111" s="299">
        <v>10</v>
      </c>
      <c r="F111" s="299"/>
      <c r="G111" s="299">
        <f>E111-F111</f>
        <v>10</v>
      </c>
      <c r="H111" s="289">
        <v>2250</v>
      </c>
      <c r="I111" s="290">
        <f>H111*G111</f>
        <v>22500</v>
      </c>
      <c r="J111" s="291">
        <f>I111*20%</f>
        <v>4500</v>
      </c>
      <c r="K111" s="291">
        <f t="shared" ref="K111" si="36">I111+J111</f>
        <v>27000</v>
      </c>
      <c r="L111" s="292"/>
      <c r="M111" s="291"/>
      <c r="N111" s="451"/>
      <c r="O111" s="206"/>
      <c r="P111" s="206"/>
    </row>
    <row r="112" spans="1:16" s="206" customFormat="1" ht="13.8" collapsed="1" thickBot="1">
      <c r="A112" s="455" t="s">
        <v>541</v>
      </c>
      <c r="B112" s="264" t="s">
        <v>540</v>
      </c>
      <c r="C112" s="295"/>
      <c r="D112" s="294"/>
      <c r="E112" s="294"/>
      <c r="F112" s="294"/>
      <c r="G112" s="294"/>
      <c r="H112" s="280"/>
      <c r="I112" s="281">
        <f>I113+I130+I144+I157+I168+I192</f>
        <v>975534</v>
      </c>
      <c r="J112" s="281">
        <f>J113+J130+J144+J157+J168+J192</f>
        <v>195106.8</v>
      </c>
      <c r="K112" s="281">
        <f>K113+K130+K144+K157+K168+K192</f>
        <v>1170640.8</v>
      </c>
      <c r="L112" s="283"/>
      <c r="M112" s="281"/>
      <c r="N112" s="539"/>
    </row>
    <row r="113" spans="1:14" s="206" customFormat="1" ht="13.8" thickBot="1">
      <c r="A113" s="456" t="s">
        <v>425</v>
      </c>
      <c r="B113" s="262" t="s">
        <v>662</v>
      </c>
      <c r="C113" s="293"/>
      <c r="D113" s="293"/>
      <c r="E113" s="293"/>
      <c r="F113" s="293"/>
      <c r="G113" s="293"/>
      <c r="H113" s="267"/>
      <c r="I113" s="268">
        <f>SUM(I114:I129)</f>
        <v>429176</v>
      </c>
      <c r="J113" s="268">
        <f t="shared" ref="J113" si="37">SUM(J114:J129)</f>
        <v>85835.200000000012</v>
      </c>
      <c r="K113" s="268">
        <f>SUM(K114:K129)</f>
        <v>515011.19999999995</v>
      </c>
      <c r="L113" s="270"/>
      <c r="M113" s="268"/>
      <c r="N113" s="539"/>
    </row>
    <row r="114" spans="1:14" s="206" customFormat="1" outlineLevel="1">
      <c r="A114" s="408">
        <v>1</v>
      </c>
      <c r="B114" s="569" t="s">
        <v>663</v>
      </c>
      <c r="C114" s="446"/>
      <c r="D114" s="512" t="s">
        <v>77</v>
      </c>
      <c r="E114" s="446">
        <v>8</v>
      </c>
      <c r="F114" s="446"/>
      <c r="G114" s="446">
        <f t="shared" ref="G114:G123" si="38">E114-F114</f>
        <v>8</v>
      </c>
      <c r="H114" s="358">
        <v>170</v>
      </c>
      <c r="I114" s="412">
        <f t="shared" ref="I114:I123" si="39">G114*H114</f>
        <v>1360</v>
      </c>
      <c r="J114" s="413">
        <f t="shared" ref="J114:J167" si="40">I114*20%</f>
        <v>272</v>
      </c>
      <c r="K114" s="413">
        <f t="shared" ref="K114:K123" si="41">I114+J114</f>
        <v>1632</v>
      </c>
      <c r="L114" s="376"/>
      <c r="M114" s="413"/>
      <c r="N114" s="451"/>
    </row>
    <row r="115" spans="1:14" s="206" customFormat="1" outlineLevel="1">
      <c r="A115" s="252">
        <v>2</v>
      </c>
      <c r="B115" s="320" t="s">
        <v>664</v>
      </c>
      <c r="C115" s="246"/>
      <c r="D115" s="448" t="s">
        <v>77</v>
      </c>
      <c r="E115" s="246">
        <v>8</v>
      </c>
      <c r="F115" s="246"/>
      <c r="G115" s="246">
        <f t="shared" si="38"/>
        <v>8</v>
      </c>
      <c r="H115" s="274">
        <v>142</v>
      </c>
      <c r="I115" s="287">
        <f t="shared" si="39"/>
        <v>1136</v>
      </c>
      <c r="J115" s="275">
        <f t="shared" si="40"/>
        <v>227.20000000000002</v>
      </c>
      <c r="K115" s="275">
        <f t="shared" si="41"/>
        <v>1363.2</v>
      </c>
      <c r="L115" s="276"/>
      <c r="M115" s="275"/>
      <c r="N115" s="451"/>
    </row>
    <row r="116" spans="1:14" s="206" customFormat="1" outlineLevel="1">
      <c r="A116" s="252">
        <v>3</v>
      </c>
      <c r="B116" s="244" t="s">
        <v>665</v>
      </c>
      <c r="C116" s="246"/>
      <c r="D116" s="448" t="s">
        <v>77</v>
      </c>
      <c r="E116" s="246">
        <v>24</v>
      </c>
      <c r="F116" s="246"/>
      <c r="G116" s="246">
        <f t="shared" si="38"/>
        <v>24</v>
      </c>
      <c r="H116" s="274">
        <v>1032</v>
      </c>
      <c r="I116" s="287">
        <f t="shared" si="39"/>
        <v>24768</v>
      </c>
      <c r="J116" s="275">
        <f t="shared" si="40"/>
        <v>4953.6000000000004</v>
      </c>
      <c r="K116" s="275">
        <f t="shared" si="41"/>
        <v>29721.599999999999</v>
      </c>
      <c r="L116" s="552" t="s">
        <v>584</v>
      </c>
      <c r="M116" s="275"/>
      <c r="N116" s="451"/>
    </row>
    <row r="117" spans="1:14" s="206" customFormat="1" outlineLevel="1">
      <c r="A117" s="252">
        <v>4</v>
      </c>
      <c r="B117" s="244" t="s">
        <v>666</v>
      </c>
      <c r="C117" s="246"/>
      <c r="D117" s="448" t="s">
        <v>77</v>
      </c>
      <c r="E117" s="246">
        <v>12</v>
      </c>
      <c r="F117" s="246"/>
      <c r="G117" s="246">
        <f t="shared" si="38"/>
        <v>12</v>
      </c>
      <c r="H117" s="274">
        <v>1236</v>
      </c>
      <c r="I117" s="287">
        <f t="shared" si="39"/>
        <v>14832</v>
      </c>
      <c r="J117" s="275">
        <f t="shared" si="40"/>
        <v>2966.4</v>
      </c>
      <c r="K117" s="275">
        <f t="shared" si="41"/>
        <v>17798.400000000001</v>
      </c>
      <c r="L117" s="552" t="s">
        <v>584</v>
      </c>
      <c r="M117" s="275"/>
      <c r="N117" s="451"/>
    </row>
    <row r="118" spans="1:14" s="206" customFormat="1" outlineLevel="1">
      <c r="A118" s="252">
        <v>5</v>
      </c>
      <c r="B118" s="244" t="s">
        <v>670</v>
      </c>
      <c r="C118" s="246"/>
      <c r="D118" s="448" t="s">
        <v>77</v>
      </c>
      <c r="E118" s="246">
        <v>5</v>
      </c>
      <c r="F118" s="246"/>
      <c r="G118" s="246">
        <f t="shared" si="38"/>
        <v>5</v>
      </c>
      <c r="H118" s="274">
        <v>13220</v>
      </c>
      <c r="I118" s="287">
        <f t="shared" si="39"/>
        <v>66100</v>
      </c>
      <c r="J118" s="275">
        <f t="shared" si="40"/>
        <v>13220</v>
      </c>
      <c r="K118" s="275">
        <f t="shared" si="41"/>
        <v>79320</v>
      </c>
      <c r="L118" s="552" t="s">
        <v>584</v>
      </c>
      <c r="M118" s="275"/>
      <c r="N118" s="451"/>
    </row>
    <row r="119" spans="1:14" s="206" customFormat="1" outlineLevel="1">
      <c r="A119" s="252">
        <v>6</v>
      </c>
      <c r="B119" s="244" t="s">
        <v>667</v>
      </c>
      <c r="C119" s="246"/>
      <c r="D119" s="513" t="s">
        <v>77</v>
      </c>
      <c r="E119" s="246">
        <v>4</v>
      </c>
      <c r="F119" s="246"/>
      <c r="G119" s="246">
        <f t="shared" si="38"/>
        <v>4</v>
      </c>
      <c r="H119" s="274">
        <v>479</v>
      </c>
      <c r="I119" s="287">
        <f t="shared" si="39"/>
        <v>1916</v>
      </c>
      <c r="J119" s="275">
        <f t="shared" si="40"/>
        <v>383.20000000000005</v>
      </c>
      <c r="K119" s="275">
        <f t="shared" si="41"/>
        <v>2299.1999999999998</v>
      </c>
      <c r="L119" s="276"/>
      <c r="M119" s="275"/>
      <c r="N119" s="451"/>
    </row>
    <row r="120" spans="1:14" s="206" customFormat="1" outlineLevel="1">
      <c r="A120" s="252">
        <v>7</v>
      </c>
      <c r="B120" s="244" t="s">
        <v>668</v>
      </c>
      <c r="C120" s="246"/>
      <c r="D120" s="513" t="s">
        <v>77</v>
      </c>
      <c r="E120" s="246">
        <v>4</v>
      </c>
      <c r="F120" s="246"/>
      <c r="G120" s="246">
        <f t="shared" si="38"/>
        <v>4</v>
      </c>
      <c r="H120" s="274">
        <v>677</v>
      </c>
      <c r="I120" s="287">
        <f t="shared" si="39"/>
        <v>2708</v>
      </c>
      <c r="J120" s="275">
        <f t="shared" si="40"/>
        <v>541.6</v>
      </c>
      <c r="K120" s="275">
        <f t="shared" si="41"/>
        <v>3249.6</v>
      </c>
      <c r="L120" s="276"/>
      <c r="M120" s="275"/>
      <c r="N120" s="451"/>
    </row>
    <row r="121" spans="1:14" s="206" customFormat="1" outlineLevel="1">
      <c r="A121" s="252">
        <v>8</v>
      </c>
      <c r="B121" s="244" t="s">
        <v>669</v>
      </c>
      <c r="C121" s="246"/>
      <c r="D121" s="448" t="s">
        <v>77</v>
      </c>
      <c r="E121" s="246">
        <v>4</v>
      </c>
      <c r="F121" s="246"/>
      <c r="G121" s="246">
        <f t="shared" si="38"/>
        <v>4</v>
      </c>
      <c r="H121" s="274">
        <v>309</v>
      </c>
      <c r="I121" s="287">
        <f t="shared" si="39"/>
        <v>1236</v>
      </c>
      <c r="J121" s="275">
        <f t="shared" si="40"/>
        <v>247.20000000000002</v>
      </c>
      <c r="K121" s="275">
        <f t="shared" si="41"/>
        <v>1483.2</v>
      </c>
      <c r="L121" s="276"/>
      <c r="M121" s="275"/>
      <c r="N121" s="451"/>
    </row>
    <row r="122" spans="1:14" s="206" customFormat="1" outlineLevel="1">
      <c r="A122" s="252">
        <v>9</v>
      </c>
      <c r="B122" s="244" t="s">
        <v>671</v>
      </c>
      <c r="C122" s="246"/>
      <c r="D122" s="448" t="s">
        <v>77</v>
      </c>
      <c r="E122" s="246">
        <v>4</v>
      </c>
      <c r="F122" s="246"/>
      <c r="G122" s="246">
        <f t="shared" si="38"/>
        <v>4</v>
      </c>
      <c r="H122" s="274">
        <v>2290</v>
      </c>
      <c r="I122" s="287">
        <f t="shared" si="39"/>
        <v>9160</v>
      </c>
      <c r="J122" s="275">
        <f t="shared" si="40"/>
        <v>1832</v>
      </c>
      <c r="K122" s="275">
        <f t="shared" si="41"/>
        <v>10992</v>
      </c>
      <c r="L122" s="276"/>
      <c r="M122" s="275"/>
      <c r="N122" s="451"/>
    </row>
    <row r="123" spans="1:14" s="206" customFormat="1" outlineLevel="1">
      <c r="A123" s="252">
        <v>10</v>
      </c>
      <c r="B123" s="244" t="s">
        <v>672</v>
      </c>
      <c r="C123" s="246"/>
      <c r="D123" s="514" t="s">
        <v>77</v>
      </c>
      <c r="E123" s="246">
        <v>4</v>
      </c>
      <c r="F123" s="246"/>
      <c r="G123" s="246">
        <f t="shared" si="38"/>
        <v>4</v>
      </c>
      <c r="H123" s="274">
        <v>1294</v>
      </c>
      <c r="I123" s="287">
        <f t="shared" si="39"/>
        <v>5176</v>
      </c>
      <c r="J123" s="275">
        <f t="shared" si="40"/>
        <v>1035.2</v>
      </c>
      <c r="K123" s="275">
        <f t="shared" si="41"/>
        <v>6211.2</v>
      </c>
      <c r="L123" s="276"/>
      <c r="M123" s="275"/>
      <c r="N123" s="451"/>
    </row>
    <row r="124" spans="1:14" s="206" customFormat="1" outlineLevel="1">
      <c r="A124" s="252">
        <v>11</v>
      </c>
      <c r="B124" s="244" t="s">
        <v>673</v>
      </c>
      <c r="C124" s="246"/>
      <c r="D124" s="448" t="s">
        <v>77</v>
      </c>
      <c r="E124" s="246">
        <v>8</v>
      </c>
      <c r="F124" s="246"/>
      <c r="G124" s="246">
        <f>E124-F124</f>
        <v>8</v>
      </c>
      <c r="H124" s="274">
        <v>8521</v>
      </c>
      <c r="I124" s="287">
        <f t="shared" ref="I124:I129" si="42">G124*H124</f>
        <v>68168</v>
      </c>
      <c r="J124" s="275">
        <f t="shared" ref="J124:J129" si="43">I124*20%</f>
        <v>13633.6</v>
      </c>
      <c r="K124" s="275">
        <f>I124+J124</f>
        <v>81801.600000000006</v>
      </c>
      <c r="L124" s="276"/>
      <c r="M124" s="275"/>
      <c r="N124" s="451"/>
    </row>
    <row r="125" spans="1:14" s="206" customFormat="1" outlineLevel="1">
      <c r="A125" s="252">
        <v>12</v>
      </c>
      <c r="B125" s="244" t="s">
        <v>676</v>
      </c>
      <c r="C125" s="246"/>
      <c r="D125" s="448" t="s">
        <v>77</v>
      </c>
      <c r="E125" s="513">
        <v>4</v>
      </c>
      <c r="F125" s="246"/>
      <c r="G125" s="246">
        <f t="shared" ref="G125:G127" si="44">E125-F125</f>
        <v>4</v>
      </c>
      <c r="H125" s="274">
        <v>8040</v>
      </c>
      <c r="I125" s="287">
        <f t="shared" si="42"/>
        <v>32160</v>
      </c>
      <c r="J125" s="275">
        <f t="shared" si="43"/>
        <v>6432</v>
      </c>
      <c r="K125" s="275">
        <f t="shared" ref="K125:K129" si="45">I125+J125</f>
        <v>38592</v>
      </c>
      <c r="L125" s="276"/>
      <c r="M125" s="275"/>
      <c r="N125" s="451"/>
    </row>
    <row r="126" spans="1:14" s="206" customFormat="1" outlineLevel="1">
      <c r="A126" s="252">
        <v>13</v>
      </c>
      <c r="B126" s="447" t="s">
        <v>674</v>
      </c>
      <c r="C126" s="246"/>
      <c r="D126" s="448" t="s">
        <v>77</v>
      </c>
      <c r="E126" s="448">
        <v>1</v>
      </c>
      <c r="F126" s="246"/>
      <c r="G126" s="246">
        <f t="shared" si="44"/>
        <v>1</v>
      </c>
      <c r="H126" s="274">
        <f>20*5700</f>
        <v>114000</v>
      </c>
      <c r="I126" s="287">
        <f t="shared" si="42"/>
        <v>114000</v>
      </c>
      <c r="J126" s="275">
        <f t="shared" si="43"/>
        <v>22800</v>
      </c>
      <c r="K126" s="275">
        <f t="shared" si="45"/>
        <v>136800</v>
      </c>
      <c r="L126" s="276"/>
      <c r="M126" s="275"/>
      <c r="N126" s="451"/>
    </row>
    <row r="127" spans="1:14" s="206" customFormat="1" outlineLevel="1">
      <c r="A127" s="252">
        <v>14</v>
      </c>
      <c r="B127" s="447" t="s">
        <v>675</v>
      </c>
      <c r="C127" s="246"/>
      <c r="D127" s="448" t="s">
        <v>77</v>
      </c>
      <c r="E127" s="448">
        <v>2</v>
      </c>
      <c r="F127" s="246"/>
      <c r="G127" s="246">
        <f t="shared" si="44"/>
        <v>2</v>
      </c>
      <c r="H127" s="274">
        <f>11500*2</f>
        <v>23000</v>
      </c>
      <c r="I127" s="287">
        <f t="shared" si="42"/>
        <v>46000</v>
      </c>
      <c r="J127" s="275">
        <f t="shared" si="43"/>
        <v>9200</v>
      </c>
      <c r="K127" s="275">
        <f t="shared" si="45"/>
        <v>55200</v>
      </c>
      <c r="L127" s="276"/>
      <c r="M127" s="275"/>
      <c r="N127" s="451"/>
    </row>
    <row r="128" spans="1:14" s="206" customFormat="1" ht="13.8" outlineLevel="1">
      <c r="A128" s="252">
        <v>15</v>
      </c>
      <c r="B128" s="419" t="s">
        <v>677</v>
      </c>
      <c r="C128" s="246"/>
      <c r="D128" s="448" t="s">
        <v>77</v>
      </c>
      <c r="E128" s="448">
        <v>1</v>
      </c>
      <c r="F128" s="246"/>
      <c r="G128" s="246">
        <v>1</v>
      </c>
      <c r="H128" s="274">
        <f>5057*4</f>
        <v>20228</v>
      </c>
      <c r="I128" s="287">
        <f t="shared" si="42"/>
        <v>20228</v>
      </c>
      <c r="J128" s="275">
        <f t="shared" si="43"/>
        <v>4045.6000000000004</v>
      </c>
      <c r="K128" s="275">
        <f t="shared" si="45"/>
        <v>24273.599999999999</v>
      </c>
      <c r="L128" s="276"/>
      <c r="M128" s="275"/>
      <c r="N128" s="451"/>
    </row>
    <row r="129" spans="1:14" s="206" customFormat="1" ht="13.8" outlineLevel="1" thickBot="1">
      <c r="A129" s="338">
        <v>16</v>
      </c>
      <c r="B129" s="449" t="s">
        <v>678</v>
      </c>
      <c r="C129" s="333"/>
      <c r="D129" s="448" t="s">
        <v>77</v>
      </c>
      <c r="E129" s="450">
        <v>1</v>
      </c>
      <c r="F129" s="333"/>
      <c r="G129" s="333">
        <v>1</v>
      </c>
      <c r="H129" s="274">
        <f>5057*4</f>
        <v>20228</v>
      </c>
      <c r="I129" s="340">
        <f t="shared" si="42"/>
        <v>20228</v>
      </c>
      <c r="J129" s="335">
        <f t="shared" si="43"/>
        <v>4045.6000000000004</v>
      </c>
      <c r="K129" s="335">
        <f t="shared" si="45"/>
        <v>24273.599999999999</v>
      </c>
      <c r="L129" s="341"/>
      <c r="M129" s="335"/>
      <c r="N129" s="451"/>
    </row>
    <row r="130" spans="1:14" s="206" customFormat="1" ht="13.8" thickBot="1">
      <c r="A130" s="456" t="s">
        <v>428</v>
      </c>
      <c r="B130" s="262" t="s">
        <v>553</v>
      </c>
      <c r="C130" s="293"/>
      <c r="D130" s="293"/>
      <c r="E130" s="293"/>
      <c r="F130" s="293"/>
      <c r="G130" s="293"/>
      <c r="H130" s="267"/>
      <c r="I130" s="268">
        <f>SUM(I131:I143)</f>
        <v>60905</v>
      </c>
      <c r="J130" s="268">
        <f t="shared" ref="J130:K130" si="46">SUM(J131:J143)</f>
        <v>12181</v>
      </c>
      <c r="K130" s="268">
        <f t="shared" si="46"/>
        <v>73086</v>
      </c>
      <c r="L130" s="270"/>
      <c r="M130" s="268"/>
      <c r="N130" s="539"/>
    </row>
    <row r="131" spans="1:14" s="206" customFormat="1" outlineLevel="1">
      <c r="A131" s="251">
        <v>1</v>
      </c>
      <c r="B131" s="242" t="s">
        <v>461</v>
      </c>
      <c r="C131" s="243"/>
      <c r="D131" s="417" t="s">
        <v>77</v>
      </c>
      <c r="E131" s="243">
        <v>2</v>
      </c>
      <c r="F131" s="243"/>
      <c r="G131" s="243">
        <v>2</v>
      </c>
      <c r="H131" s="271">
        <v>2700</v>
      </c>
      <c r="I131" s="285">
        <f t="shared" ref="I131:I137" si="47">G131*H131</f>
        <v>5400</v>
      </c>
      <c r="J131" s="272">
        <f t="shared" si="40"/>
        <v>1080</v>
      </c>
      <c r="K131" s="272">
        <f t="shared" ref="K131:K137" si="48">I131+J131</f>
        <v>6480</v>
      </c>
      <c r="L131" s="337"/>
      <c r="M131" s="272"/>
      <c r="N131" s="451"/>
    </row>
    <row r="132" spans="1:14" s="206" customFormat="1" outlineLevel="1">
      <c r="A132" s="252">
        <v>2</v>
      </c>
      <c r="B132" s="244" t="s">
        <v>679</v>
      </c>
      <c r="C132" s="246"/>
      <c r="D132" s="448" t="s">
        <v>77</v>
      </c>
      <c r="E132" s="246">
        <v>2</v>
      </c>
      <c r="F132" s="246"/>
      <c r="G132" s="246">
        <f t="shared" ref="G132:G137" si="49">E132-F132</f>
        <v>2</v>
      </c>
      <c r="H132" s="274">
        <v>1970</v>
      </c>
      <c r="I132" s="287">
        <f t="shared" si="47"/>
        <v>3940</v>
      </c>
      <c r="J132" s="275">
        <f t="shared" si="40"/>
        <v>788</v>
      </c>
      <c r="K132" s="275">
        <f t="shared" si="48"/>
        <v>4728</v>
      </c>
      <c r="L132" s="276"/>
      <c r="M132" s="275"/>
      <c r="N132" s="451"/>
    </row>
    <row r="133" spans="1:14" s="206" customFormat="1" outlineLevel="1">
      <c r="A133" s="252">
        <v>3</v>
      </c>
      <c r="B133" s="244" t="s">
        <v>680</v>
      </c>
      <c r="C133" s="246"/>
      <c r="D133" s="453" t="s">
        <v>77</v>
      </c>
      <c r="E133" s="246">
        <v>2</v>
      </c>
      <c r="F133" s="246"/>
      <c r="G133" s="246">
        <f t="shared" si="49"/>
        <v>2</v>
      </c>
      <c r="H133" s="274">
        <v>1890</v>
      </c>
      <c r="I133" s="287">
        <f t="shared" si="47"/>
        <v>3780</v>
      </c>
      <c r="J133" s="275">
        <f t="shared" si="40"/>
        <v>756</v>
      </c>
      <c r="K133" s="275">
        <f t="shared" si="48"/>
        <v>4536</v>
      </c>
      <c r="L133" s="276"/>
      <c r="M133" s="275"/>
      <c r="N133" s="451"/>
    </row>
    <row r="134" spans="1:14" s="206" customFormat="1" outlineLevel="1">
      <c r="A134" s="252">
        <v>4</v>
      </c>
      <c r="B134" s="244" t="s">
        <v>681</v>
      </c>
      <c r="C134" s="246"/>
      <c r="D134" s="453" t="s">
        <v>77</v>
      </c>
      <c r="E134" s="246">
        <v>2</v>
      </c>
      <c r="F134" s="246"/>
      <c r="G134" s="246">
        <v>2</v>
      </c>
      <c r="H134" s="274">
        <v>3717</v>
      </c>
      <c r="I134" s="287">
        <f t="shared" si="47"/>
        <v>7434</v>
      </c>
      <c r="J134" s="275">
        <f t="shared" si="40"/>
        <v>1486.8000000000002</v>
      </c>
      <c r="K134" s="275">
        <f t="shared" si="48"/>
        <v>8920.7999999999993</v>
      </c>
      <c r="L134" s="276"/>
      <c r="M134" s="275"/>
      <c r="N134" s="451"/>
    </row>
    <row r="135" spans="1:14" s="206" customFormat="1" outlineLevel="1">
      <c r="A135" s="252">
        <v>5</v>
      </c>
      <c r="B135" s="244" t="s">
        <v>682</v>
      </c>
      <c r="C135" s="246"/>
      <c r="D135" s="453" t="s">
        <v>77</v>
      </c>
      <c r="E135" s="246">
        <v>2</v>
      </c>
      <c r="F135" s="246"/>
      <c r="G135" s="246">
        <f t="shared" si="49"/>
        <v>2</v>
      </c>
      <c r="H135" s="274">
        <v>1010</v>
      </c>
      <c r="I135" s="287">
        <f t="shared" si="47"/>
        <v>2020</v>
      </c>
      <c r="J135" s="275">
        <f t="shared" si="40"/>
        <v>404</v>
      </c>
      <c r="K135" s="275">
        <f t="shared" si="48"/>
        <v>2424</v>
      </c>
      <c r="L135" s="276"/>
      <c r="M135" s="275"/>
      <c r="N135" s="451"/>
    </row>
    <row r="136" spans="1:14" s="206" customFormat="1" ht="26.4" outlineLevel="1">
      <c r="A136" s="252">
        <v>6</v>
      </c>
      <c r="B136" s="244" t="s">
        <v>768</v>
      </c>
      <c r="C136" s="246"/>
      <c r="D136" s="453" t="s">
        <v>77</v>
      </c>
      <c r="E136" s="246">
        <v>4</v>
      </c>
      <c r="F136" s="246"/>
      <c r="G136" s="246">
        <f t="shared" si="49"/>
        <v>4</v>
      </c>
      <c r="H136" s="274">
        <v>2245</v>
      </c>
      <c r="I136" s="287">
        <f t="shared" si="47"/>
        <v>8980</v>
      </c>
      <c r="J136" s="275">
        <f t="shared" si="40"/>
        <v>1796</v>
      </c>
      <c r="K136" s="275">
        <f t="shared" si="48"/>
        <v>10776</v>
      </c>
      <c r="L136" s="276"/>
      <c r="M136" s="275"/>
      <c r="N136" s="451"/>
    </row>
    <row r="137" spans="1:14" s="206" customFormat="1" outlineLevel="1">
      <c r="A137" s="252">
        <v>7</v>
      </c>
      <c r="B137" s="244" t="s">
        <v>68</v>
      </c>
      <c r="C137" s="246"/>
      <c r="D137" s="453" t="s">
        <v>77</v>
      </c>
      <c r="E137" s="246">
        <v>2</v>
      </c>
      <c r="F137" s="246"/>
      <c r="G137" s="246">
        <f t="shared" si="49"/>
        <v>2</v>
      </c>
      <c r="H137" s="274">
        <v>2500</v>
      </c>
      <c r="I137" s="287">
        <f t="shared" si="47"/>
        <v>5000</v>
      </c>
      <c r="J137" s="275">
        <f t="shared" si="40"/>
        <v>1000</v>
      </c>
      <c r="K137" s="275">
        <f t="shared" si="48"/>
        <v>6000</v>
      </c>
      <c r="L137" s="276"/>
      <c r="M137" s="275"/>
      <c r="N137" s="451"/>
    </row>
    <row r="138" spans="1:14" s="206" customFormat="1" outlineLevel="1">
      <c r="A138" s="252">
        <v>8</v>
      </c>
      <c r="B138" s="244" t="s">
        <v>462</v>
      </c>
      <c r="C138" s="246"/>
      <c r="D138" s="453" t="s">
        <v>77</v>
      </c>
      <c r="E138" s="246">
        <v>4</v>
      </c>
      <c r="F138" s="246"/>
      <c r="G138" s="246">
        <f>E138-F138</f>
        <v>4</v>
      </c>
      <c r="H138" s="274">
        <v>308</v>
      </c>
      <c r="I138" s="287">
        <f t="shared" ref="I138:I143" si="50">G138*H138</f>
        <v>1232</v>
      </c>
      <c r="J138" s="275">
        <f t="shared" ref="J138:J143" si="51">I138*20%</f>
        <v>246.4</v>
      </c>
      <c r="K138" s="275">
        <f>I138+J138</f>
        <v>1478.4</v>
      </c>
      <c r="L138" s="276"/>
      <c r="M138" s="275"/>
      <c r="N138" s="451"/>
    </row>
    <row r="139" spans="1:14" s="206" customFormat="1" outlineLevel="1">
      <c r="A139" s="252">
        <v>9</v>
      </c>
      <c r="B139" s="244" t="s">
        <v>495</v>
      </c>
      <c r="C139" s="318" t="s">
        <v>430</v>
      </c>
      <c r="D139" s="246" t="s">
        <v>77</v>
      </c>
      <c r="E139" s="246">
        <v>4</v>
      </c>
      <c r="F139" s="246"/>
      <c r="G139" s="246">
        <f t="shared" ref="G139:G143" si="52">E139-F139</f>
        <v>4</v>
      </c>
      <c r="H139" s="274">
        <v>504</v>
      </c>
      <c r="I139" s="287">
        <f t="shared" si="50"/>
        <v>2016</v>
      </c>
      <c r="J139" s="275">
        <f t="shared" si="51"/>
        <v>403.20000000000005</v>
      </c>
      <c r="K139" s="275">
        <f t="shared" ref="K139:K143" si="53">I139+J139</f>
        <v>2419.1999999999998</v>
      </c>
      <c r="L139" s="276"/>
      <c r="M139" s="275"/>
      <c r="N139" s="451"/>
    </row>
    <row r="140" spans="1:14" s="206" customFormat="1" outlineLevel="1">
      <c r="A140" s="252">
        <v>10</v>
      </c>
      <c r="B140" s="244" t="s">
        <v>496</v>
      </c>
      <c r="C140" s="318" t="s">
        <v>430</v>
      </c>
      <c r="D140" s="246" t="s">
        <v>77</v>
      </c>
      <c r="E140" s="246">
        <v>4</v>
      </c>
      <c r="F140" s="246"/>
      <c r="G140" s="246">
        <f t="shared" si="52"/>
        <v>4</v>
      </c>
      <c r="H140" s="274">
        <v>700</v>
      </c>
      <c r="I140" s="287">
        <f t="shared" si="50"/>
        <v>2800</v>
      </c>
      <c r="J140" s="275">
        <f t="shared" si="51"/>
        <v>560</v>
      </c>
      <c r="K140" s="275">
        <f t="shared" si="53"/>
        <v>3360</v>
      </c>
      <c r="L140" s="276"/>
      <c r="M140" s="275"/>
      <c r="N140" s="451"/>
    </row>
    <row r="141" spans="1:14" s="206" customFormat="1" outlineLevel="1">
      <c r="A141" s="252">
        <v>11</v>
      </c>
      <c r="B141" s="244" t="s">
        <v>431</v>
      </c>
      <c r="C141" s="318" t="s">
        <v>432</v>
      </c>
      <c r="D141" s="246" t="s">
        <v>77</v>
      </c>
      <c r="E141" s="246">
        <v>2</v>
      </c>
      <c r="F141" s="246"/>
      <c r="G141" s="246">
        <f t="shared" si="52"/>
        <v>2</v>
      </c>
      <c r="H141" s="274">
        <v>920</v>
      </c>
      <c r="I141" s="287">
        <f t="shared" si="50"/>
        <v>1840</v>
      </c>
      <c r="J141" s="275">
        <f t="shared" si="51"/>
        <v>368</v>
      </c>
      <c r="K141" s="275">
        <f t="shared" si="53"/>
        <v>2208</v>
      </c>
      <c r="L141" s="276"/>
      <c r="M141" s="275"/>
      <c r="N141" s="451"/>
    </row>
    <row r="142" spans="1:14" s="206" customFormat="1" outlineLevel="1">
      <c r="A142" s="252">
        <v>12</v>
      </c>
      <c r="B142" s="245" t="s">
        <v>529</v>
      </c>
      <c r="C142" s="318"/>
      <c r="D142" s="246" t="s">
        <v>77</v>
      </c>
      <c r="E142" s="246">
        <v>2</v>
      </c>
      <c r="F142" s="246"/>
      <c r="G142" s="246">
        <v>2</v>
      </c>
      <c r="H142" s="274">
        <v>4669</v>
      </c>
      <c r="I142" s="287">
        <f t="shared" si="50"/>
        <v>9338</v>
      </c>
      <c r="J142" s="275">
        <f t="shared" si="51"/>
        <v>1867.6000000000001</v>
      </c>
      <c r="K142" s="275">
        <f t="shared" si="53"/>
        <v>11205.6</v>
      </c>
      <c r="L142" s="276"/>
      <c r="M142" s="275"/>
      <c r="N142" s="451"/>
    </row>
    <row r="143" spans="1:14" s="206" customFormat="1" ht="13.8" outlineLevel="1" thickBot="1">
      <c r="A143" s="338">
        <v>13</v>
      </c>
      <c r="B143" s="332" t="s">
        <v>515</v>
      </c>
      <c r="C143" s="444"/>
      <c r="D143" s="333" t="s">
        <v>77</v>
      </c>
      <c r="E143" s="333">
        <v>1</v>
      </c>
      <c r="F143" s="333"/>
      <c r="G143" s="333">
        <f t="shared" si="52"/>
        <v>1</v>
      </c>
      <c r="H143" s="339">
        <v>7125</v>
      </c>
      <c r="I143" s="340">
        <f t="shared" si="50"/>
        <v>7125</v>
      </c>
      <c r="J143" s="335">
        <f t="shared" si="51"/>
        <v>1425</v>
      </c>
      <c r="K143" s="335">
        <f t="shared" si="53"/>
        <v>8550</v>
      </c>
      <c r="L143" s="341"/>
      <c r="M143" s="335"/>
      <c r="N143" s="451"/>
    </row>
    <row r="144" spans="1:14" s="206" customFormat="1" ht="13.8" thickBot="1">
      <c r="A144" s="456" t="s">
        <v>429</v>
      </c>
      <c r="B144" s="262" t="s">
        <v>562</v>
      </c>
      <c r="C144" s="293"/>
      <c r="D144" s="293"/>
      <c r="E144" s="293"/>
      <c r="F144" s="293"/>
      <c r="G144" s="293"/>
      <c r="H144" s="267"/>
      <c r="I144" s="268">
        <f>SUM(I145:I156)</f>
        <v>152778</v>
      </c>
      <c r="J144" s="268">
        <f>SUM(J145:J156)</f>
        <v>30555.599999999999</v>
      </c>
      <c r="K144" s="268">
        <f>SUM(K145:K156)</f>
        <v>183333.6</v>
      </c>
      <c r="L144" s="270"/>
      <c r="M144" s="268"/>
      <c r="N144" s="539"/>
    </row>
    <row r="145" spans="1:14" s="206" customFormat="1" outlineLevel="1">
      <c r="A145" s="252">
        <v>1</v>
      </c>
      <c r="B145" s="368" t="s">
        <v>554</v>
      </c>
      <c r="C145" s="326" t="s">
        <v>769</v>
      </c>
      <c r="D145" s="308" t="s">
        <v>434</v>
      </c>
      <c r="E145" s="308">
        <v>50</v>
      </c>
      <c r="F145" s="301"/>
      <c r="G145" s="246">
        <f t="shared" ref="G145:G147" si="54">E145-F145</f>
        <v>50</v>
      </c>
      <c r="H145" s="274">
        <v>400</v>
      </c>
      <c r="I145" s="287">
        <f t="shared" ref="I145:I156" si="55">G145*H145</f>
        <v>20000</v>
      </c>
      <c r="J145" s="275">
        <f t="shared" si="40"/>
        <v>4000</v>
      </c>
      <c r="K145" s="275">
        <f t="shared" ref="K145:K156" si="56">I145+J145</f>
        <v>24000</v>
      </c>
      <c r="L145" s="276"/>
      <c r="M145" s="275"/>
      <c r="N145" s="451"/>
    </row>
    <row r="146" spans="1:14" s="206" customFormat="1" outlineLevel="1">
      <c r="A146" s="252">
        <v>2</v>
      </c>
      <c r="B146" s="368" t="s">
        <v>554</v>
      </c>
      <c r="C146" s="326" t="s">
        <v>464</v>
      </c>
      <c r="D146" s="308" t="s">
        <v>434</v>
      </c>
      <c r="E146" s="308">
        <v>50</v>
      </c>
      <c r="F146" s="301"/>
      <c r="G146" s="246">
        <f t="shared" si="54"/>
        <v>50</v>
      </c>
      <c r="H146" s="274">
        <v>405</v>
      </c>
      <c r="I146" s="287">
        <f t="shared" si="55"/>
        <v>20250</v>
      </c>
      <c r="J146" s="275">
        <f t="shared" si="40"/>
        <v>4050</v>
      </c>
      <c r="K146" s="275">
        <f t="shared" si="56"/>
        <v>24300</v>
      </c>
      <c r="L146" s="276"/>
      <c r="M146" s="275"/>
      <c r="N146" s="451"/>
    </row>
    <row r="147" spans="1:14" s="206" customFormat="1" outlineLevel="1">
      <c r="A147" s="252">
        <v>3</v>
      </c>
      <c r="B147" s="368" t="s">
        <v>554</v>
      </c>
      <c r="C147" s="326" t="s">
        <v>465</v>
      </c>
      <c r="D147" s="308" t="s">
        <v>434</v>
      </c>
      <c r="E147" s="308">
        <v>100</v>
      </c>
      <c r="F147" s="301"/>
      <c r="G147" s="246">
        <f t="shared" si="54"/>
        <v>100</v>
      </c>
      <c r="H147" s="274">
        <v>670</v>
      </c>
      <c r="I147" s="287">
        <f t="shared" si="55"/>
        <v>67000</v>
      </c>
      <c r="J147" s="275">
        <f t="shared" si="40"/>
        <v>13400</v>
      </c>
      <c r="K147" s="275">
        <f t="shared" si="56"/>
        <v>80400</v>
      </c>
      <c r="L147" s="276"/>
      <c r="M147" s="275"/>
      <c r="N147" s="451"/>
    </row>
    <row r="148" spans="1:14" s="206" customFormat="1" outlineLevel="1">
      <c r="A148" s="252">
        <v>4</v>
      </c>
      <c r="B148" s="368" t="s">
        <v>770</v>
      </c>
      <c r="C148" s="326" t="s">
        <v>466</v>
      </c>
      <c r="D148" s="308" t="s">
        <v>77</v>
      </c>
      <c r="E148" s="308">
        <v>8</v>
      </c>
      <c r="F148" s="301"/>
      <c r="G148" s="246">
        <f t="shared" ref="G148:G156" si="57">E148-F148</f>
        <v>8</v>
      </c>
      <c r="H148" s="274">
        <v>560</v>
      </c>
      <c r="I148" s="287">
        <f t="shared" si="55"/>
        <v>4480</v>
      </c>
      <c r="J148" s="275">
        <f t="shared" si="40"/>
        <v>896</v>
      </c>
      <c r="K148" s="275">
        <f t="shared" si="56"/>
        <v>5376</v>
      </c>
      <c r="L148" s="276"/>
      <c r="M148" s="275"/>
      <c r="N148" s="451"/>
    </row>
    <row r="149" spans="1:14" s="206" customFormat="1" outlineLevel="1">
      <c r="A149" s="252">
        <v>5</v>
      </c>
      <c r="B149" s="368" t="s">
        <v>555</v>
      </c>
      <c r="C149" s="326" t="s">
        <v>467</v>
      </c>
      <c r="D149" s="308" t="s">
        <v>77</v>
      </c>
      <c r="E149" s="308">
        <v>8</v>
      </c>
      <c r="F149" s="301"/>
      <c r="G149" s="246">
        <f t="shared" si="57"/>
        <v>8</v>
      </c>
      <c r="H149" s="582"/>
      <c r="I149" s="287">
        <f t="shared" si="55"/>
        <v>0</v>
      </c>
      <c r="J149" s="275">
        <f t="shared" si="40"/>
        <v>0</v>
      </c>
      <c r="K149" s="275">
        <f t="shared" si="56"/>
        <v>0</v>
      </c>
      <c r="L149" s="276"/>
      <c r="M149" s="275"/>
      <c r="N149" s="451"/>
    </row>
    <row r="150" spans="1:14" s="206" customFormat="1" outlineLevel="1">
      <c r="A150" s="252">
        <v>6</v>
      </c>
      <c r="B150" s="368" t="s">
        <v>556</v>
      </c>
      <c r="C150" s="326" t="s">
        <v>557</v>
      </c>
      <c r="D150" s="308" t="s">
        <v>77</v>
      </c>
      <c r="E150" s="308">
        <v>4</v>
      </c>
      <c r="F150" s="246"/>
      <c r="G150" s="246">
        <f t="shared" si="57"/>
        <v>4</v>
      </c>
      <c r="H150" s="274">
        <v>100</v>
      </c>
      <c r="I150" s="287">
        <f t="shared" si="55"/>
        <v>400</v>
      </c>
      <c r="J150" s="275">
        <f t="shared" si="40"/>
        <v>80</v>
      </c>
      <c r="K150" s="275">
        <f t="shared" si="56"/>
        <v>480</v>
      </c>
      <c r="L150" s="276"/>
      <c r="M150" s="275"/>
      <c r="N150" s="451"/>
    </row>
    <row r="151" spans="1:14" s="206" customFormat="1" outlineLevel="1">
      <c r="A151" s="252">
        <v>7</v>
      </c>
      <c r="B151" s="368" t="s">
        <v>556</v>
      </c>
      <c r="C151" s="326" t="s">
        <v>558</v>
      </c>
      <c r="D151" s="308" t="s">
        <v>77</v>
      </c>
      <c r="E151" s="308">
        <v>4</v>
      </c>
      <c r="F151" s="246"/>
      <c r="G151" s="246">
        <f t="shared" si="57"/>
        <v>4</v>
      </c>
      <c r="H151" s="274">
        <v>110</v>
      </c>
      <c r="I151" s="287">
        <f t="shared" si="55"/>
        <v>440</v>
      </c>
      <c r="J151" s="275">
        <f t="shared" si="40"/>
        <v>88</v>
      </c>
      <c r="K151" s="275">
        <f t="shared" si="56"/>
        <v>528</v>
      </c>
      <c r="L151" s="276"/>
      <c r="M151" s="275"/>
      <c r="N151" s="451"/>
    </row>
    <row r="152" spans="1:14" s="206" customFormat="1" outlineLevel="1">
      <c r="A152" s="252">
        <v>8</v>
      </c>
      <c r="B152" s="368" t="s">
        <v>556</v>
      </c>
      <c r="C152" s="547" t="s">
        <v>686</v>
      </c>
      <c r="D152" s="308" t="s">
        <v>77</v>
      </c>
      <c r="E152" s="308">
        <v>4</v>
      </c>
      <c r="F152" s="246"/>
      <c r="G152" s="246">
        <f t="shared" si="57"/>
        <v>4</v>
      </c>
      <c r="H152" s="274">
        <v>150</v>
      </c>
      <c r="I152" s="287">
        <f t="shared" si="55"/>
        <v>600</v>
      </c>
      <c r="J152" s="275">
        <f t="shared" si="40"/>
        <v>120</v>
      </c>
      <c r="K152" s="275">
        <f t="shared" si="56"/>
        <v>720</v>
      </c>
      <c r="L152" s="276"/>
      <c r="M152" s="275"/>
      <c r="N152" s="451"/>
    </row>
    <row r="153" spans="1:14" s="206" customFormat="1" outlineLevel="1">
      <c r="A153" s="252">
        <v>9</v>
      </c>
      <c r="B153" s="368" t="s">
        <v>96</v>
      </c>
      <c r="C153" s="326" t="s">
        <v>468</v>
      </c>
      <c r="D153" s="308" t="s">
        <v>77</v>
      </c>
      <c r="E153" s="308">
        <v>4</v>
      </c>
      <c r="F153" s="246"/>
      <c r="G153" s="246">
        <f t="shared" si="57"/>
        <v>4</v>
      </c>
      <c r="H153" s="274">
        <v>3575</v>
      </c>
      <c r="I153" s="287">
        <f t="shared" si="55"/>
        <v>14300</v>
      </c>
      <c r="J153" s="275">
        <f t="shared" si="40"/>
        <v>2860</v>
      </c>
      <c r="K153" s="275">
        <f t="shared" si="56"/>
        <v>17160</v>
      </c>
      <c r="L153" s="276"/>
      <c r="M153" s="275"/>
      <c r="N153" s="451"/>
    </row>
    <row r="154" spans="1:14" s="206" customFormat="1" outlineLevel="1">
      <c r="A154" s="252">
        <v>10</v>
      </c>
      <c r="B154" s="368" t="s">
        <v>530</v>
      </c>
      <c r="C154" s="326" t="s">
        <v>469</v>
      </c>
      <c r="D154" s="308" t="s">
        <v>77</v>
      </c>
      <c r="E154" s="308">
        <v>4</v>
      </c>
      <c r="F154" s="246"/>
      <c r="G154" s="246">
        <f t="shared" si="57"/>
        <v>4</v>
      </c>
      <c r="H154" s="274">
        <v>632</v>
      </c>
      <c r="I154" s="287">
        <f t="shared" si="55"/>
        <v>2528</v>
      </c>
      <c r="J154" s="275">
        <f t="shared" si="40"/>
        <v>505.6</v>
      </c>
      <c r="K154" s="275">
        <f t="shared" si="56"/>
        <v>3033.6</v>
      </c>
      <c r="L154" s="276"/>
      <c r="M154" s="275"/>
      <c r="N154" s="451"/>
    </row>
    <row r="155" spans="1:14" s="206" customFormat="1" outlineLevel="1">
      <c r="A155" s="252">
        <v>11</v>
      </c>
      <c r="B155" s="368" t="s">
        <v>463</v>
      </c>
      <c r="C155" s="326"/>
      <c r="D155" s="308" t="s">
        <v>77</v>
      </c>
      <c r="E155" s="308">
        <v>2</v>
      </c>
      <c r="F155" s="246"/>
      <c r="G155" s="246">
        <f t="shared" si="57"/>
        <v>2</v>
      </c>
      <c r="H155" s="274">
        <v>550</v>
      </c>
      <c r="I155" s="287">
        <f t="shared" si="55"/>
        <v>1100</v>
      </c>
      <c r="J155" s="275">
        <f t="shared" si="40"/>
        <v>220</v>
      </c>
      <c r="K155" s="275">
        <f t="shared" si="56"/>
        <v>1320</v>
      </c>
      <c r="L155" s="276"/>
      <c r="M155" s="275"/>
      <c r="N155" s="451"/>
    </row>
    <row r="156" spans="1:14" s="206" customFormat="1" ht="13.8" outlineLevel="1" thickBot="1">
      <c r="A156" s="252">
        <v>12</v>
      </c>
      <c r="B156" s="368" t="s">
        <v>683</v>
      </c>
      <c r="C156" s="326" t="s">
        <v>684</v>
      </c>
      <c r="D156" s="308" t="s">
        <v>77</v>
      </c>
      <c r="E156" s="308">
        <v>8</v>
      </c>
      <c r="F156" s="246"/>
      <c r="G156" s="246">
        <f t="shared" si="57"/>
        <v>8</v>
      </c>
      <c r="H156" s="274">
        <v>2710</v>
      </c>
      <c r="I156" s="287">
        <f t="shared" si="55"/>
        <v>21680</v>
      </c>
      <c r="J156" s="275">
        <f t="shared" si="40"/>
        <v>4336</v>
      </c>
      <c r="K156" s="275">
        <f t="shared" si="56"/>
        <v>26016</v>
      </c>
      <c r="L156" s="276"/>
      <c r="M156" s="275"/>
      <c r="N156" s="451"/>
    </row>
    <row r="157" spans="1:14" s="206" customFormat="1" ht="13.8" thickBot="1">
      <c r="A157" s="456" t="s">
        <v>433</v>
      </c>
      <c r="B157" s="262" t="s">
        <v>685</v>
      </c>
      <c r="C157" s="293"/>
      <c r="D157" s="293"/>
      <c r="E157" s="293"/>
      <c r="F157" s="293"/>
      <c r="G157" s="293"/>
      <c r="H157" s="267"/>
      <c r="I157" s="268">
        <f>SUM(I158:I167)</f>
        <v>160702</v>
      </c>
      <c r="J157" s="268">
        <f t="shared" ref="J157:K157" si="58">SUM(J158:J167)</f>
        <v>32140.399999999998</v>
      </c>
      <c r="K157" s="268">
        <f t="shared" si="58"/>
        <v>192842.40000000002</v>
      </c>
      <c r="L157" s="270"/>
      <c r="M157" s="268"/>
      <c r="N157" s="539"/>
    </row>
    <row r="158" spans="1:14" s="206" customFormat="1" ht="13.8" outlineLevel="1">
      <c r="A158" s="251">
        <v>1</v>
      </c>
      <c r="B158" s="380" t="s">
        <v>687</v>
      </c>
      <c r="C158" s="314"/>
      <c r="D158" s="396" t="s">
        <v>434</v>
      </c>
      <c r="E158" s="306">
        <v>100</v>
      </c>
      <c r="F158" s="306"/>
      <c r="G158" s="306">
        <f t="shared" ref="G158:G167" si="59">E158</f>
        <v>100</v>
      </c>
      <c r="H158" s="271">
        <v>450</v>
      </c>
      <c r="I158" s="285">
        <f t="shared" ref="I158:I167" si="60">G158*H158</f>
        <v>45000</v>
      </c>
      <c r="J158" s="272">
        <f t="shared" si="40"/>
        <v>9000</v>
      </c>
      <c r="K158" s="272">
        <f t="shared" ref="K158:K167" si="61">I158+J158</f>
        <v>54000</v>
      </c>
      <c r="L158" s="322"/>
      <c r="M158" s="272"/>
      <c r="N158" s="451"/>
    </row>
    <row r="159" spans="1:14" s="206" customFormat="1" ht="13.8" outlineLevel="1">
      <c r="A159" s="252">
        <v>2</v>
      </c>
      <c r="B159" s="380" t="s">
        <v>688</v>
      </c>
      <c r="C159" s="315"/>
      <c r="D159" s="396" t="s">
        <v>434</v>
      </c>
      <c r="E159" s="307">
        <v>50</v>
      </c>
      <c r="F159" s="307"/>
      <c r="G159" s="307">
        <f t="shared" si="59"/>
        <v>50</v>
      </c>
      <c r="H159" s="271">
        <v>450</v>
      </c>
      <c r="I159" s="287">
        <f t="shared" si="60"/>
        <v>22500</v>
      </c>
      <c r="J159" s="275">
        <f t="shared" si="40"/>
        <v>4500</v>
      </c>
      <c r="K159" s="275">
        <f t="shared" si="61"/>
        <v>27000</v>
      </c>
      <c r="L159" s="323"/>
      <c r="M159" s="275"/>
      <c r="N159" s="451"/>
    </row>
    <row r="160" spans="1:14" s="206" customFormat="1" ht="13.8" outlineLevel="1">
      <c r="A160" s="252">
        <v>3</v>
      </c>
      <c r="B160" s="380" t="s">
        <v>689</v>
      </c>
      <c r="C160" s="315"/>
      <c r="D160" s="396" t="s">
        <v>434</v>
      </c>
      <c r="E160" s="307">
        <v>50</v>
      </c>
      <c r="F160" s="307"/>
      <c r="G160" s="307">
        <f t="shared" si="59"/>
        <v>50</v>
      </c>
      <c r="H160" s="271">
        <v>450</v>
      </c>
      <c r="I160" s="287">
        <f t="shared" si="60"/>
        <v>22500</v>
      </c>
      <c r="J160" s="275">
        <f t="shared" si="40"/>
        <v>4500</v>
      </c>
      <c r="K160" s="275">
        <f t="shared" si="61"/>
        <v>27000</v>
      </c>
      <c r="L160" s="323"/>
      <c r="M160" s="275"/>
      <c r="N160" s="451"/>
    </row>
    <row r="161" spans="1:14" s="206" customFormat="1" ht="13.8" outlineLevel="1">
      <c r="A161" s="252">
        <v>4</v>
      </c>
      <c r="B161" s="384" t="s">
        <v>690</v>
      </c>
      <c r="C161" s="315"/>
      <c r="D161" s="386" t="s">
        <v>77</v>
      </c>
      <c r="E161" s="307">
        <v>20</v>
      </c>
      <c r="F161" s="307"/>
      <c r="G161" s="307">
        <f t="shared" si="59"/>
        <v>20</v>
      </c>
      <c r="H161" s="274">
        <v>70</v>
      </c>
      <c r="I161" s="287">
        <f t="shared" si="60"/>
        <v>1400</v>
      </c>
      <c r="J161" s="275">
        <f t="shared" si="40"/>
        <v>280</v>
      </c>
      <c r="K161" s="275">
        <f t="shared" si="61"/>
        <v>1680</v>
      </c>
      <c r="L161" s="323"/>
      <c r="M161" s="275"/>
      <c r="N161" s="451"/>
    </row>
    <row r="162" spans="1:14" s="206" customFormat="1" ht="13.8" outlineLevel="1">
      <c r="A162" s="252">
        <v>5</v>
      </c>
      <c r="B162" s="384" t="s">
        <v>691</v>
      </c>
      <c r="C162" s="315"/>
      <c r="D162" s="386" t="s">
        <v>77</v>
      </c>
      <c r="E162" s="307">
        <v>20</v>
      </c>
      <c r="F162" s="307"/>
      <c r="G162" s="307">
        <f t="shared" si="59"/>
        <v>20</v>
      </c>
      <c r="H162" s="274">
        <v>260</v>
      </c>
      <c r="I162" s="287">
        <f t="shared" si="60"/>
        <v>5200</v>
      </c>
      <c r="J162" s="275">
        <f t="shared" si="40"/>
        <v>1040</v>
      </c>
      <c r="K162" s="275">
        <f t="shared" si="61"/>
        <v>6240</v>
      </c>
      <c r="L162" s="323"/>
      <c r="M162" s="275"/>
      <c r="N162" s="451"/>
    </row>
    <row r="163" spans="1:14" s="206" customFormat="1" ht="13.8" outlineLevel="1">
      <c r="A163" s="252">
        <v>6</v>
      </c>
      <c r="B163" s="384" t="s">
        <v>692</v>
      </c>
      <c r="C163" s="570"/>
      <c r="D163" s="386" t="s">
        <v>77</v>
      </c>
      <c r="E163" s="307">
        <v>20</v>
      </c>
      <c r="F163" s="307"/>
      <c r="G163" s="307">
        <f t="shared" si="59"/>
        <v>20</v>
      </c>
      <c r="H163" s="274">
        <v>260</v>
      </c>
      <c r="I163" s="287">
        <f t="shared" si="60"/>
        <v>5200</v>
      </c>
      <c r="J163" s="275">
        <f t="shared" si="40"/>
        <v>1040</v>
      </c>
      <c r="K163" s="275">
        <f t="shared" si="61"/>
        <v>6240</v>
      </c>
      <c r="L163" s="323"/>
      <c r="M163" s="275"/>
      <c r="N163" s="451"/>
    </row>
    <row r="164" spans="1:14" s="206" customFormat="1" outlineLevel="1">
      <c r="A164" s="252">
        <v>7</v>
      </c>
      <c r="B164" s="384" t="s">
        <v>693</v>
      </c>
      <c r="C164" s="570"/>
      <c r="D164" s="386" t="s">
        <v>77</v>
      </c>
      <c r="E164" s="307">
        <v>2</v>
      </c>
      <c r="F164" s="307"/>
      <c r="G164" s="307">
        <f t="shared" si="59"/>
        <v>2</v>
      </c>
      <c r="H164" s="274">
        <v>2274</v>
      </c>
      <c r="I164" s="287">
        <f t="shared" si="60"/>
        <v>4548</v>
      </c>
      <c r="J164" s="275">
        <f t="shared" si="40"/>
        <v>909.6</v>
      </c>
      <c r="K164" s="275">
        <f t="shared" si="61"/>
        <v>5457.6</v>
      </c>
      <c r="L164" s="323"/>
      <c r="M164" s="275"/>
      <c r="N164" s="451"/>
    </row>
    <row r="165" spans="1:14" s="206" customFormat="1" outlineLevel="1">
      <c r="A165" s="252">
        <v>8</v>
      </c>
      <c r="B165" s="384" t="s">
        <v>694</v>
      </c>
      <c r="C165" s="315"/>
      <c r="D165" s="386" t="s">
        <v>77</v>
      </c>
      <c r="E165" s="307">
        <v>2</v>
      </c>
      <c r="F165" s="307"/>
      <c r="G165" s="307">
        <f t="shared" si="59"/>
        <v>2</v>
      </c>
      <c r="H165" s="274">
        <v>2848</v>
      </c>
      <c r="I165" s="287">
        <f t="shared" si="60"/>
        <v>5696</v>
      </c>
      <c r="J165" s="275">
        <f t="shared" si="40"/>
        <v>1139.2</v>
      </c>
      <c r="K165" s="275">
        <f t="shared" si="61"/>
        <v>6835.2</v>
      </c>
      <c r="L165" s="323"/>
      <c r="M165" s="275"/>
      <c r="N165" s="451"/>
    </row>
    <row r="166" spans="1:14" s="206" customFormat="1" outlineLevel="1">
      <c r="A166" s="252">
        <v>9</v>
      </c>
      <c r="B166" s="384" t="s">
        <v>695</v>
      </c>
      <c r="C166" s="315"/>
      <c r="D166" s="386" t="s">
        <v>77</v>
      </c>
      <c r="E166" s="307">
        <v>2</v>
      </c>
      <c r="F166" s="307"/>
      <c r="G166" s="307">
        <f t="shared" si="59"/>
        <v>2</v>
      </c>
      <c r="H166" s="274">
        <v>1829</v>
      </c>
      <c r="I166" s="287">
        <f t="shared" si="60"/>
        <v>3658</v>
      </c>
      <c r="J166" s="275">
        <f t="shared" si="40"/>
        <v>731.6</v>
      </c>
      <c r="K166" s="275">
        <f t="shared" si="61"/>
        <v>4389.6000000000004</v>
      </c>
      <c r="L166" s="323"/>
      <c r="M166" s="275"/>
      <c r="N166" s="451"/>
    </row>
    <row r="167" spans="1:14" s="206" customFormat="1" ht="13.8" outlineLevel="1" thickBot="1">
      <c r="A167" s="252">
        <v>10</v>
      </c>
      <c r="B167" s="384" t="s">
        <v>696</v>
      </c>
      <c r="C167" s="315"/>
      <c r="D167" s="386" t="s">
        <v>77</v>
      </c>
      <c r="E167" s="307">
        <v>1</v>
      </c>
      <c r="F167" s="307"/>
      <c r="G167" s="307">
        <f t="shared" si="59"/>
        <v>1</v>
      </c>
      <c r="H167" s="582">
        <v>45000</v>
      </c>
      <c r="I167" s="287">
        <f t="shared" si="60"/>
        <v>45000</v>
      </c>
      <c r="J167" s="275">
        <f t="shared" si="40"/>
        <v>9000</v>
      </c>
      <c r="K167" s="275">
        <f t="shared" si="61"/>
        <v>54000</v>
      </c>
      <c r="L167" s="323"/>
      <c r="M167" s="275"/>
      <c r="N167" s="451"/>
    </row>
    <row r="168" spans="1:14" s="206" customFormat="1" ht="13.8" thickBot="1">
      <c r="A168" s="456" t="s">
        <v>435</v>
      </c>
      <c r="B168" s="262" t="s">
        <v>697</v>
      </c>
      <c r="C168" s="293"/>
      <c r="D168" s="293"/>
      <c r="E168" s="293"/>
      <c r="F168" s="293"/>
      <c r="G168" s="293"/>
      <c r="H168" s="267"/>
      <c r="I168" s="268">
        <f>I169+I178</f>
        <v>73239</v>
      </c>
      <c r="J168" s="268">
        <f t="shared" ref="J168:K168" si="62">J169+J178</f>
        <v>14647.800000000001</v>
      </c>
      <c r="K168" s="268">
        <f t="shared" si="62"/>
        <v>87886.799999999988</v>
      </c>
      <c r="L168" s="270"/>
      <c r="M168" s="268"/>
      <c r="N168" s="539"/>
    </row>
    <row r="169" spans="1:14" s="206" customFormat="1" outlineLevel="1">
      <c r="A169" s="488"/>
      <c r="B169" s="525" t="s">
        <v>578</v>
      </c>
      <c r="C169" s="482"/>
      <c r="D169" s="494"/>
      <c r="E169" s="494"/>
      <c r="F169" s="494"/>
      <c r="G169" s="494"/>
      <c r="H169" s="489"/>
      <c r="I169" s="483">
        <f>SUM(I170:I177)</f>
        <v>37975</v>
      </c>
      <c r="J169" s="483">
        <f t="shared" ref="J169:K169" si="63">SUM(J170:J177)</f>
        <v>7595.0000000000009</v>
      </c>
      <c r="K169" s="483">
        <f t="shared" si="63"/>
        <v>45570</v>
      </c>
      <c r="L169" s="484"/>
      <c r="M169" s="483"/>
      <c r="N169" s="539"/>
    </row>
    <row r="170" spans="1:14" s="206" customFormat="1" outlineLevel="1">
      <c r="A170" s="251">
        <v>1</v>
      </c>
      <c r="B170" s="384" t="s">
        <v>454</v>
      </c>
      <c r="C170" s="381"/>
      <c r="D170" s="243" t="s">
        <v>77</v>
      </c>
      <c r="E170" s="306">
        <v>10</v>
      </c>
      <c r="F170" s="505"/>
      <c r="G170" s="396">
        <f t="shared" ref="G170:G171" si="64">E170-F170</f>
        <v>10</v>
      </c>
      <c r="H170" s="271">
        <v>77</v>
      </c>
      <c r="I170" s="285">
        <f t="shared" ref="I170:I177" si="65">G170*H170</f>
        <v>770</v>
      </c>
      <c r="J170" s="272">
        <f t="shared" ref="J170:J207" si="66">I170*20%</f>
        <v>154</v>
      </c>
      <c r="K170" s="272">
        <f t="shared" ref="K170:K191" si="67">I170+J170</f>
        <v>924</v>
      </c>
      <c r="L170" s="383"/>
      <c r="M170" s="272"/>
      <c r="N170" s="451"/>
    </row>
    <row r="171" spans="1:14" s="206" customFormat="1" outlineLevel="1">
      <c r="A171" s="252">
        <v>2</v>
      </c>
      <c r="B171" s="384" t="s">
        <v>698</v>
      </c>
      <c r="C171" s="385"/>
      <c r="D171" s="246" t="s">
        <v>77</v>
      </c>
      <c r="E171" s="307">
        <v>2</v>
      </c>
      <c r="F171" s="506"/>
      <c r="G171" s="386">
        <f t="shared" si="64"/>
        <v>2</v>
      </c>
      <c r="H171" s="274">
        <v>156</v>
      </c>
      <c r="I171" s="287">
        <f t="shared" si="65"/>
        <v>312</v>
      </c>
      <c r="J171" s="275">
        <f t="shared" si="66"/>
        <v>62.400000000000006</v>
      </c>
      <c r="K171" s="275">
        <f t="shared" si="67"/>
        <v>374.4</v>
      </c>
      <c r="L171" s="387"/>
      <c r="M171" s="275"/>
      <c r="N171" s="451"/>
    </row>
    <row r="172" spans="1:14" s="206" customFormat="1" outlineLevel="1">
      <c r="A172" s="252">
        <v>3</v>
      </c>
      <c r="B172" s="384" t="s">
        <v>699</v>
      </c>
      <c r="C172" s="385"/>
      <c r="D172" s="246" t="s">
        <v>77</v>
      </c>
      <c r="E172" s="307">
        <v>2</v>
      </c>
      <c r="F172" s="506"/>
      <c r="G172" s="386">
        <f>E172-F172</f>
        <v>2</v>
      </c>
      <c r="H172" s="274">
        <v>420</v>
      </c>
      <c r="I172" s="287">
        <f t="shared" si="65"/>
        <v>840</v>
      </c>
      <c r="J172" s="275">
        <f t="shared" si="66"/>
        <v>168</v>
      </c>
      <c r="K172" s="275">
        <f t="shared" si="67"/>
        <v>1008</v>
      </c>
      <c r="L172" s="387"/>
      <c r="M172" s="275"/>
      <c r="N172" s="451"/>
    </row>
    <row r="173" spans="1:14" s="206" customFormat="1" outlineLevel="1">
      <c r="A173" s="252">
        <v>4</v>
      </c>
      <c r="B173" s="384" t="s">
        <v>700</v>
      </c>
      <c r="C173" s="385"/>
      <c r="D173" s="246" t="s">
        <v>77</v>
      </c>
      <c r="E173" s="307">
        <v>1</v>
      </c>
      <c r="F173" s="506"/>
      <c r="G173" s="386">
        <f t="shared" ref="G173:G174" si="68">E173-F173</f>
        <v>1</v>
      </c>
      <c r="H173" s="274">
        <v>12124</v>
      </c>
      <c r="I173" s="287">
        <f t="shared" si="65"/>
        <v>12124</v>
      </c>
      <c r="J173" s="275">
        <f t="shared" si="66"/>
        <v>2424.8000000000002</v>
      </c>
      <c r="K173" s="275">
        <f t="shared" si="67"/>
        <v>14548.8</v>
      </c>
      <c r="L173" s="387"/>
      <c r="M173" s="275"/>
      <c r="N173" s="451"/>
    </row>
    <row r="174" spans="1:14" s="206" customFormat="1" outlineLevel="1">
      <c r="A174" s="252">
        <v>5</v>
      </c>
      <c r="B174" s="384" t="s">
        <v>701</v>
      </c>
      <c r="C174" s="385"/>
      <c r="D174" s="246" t="s">
        <v>77</v>
      </c>
      <c r="E174" s="307">
        <v>4</v>
      </c>
      <c r="F174" s="506"/>
      <c r="G174" s="386">
        <f t="shared" si="68"/>
        <v>4</v>
      </c>
      <c r="H174" s="274">
        <v>371</v>
      </c>
      <c r="I174" s="287">
        <f t="shared" si="65"/>
        <v>1484</v>
      </c>
      <c r="J174" s="275">
        <f t="shared" si="66"/>
        <v>296.8</v>
      </c>
      <c r="K174" s="275">
        <f t="shared" si="67"/>
        <v>1780.8</v>
      </c>
      <c r="L174" s="387"/>
      <c r="M174" s="275"/>
      <c r="N174" s="451"/>
    </row>
    <row r="175" spans="1:14" s="206" customFormat="1" outlineLevel="1">
      <c r="A175" s="252">
        <v>6</v>
      </c>
      <c r="B175" s="384" t="s">
        <v>457</v>
      </c>
      <c r="C175" s="385"/>
      <c r="D175" s="246" t="s">
        <v>77</v>
      </c>
      <c r="E175" s="307">
        <v>1</v>
      </c>
      <c r="F175" s="506"/>
      <c r="G175" s="386">
        <f>E175-F175</f>
        <v>1</v>
      </c>
      <c r="H175" s="274">
        <v>12124</v>
      </c>
      <c r="I175" s="287">
        <f t="shared" si="65"/>
        <v>12124</v>
      </c>
      <c r="J175" s="275">
        <f t="shared" si="66"/>
        <v>2424.8000000000002</v>
      </c>
      <c r="K175" s="275">
        <f t="shared" si="67"/>
        <v>14548.8</v>
      </c>
      <c r="L175" s="387"/>
      <c r="M175" s="275"/>
      <c r="N175" s="451"/>
    </row>
    <row r="176" spans="1:14" s="206" customFormat="1" outlineLevel="1">
      <c r="A176" s="252">
        <v>7</v>
      </c>
      <c r="B176" s="384" t="s">
        <v>702</v>
      </c>
      <c r="C176" s="385"/>
      <c r="D176" s="246" t="s">
        <v>77</v>
      </c>
      <c r="E176" s="307">
        <v>1</v>
      </c>
      <c r="F176" s="506"/>
      <c r="G176" s="386">
        <f>E176-F176</f>
        <v>1</v>
      </c>
      <c r="H176" s="274">
        <v>7621</v>
      </c>
      <c r="I176" s="287">
        <f t="shared" si="65"/>
        <v>7621</v>
      </c>
      <c r="J176" s="275">
        <f t="shared" si="66"/>
        <v>1524.2</v>
      </c>
      <c r="K176" s="275">
        <f t="shared" si="67"/>
        <v>9145.2000000000007</v>
      </c>
      <c r="L176" s="387"/>
      <c r="M176" s="275"/>
      <c r="N176" s="451"/>
    </row>
    <row r="177" spans="1:14" s="206" customFormat="1" outlineLevel="1">
      <c r="A177" s="253">
        <v>8</v>
      </c>
      <c r="B177" s="384" t="s">
        <v>703</v>
      </c>
      <c r="C177" s="389"/>
      <c r="D177" s="298" t="s">
        <v>77</v>
      </c>
      <c r="E177" s="310">
        <v>1</v>
      </c>
      <c r="F177" s="507"/>
      <c r="G177" s="390">
        <v>1</v>
      </c>
      <c r="H177" s="277">
        <v>2700</v>
      </c>
      <c r="I177" s="288">
        <f t="shared" si="65"/>
        <v>2700</v>
      </c>
      <c r="J177" s="278">
        <f t="shared" si="66"/>
        <v>540</v>
      </c>
      <c r="K177" s="278">
        <f t="shared" si="67"/>
        <v>3240</v>
      </c>
      <c r="L177" s="391"/>
      <c r="M177" s="278"/>
      <c r="N177" s="451"/>
    </row>
    <row r="178" spans="1:14" s="206" customFormat="1" outlineLevel="1">
      <c r="A178" s="475"/>
      <c r="B178" s="493" t="s">
        <v>579</v>
      </c>
      <c r="C178" s="485"/>
      <c r="D178" s="478"/>
      <c r="E178" s="478"/>
      <c r="F178" s="478"/>
      <c r="G178" s="478"/>
      <c r="H178" s="491"/>
      <c r="I178" s="486">
        <f>SUM(I179:I191)</f>
        <v>35264</v>
      </c>
      <c r="J178" s="486">
        <f t="shared" ref="J178:K178" si="69">SUM(J179:J191)</f>
        <v>7052.8</v>
      </c>
      <c r="K178" s="486">
        <f t="shared" si="69"/>
        <v>42316.799999999996</v>
      </c>
      <c r="L178" s="487"/>
      <c r="M178" s="486"/>
      <c r="N178" s="539"/>
    </row>
    <row r="179" spans="1:14" s="206" customFormat="1" outlineLevel="1">
      <c r="A179" s="251">
        <v>1</v>
      </c>
      <c r="B179" s="380" t="s">
        <v>704</v>
      </c>
      <c r="C179" s="314"/>
      <c r="D179" s="441" t="s">
        <v>77</v>
      </c>
      <c r="E179" s="306">
        <v>5</v>
      </c>
      <c r="F179" s="306"/>
      <c r="G179" s="396">
        <f>E179-F179</f>
        <v>5</v>
      </c>
      <c r="H179" s="271">
        <v>75</v>
      </c>
      <c r="I179" s="285">
        <f t="shared" ref="I179:I191" si="70">G179*H179</f>
        <v>375</v>
      </c>
      <c r="J179" s="272">
        <f t="shared" si="66"/>
        <v>75</v>
      </c>
      <c r="K179" s="272">
        <f t="shared" si="67"/>
        <v>450</v>
      </c>
      <c r="L179" s="286"/>
      <c r="M179" s="272"/>
      <c r="N179" s="451"/>
    </row>
    <row r="180" spans="1:14" s="206" customFormat="1" outlineLevel="1">
      <c r="A180" s="251">
        <v>2</v>
      </c>
      <c r="B180" s="380" t="s">
        <v>705</v>
      </c>
      <c r="C180" s="315"/>
      <c r="D180" s="324" t="s">
        <v>77</v>
      </c>
      <c r="E180" s="307">
        <v>5</v>
      </c>
      <c r="F180" s="307"/>
      <c r="G180" s="386">
        <f t="shared" ref="G180:G191" si="71">E180-F180</f>
        <v>5</v>
      </c>
      <c r="H180" s="274">
        <v>120</v>
      </c>
      <c r="I180" s="287">
        <f t="shared" si="70"/>
        <v>600</v>
      </c>
      <c r="J180" s="275">
        <f t="shared" si="66"/>
        <v>120</v>
      </c>
      <c r="K180" s="275">
        <f t="shared" si="67"/>
        <v>720</v>
      </c>
      <c r="L180" s="276"/>
      <c r="M180" s="275"/>
      <c r="N180" s="451"/>
    </row>
    <row r="181" spans="1:14" s="206" customFormat="1" outlineLevel="1">
      <c r="A181" s="251">
        <v>3</v>
      </c>
      <c r="B181" s="384" t="s">
        <v>454</v>
      </c>
      <c r="C181" s="315"/>
      <c r="D181" s="324" t="s">
        <v>77</v>
      </c>
      <c r="E181" s="307">
        <v>10</v>
      </c>
      <c r="F181" s="307"/>
      <c r="G181" s="386">
        <f t="shared" si="71"/>
        <v>10</v>
      </c>
      <c r="H181" s="274">
        <v>77</v>
      </c>
      <c r="I181" s="287">
        <f t="shared" si="70"/>
        <v>770</v>
      </c>
      <c r="J181" s="275">
        <f t="shared" si="66"/>
        <v>154</v>
      </c>
      <c r="K181" s="275">
        <f t="shared" si="67"/>
        <v>924</v>
      </c>
      <c r="L181" s="276"/>
      <c r="M181" s="275"/>
      <c r="N181" s="451"/>
    </row>
    <row r="182" spans="1:14" s="206" customFormat="1" outlineLevel="1">
      <c r="A182" s="251">
        <v>4</v>
      </c>
      <c r="B182" s="384" t="s">
        <v>703</v>
      </c>
      <c r="C182" s="315"/>
      <c r="D182" s="324" t="s">
        <v>77</v>
      </c>
      <c r="E182" s="307">
        <v>1</v>
      </c>
      <c r="F182" s="307"/>
      <c r="G182" s="386">
        <f t="shared" si="71"/>
        <v>1</v>
      </c>
      <c r="H182" s="274">
        <v>2700</v>
      </c>
      <c r="I182" s="287">
        <f t="shared" si="70"/>
        <v>2700</v>
      </c>
      <c r="J182" s="275">
        <f t="shared" si="66"/>
        <v>540</v>
      </c>
      <c r="K182" s="275">
        <f t="shared" si="67"/>
        <v>3240</v>
      </c>
      <c r="L182" s="276"/>
      <c r="M182" s="275"/>
      <c r="N182" s="451"/>
    </row>
    <row r="183" spans="1:14" s="206" customFormat="1" outlineLevel="1">
      <c r="A183" s="251">
        <v>5</v>
      </c>
      <c r="B183" s="384" t="s">
        <v>706</v>
      </c>
      <c r="C183" s="315"/>
      <c r="D183" s="571" t="s">
        <v>77</v>
      </c>
      <c r="E183" s="307">
        <f>10</f>
        <v>10</v>
      </c>
      <c r="F183" s="307"/>
      <c r="G183" s="386">
        <f t="shared" si="71"/>
        <v>10</v>
      </c>
      <c r="H183" s="582"/>
      <c r="I183" s="287">
        <f t="shared" si="70"/>
        <v>0</v>
      </c>
      <c r="J183" s="275">
        <f t="shared" si="66"/>
        <v>0</v>
      </c>
      <c r="K183" s="275">
        <f t="shared" si="67"/>
        <v>0</v>
      </c>
      <c r="L183" s="276"/>
      <c r="M183" s="275"/>
      <c r="N183" s="451"/>
    </row>
    <row r="184" spans="1:14" s="206" customFormat="1" outlineLevel="1">
      <c r="A184" s="251">
        <v>6</v>
      </c>
      <c r="B184" s="384" t="s">
        <v>707</v>
      </c>
      <c r="C184" s="315"/>
      <c r="D184" s="324" t="s">
        <v>77</v>
      </c>
      <c r="E184" s="307">
        <f>5</f>
        <v>5</v>
      </c>
      <c r="F184" s="307"/>
      <c r="G184" s="386">
        <f t="shared" si="71"/>
        <v>5</v>
      </c>
      <c r="H184" s="274">
        <v>3595</v>
      </c>
      <c r="I184" s="287">
        <f t="shared" si="70"/>
        <v>17975</v>
      </c>
      <c r="J184" s="275">
        <f t="shared" si="66"/>
        <v>3595</v>
      </c>
      <c r="K184" s="275">
        <f t="shared" si="67"/>
        <v>21570</v>
      </c>
      <c r="L184" s="276"/>
      <c r="M184" s="275"/>
      <c r="N184" s="451"/>
    </row>
    <row r="185" spans="1:14" s="206" customFormat="1" outlineLevel="1">
      <c r="A185" s="251">
        <v>7</v>
      </c>
      <c r="B185" s="384" t="s">
        <v>455</v>
      </c>
      <c r="C185" s="315"/>
      <c r="D185" s="324" t="s">
        <v>77</v>
      </c>
      <c r="E185" s="307">
        <f>2+2</f>
        <v>4</v>
      </c>
      <c r="F185" s="307"/>
      <c r="G185" s="386">
        <f t="shared" si="71"/>
        <v>4</v>
      </c>
      <c r="H185" s="274">
        <f>286*2</f>
        <v>572</v>
      </c>
      <c r="I185" s="287">
        <f t="shared" si="70"/>
        <v>2288</v>
      </c>
      <c r="J185" s="275">
        <f t="shared" si="66"/>
        <v>457.6</v>
      </c>
      <c r="K185" s="275">
        <f t="shared" si="67"/>
        <v>2745.6</v>
      </c>
      <c r="L185" s="276"/>
      <c r="M185" s="275"/>
      <c r="N185" s="451"/>
    </row>
    <row r="186" spans="1:14" s="206" customFormat="1" outlineLevel="1">
      <c r="A186" s="251">
        <v>8</v>
      </c>
      <c r="B186" s="384" t="s">
        <v>456</v>
      </c>
      <c r="C186" s="315"/>
      <c r="D186" s="324" t="s">
        <v>77</v>
      </c>
      <c r="E186" s="307">
        <v>4</v>
      </c>
      <c r="F186" s="307"/>
      <c r="G186" s="386">
        <f t="shared" si="71"/>
        <v>4</v>
      </c>
      <c r="H186" s="274">
        <v>286</v>
      </c>
      <c r="I186" s="287">
        <f t="shared" si="70"/>
        <v>1144</v>
      </c>
      <c r="J186" s="275">
        <f t="shared" si="66"/>
        <v>228.8</v>
      </c>
      <c r="K186" s="275">
        <f t="shared" si="67"/>
        <v>1372.8</v>
      </c>
      <c r="L186" s="276"/>
      <c r="M186" s="275"/>
      <c r="N186" s="451"/>
    </row>
    <row r="187" spans="1:14" s="206" customFormat="1" outlineLevel="1">
      <c r="A187" s="251">
        <v>9</v>
      </c>
      <c r="B187" s="384" t="s">
        <v>708</v>
      </c>
      <c r="C187" s="315"/>
      <c r="D187" s="571" t="s">
        <v>77</v>
      </c>
      <c r="E187" s="307">
        <f>2+2</f>
        <v>4</v>
      </c>
      <c r="F187" s="307"/>
      <c r="G187" s="386">
        <f t="shared" si="71"/>
        <v>4</v>
      </c>
      <c r="H187" s="274">
        <v>89</v>
      </c>
      <c r="I187" s="287">
        <f t="shared" si="70"/>
        <v>356</v>
      </c>
      <c r="J187" s="275">
        <f t="shared" si="66"/>
        <v>71.2</v>
      </c>
      <c r="K187" s="275">
        <f t="shared" si="67"/>
        <v>427.2</v>
      </c>
      <c r="L187" s="276"/>
      <c r="M187" s="275"/>
      <c r="N187" s="451"/>
    </row>
    <row r="188" spans="1:14" s="206" customFormat="1" outlineLevel="1">
      <c r="A188" s="251">
        <v>10</v>
      </c>
      <c r="B188" s="384" t="s">
        <v>709</v>
      </c>
      <c r="C188" s="315"/>
      <c r="D188" s="571" t="s">
        <v>77</v>
      </c>
      <c r="E188" s="307">
        <v>4</v>
      </c>
      <c r="F188" s="307"/>
      <c r="G188" s="386">
        <f t="shared" si="71"/>
        <v>4</v>
      </c>
      <c r="H188" s="274">
        <v>550</v>
      </c>
      <c r="I188" s="287">
        <f t="shared" si="70"/>
        <v>2200</v>
      </c>
      <c r="J188" s="275">
        <f t="shared" si="66"/>
        <v>440</v>
      </c>
      <c r="K188" s="275">
        <f t="shared" si="67"/>
        <v>2640</v>
      </c>
      <c r="L188" s="276"/>
      <c r="M188" s="275"/>
      <c r="N188" s="451"/>
    </row>
    <row r="189" spans="1:14" s="206" customFormat="1" outlineLevel="1">
      <c r="A189" s="251">
        <v>11</v>
      </c>
      <c r="B189" s="384" t="s">
        <v>710</v>
      </c>
      <c r="C189" s="315"/>
      <c r="D189" s="324" t="s">
        <v>77</v>
      </c>
      <c r="E189" s="307">
        <v>1</v>
      </c>
      <c r="F189" s="307"/>
      <c r="G189" s="386">
        <f t="shared" si="71"/>
        <v>1</v>
      </c>
      <c r="H189" s="582"/>
      <c r="I189" s="287">
        <f t="shared" si="70"/>
        <v>0</v>
      </c>
      <c r="J189" s="275">
        <f t="shared" si="66"/>
        <v>0</v>
      </c>
      <c r="K189" s="275">
        <f t="shared" si="67"/>
        <v>0</v>
      </c>
      <c r="L189" s="276"/>
      <c r="M189" s="275"/>
      <c r="N189" s="451"/>
    </row>
    <row r="190" spans="1:14" s="206" customFormat="1" outlineLevel="1">
      <c r="A190" s="251">
        <v>12</v>
      </c>
      <c r="B190" s="384" t="s">
        <v>711</v>
      </c>
      <c r="C190" s="315"/>
      <c r="D190" s="324" t="s">
        <v>77</v>
      </c>
      <c r="E190" s="307">
        <v>2</v>
      </c>
      <c r="F190" s="307"/>
      <c r="G190" s="386">
        <f t="shared" si="71"/>
        <v>2</v>
      </c>
      <c r="H190" s="274">
        <v>1768</v>
      </c>
      <c r="I190" s="287">
        <f t="shared" si="70"/>
        <v>3536</v>
      </c>
      <c r="J190" s="275">
        <f t="shared" si="66"/>
        <v>707.2</v>
      </c>
      <c r="K190" s="275">
        <f t="shared" si="67"/>
        <v>4243.2</v>
      </c>
      <c r="L190" s="276"/>
      <c r="M190" s="275"/>
      <c r="N190" s="451"/>
    </row>
    <row r="191" spans="1:14" s="206" customFormat="1" ht="13.8" outlineLevel="1" thickBot="1">
      <c r="A191" s="251">
        <v>13</v>
      </c>
      <c r="B191" s="388" t="s">
        <v>712</v>
      </c>
      <c r="C191" s="316"/>
      <c r="D191" s="544" t="s">
        <v>77</v>
      </c>
      <c r="E191" s="310">
        <f>3+1</f>
        <v>4</v>
      </c>
      <c r="F191" s="310"/>
      <c r="G191" s="390">
        <f t="shared" si="71"/>
        <v>4</v>
      </c>
      <c r="H191" s="277">
        <v>830</v>
      </c>
      <c r="I191" s="288">
        <f t="shared" si="70"/>
        <v>3320</v>
      </c>
      <c r="J191" s="278">
        <f t="shared" si="66"/>
        <v>664</v>
      </c>
      <c r="K191" s="278">
        <f t="shared" si="67"/>
        <v>3984</v>
      </c>
      <c r="L191" s="279"/>
      <c r="M191" s="278"/>
      <c r="N191" s="451"/>
    </row>
    <row r="192" spans="1:14" s="206" customFormat="1" ht="13.8" thickBot="1">
      <c r="A192" s="456" t="s">
        <v>436</v>
      </c>
      <c r="B192" s="262" t="s">
        <v>713</v>
      </c>
      <c r="C192" s="293"/>
      <c r="D192" s="293"/>
      <c r="E192" s="293"/>
      <c r="F192" s="293"/>
      <c r="G192" s="293"/>
      <c r="H192" s="267"/>
      <c r="I192" s="268">
        <f>SUM(I193:I207)</f>
        <v>98734</v>
      </c>
      <c r="J192" s="269">
        <f>I192*20%</f>
        <v>19746.800000000003</v>
      </c>
      <c r="K192" s="268">
        <f>SUM(K193:K207)</f>
        <v>118480.8</v>
      </c>
      <c r="L192" s="270"/>
      <c r="M192" s="268"/>
      <c r="N192" s="539"/>
    </row>
    <row r="193" spans="1:14" s="206" customFormat="1" outlineLevel="1">
      <c r="A193" s="251">
        <v>1</v>
      </c>
      <c r="B193" s="380" t="s">
        <v>480</v>
      </c>
      <c r="C193" s="443"/>
      <c r="D193" s="515" t="s">
        <v>77</v>
      </c>
      <c r="E193" s="441">
        <v>1</v>
      </c>
      <c r="F193" s="446"/>
      <c r="G193" s="446">
        <f t="shared" ref="G193:G207" si="72">E193-F193</f>
        <v>1</v>
      </c>
      <c r="H193" s="358">
        <v>2500</v>
      </c>
      <c r="I193" s="285">
        <f t="shared" ref="I193:I207" si="73">G193*H193</f>
        <v>2500</v>
      </c>
      <c r="J193" s="272">
        <f t="shared" si="66"/>
        <v>500</v>
      </c>
      <c r="K193" s="272">
        <f t="shared" ref="K193:K207" si="74">I193+J193</f>
        <v>3000</v>
      </c>
      <c r="L193" s="337"/>
      <c r="M193" s="272"/>
      <c r="N193" s="451"/>
    </row>
    <row r="194" spans="1:14" s="206" customFormat="1" outlineLevel="1">
      <c r="A194" s="252">
        <v>2</v>
      </c>
      <c r="B194" s="384" t="s">
        <v>564</v>
      </c>
      <c r="C194" s="318" t="s">
        <v>490</v>
      </c>
      <c r="D194" s="328" t="s">
        <v>77</v>
      </c>
      <c r="E194" s="324">
        <v>1</v>
      </c>
      <c r="F194" s="246"/>
      <c r="G194" s="246">
        <f t="shared" si="72"/>
        <v>1</v>
      </c>
      <c r="H194" s="274">
        <v>42000</v>
      </c>
      <c r="I194" s="287">
        <f t="shared" si="73"/>
        <v>42000</v>
      </c>
      <c r="J194" s="275">
        <f t="shared" si="66"/>
        <v>8400</v>
      </c>
      <c r="K194" s="275">
        <f t="shared" si="74"/>
        <v>50400</v>
      </c>
      <c r="L194" s="276"/>
      <c r="M194" s="275"/>
      <c r="N194" s="451"/>
    </row>
    <row r="195" spans="1:14" s="206" customFormat="1" outlineLevel="1">
      <c r="A195" s="252">
        <v>3</v>
      </c>
      <c r="B195" s="384" t="s">
        <v>714</v>
      </c>
      <c r="C195" s="318" t="s">
        <v>563</v>
      </c>
      <c r="D195" s="328" t="s">
        <v>77</v>
      </c>
      <c r="E195" s="324">
        <v>4</v>
      </c>
      <c r="F195" s="246"/>
      <c r="G195" s="246">
        <f t="shared" si="72"/>
        <v>4</v>
      </c>
      <c r="H195" s="274">
        <v>724</v>
      </c>
      <c r="I195" s="287">
        <f t="shared" si="73"/>
        <v>2896</v>
      </c>
      <c r="J195" s="275">
        <f t="shared" si="66"/>
        <v>579.20000000000005</v>
      </c>
      <c r="K195" s="275">
        <f t="shared" si="74"/>
        <v>3475.2</v>
      </c>
      <c r="L195" s="276"/>
      <c r="M195" s="275"/>
      <c r="N195" s="451"/>
    </row>
    <row r="196" spans="1:14" s="206" customFormat="1" outlineLevel="1">
      <c r="A196" s="252">
        <v>4</v>
      </c>
      <c r="B196" s="384" t="s">
        <v>481</v>
      </c>
      <c r="C196" s="318" t="s">
        <v>489</v>
      </c>
      <c r="D196" s="328" t="s">
        <v>77</v>
      </c>
      <c r="E196" s="324">
        <v>1</v>
      </c>
      <c r="F196" s="246"/>
      <c r="G196" s="246">
        <f t="shared" si="72"/>
        <v>1</v>
      </c>
      <c r="H196" s="274">
        <v>12996</v>
      </c>
      <c r="I196" s="287">
        <f t="shared" si="73"/>
        <v>12996</v>
      </c>
      <c r="J196" s="275">
        <f t="shared" si="66"/>
        <v>2599.2000000000003</v>
      </c>
      <c r="K196" s="275">
        <f t="shared" si="74"/>
        <v>15595.2</v>
      </c>
      <c r="L196" s="276"/>
      <c r="M196" s="275"/>
      <c r="N196" s="451"/>
    </row>
    <row r="197" spans="1:14" s="206" customFormat="1" outlineLevel="1">
      <c r="A197" s="252">
        <v>5</v>
      </c>
      <c r="B197" s="384" t="s">
        <v>482</v>
      </c>
      <c r="C197" s="318" t="s">
        <v>494</v>
      </c>
      <c r="D197" s="328" t="s">
        <v>77</v>
      </c>
      <c r="E197" s="324">
        <v>2</v>
      </c>
      <c r="F197" s="246"/>
      <c r="G197" s="246">
        <f t="shared" si="72"/>
        <v>2</v>
      </c>
      <c r="H197" s="274">
        <v>137</v>
      </c>
      <c r="I197" s="287">
        <f t="shared" si="73"/>
        <v>274</v>
      </c>
      <c r="J197" s="275">
        <f t="shared" si="66"/>
        <v>54.800000000000004</v>
      </c>
      <c r="K197" s="275">
        <f t="shared" si="74"/>
        <v>328.8</v>
      </c>
      <c r="L197" s="276"/>
      <c r="M197" s="275"/>
      <c r="N197" s="451"/>
    </row>
    <row r="198" spans="1:14" s="206" customFormat="1" outlineLevel="1">
      <c r="A198" s="252">
        <v>6</v>
      </c>
      <c r="B198" s="384" t="s">
        <v>548</v>
      </c>
      <c r="C198" s="318" t="s">
        <v>491</v>
      </c>
      <c r="D198" s="328" t="s">
        <v>77</v>
      </c>
      <c r="E198" s="324">
        <v>1</v>
      </c>
      <c r="F198" s="246"/>
      <c r="G198" s="246">
        <f t="shared" si="72"/>
        <v>1</v>
      </c>
      <c r="H198" s="274">
        <v>1400</v>
      </c>
      <c r="I198" s="287">
        <f t="shared" si="73"/>
        <v>1400</v>
      </c>
      <c r="J198" s="275">
        <f t="shared" si="66"/>
        <v>280</v>
      </c>
      <c r="K198" s="275">
        <f t="shared" si="74"/>
        <v>1680</v>
      </c>
      <c r="L198" s="276"/>
      <c r="M198" s="275"/>
      <c r="N198" s="451"/>
    </row>
    <row r="199" spans="1:14" s="206" customFormat="1" outlineLevel="1">
      <c r="A199" s="252">
        <v>7</v>
      </c>
      <c r="B199" s="384" t="s">
        <v>483</v>
      </c>
      <c r="C199" s="318"/>
      <c r="D199" s="513" t="s">
        <v>77</v>
      </c>
      <c r="E199" s="324">
        <v>1</v>
      </c>
      <c r="F199" s="246"/>
      <c r="G199" s="246">
        <f t="shared" si="72"/>
        <v>1</v>
      </c>
      <c r="H199" s="274">
        <v>350</v>
      </c>
      <c r="I199" s="287">
        <f t="shared" si="73"/>
        <v>350</v>
      </c>
      <c r="J199" s="275">
        <f t="shared" si="66"/>
        <v>70</v>
      </c>
      <c r="K199" s="275">
        <f t="shared" si="74"/>
        <v>420</v>
      </c>
      <c r="L199" s="276"/>
      <c r="M199" s="275"/>
      <c r="N199" s="451"/>
    </row>
    <row r="200" spans="1:14" s="206" customFormat="1" outlineLevel="1">
      <c r="A200" s="252">
        <v>8</v>
      </c>
      <c r="B200" s="384" t="s">
        <v>559</v>
      </c>
      <c r="C200" s="318"/>
      <c r="D200" s="328" t="s">
        <v>77</v>
      </c>
      <c r="E200" s="324">
        <v>4</v>
      </c>
      <c r="F200" s="246"/>
      <c r="G200" s="246">
        <f t="shared" si="72"/>
        <v>4</v>
      </c>
      <c r="H200" s="274">
        <v>80</v>
      </c>
      <c r="I200" s="287">
        <f t="shared" si="73"/>
        <v>320</v>
      </c>
      <c r="J200" s="275">
        <f t="shared" si="66"/>
        <v>64</v>
      </c>
      <c r="K200" s="275">
        <f t="shared" si="74"/>
        <v>384</v>
      </c>
      <c r="L200" s="276"/>
      <c r="M200" s="275"/>
      <c r="N200" s="451"/>
    </row>
    <row r="201" spans="1:14" s="206" customFormat="1" outlineLevel="1">
      <c r="A201" s="252">
        <v>9</v>
      </c>
      <c r="B201" s="384" t="s">
        <v>484</v>
      </c>
      <c r="C201" s="318" t="s">
        <v>492</v>
      </c>
      <c r="D201" s="328" t="s">
        <v>77</v>
      </c>
      <c r="E201" s="324">
        <v>1</v>
      </c>
      <c r="F201" s="246"/>
      <c r="G201" s="246">
        <f t="shared" si="72"/>
        <v>1</v>
      </c>
      <c r="H201" s="274">
        <v>6298</v>
      </c>
      <c r="I201" s="287">
        <f t="shared" si="73"/>
        <v>6298</v>
      </c>
      <c r="J201" s="275">
        <f t="shared" si="66"/>
        <v>1259.6000000000001</v>
      </c>
      <c r="K201" s="275">
        <f t="shared" si="74"/>
        <v>7557.6</v>
      </c>
      <c r="L201" s="276"/>
      <c r="M201" s="275"/>
      <c r="N201" s="451"/>
    </row>
    <row r="202" spans="1:14" s="206" customFormat="1" outlineLevel="1">
      <c r="A202" s="252">
        <v>10</v>
      </c>
      <c r="B202" s="384" t="s">
        <v>485</v>
      </c>
      <c r="C202" s="318"/>
      <c r="D202" s="328" t="s">
        <v>77</v>
      </c>
      <c r="E202" s="324">
        <v>1</v>
      </c>
      <c r="F202" s="246"/>
      <c r="G202" s="246">
        <f t="shared" si="72"/>
        <v>1</v>
      </c>
      <c r="H202" s="274">
        <v>3200</v>
      </c>
      <c r="I202" s="287">
        <f t="shared" si="73"/>
        <v>3200</v>
      </c>
      <c r="J202" s="275">
        <f t="shared" si="66"/>
        <v>640</v>
      </c>
      <c r="K202" s="275">
        <f t="shared" si="74"/>
        <v>3840</v>
      </c>
      <c r="L202" s="276"/>
      <c r="M202" s="275"/>
      <c r="N202" s="451"/>
    </row>
    <row r="203" spans="1:14" s="206" customFormat="1" outlineLevel="1">
      <c r="A203" s="252">
        <v>11</v>
      </c>
      <c r="B203" s="384" t="s">
        <v>531</v>
      </c>
      <c r="C203" s="318" t="s">
        <v>493</v>
      </c>
      <c r="D203" s="328" t="s">
        <v>77</v>
      </c>
      <c r="E203" s="324">
        <v>1</v>
      </c>
      <c r="F203" s="246"/>
      <c r="G203" s="246">
        <f t="shared" si="72"/>
        <v>1</v>
      </c>
      <c r="H203" s="274">
        <v>15100</v>
      </c>
      <c r="I203" s="287">
        <f t="shared" si="73"/>
        <v>15100</v>
      </c>
      <c r="J203" s="275">
        <f t="shared" si="66"/>
        <v>3020</v>
      </c>
      <c r="K203" s="275">
        <f t="shared" si="74"/>
        <v>18120</v>
      </c>
      <c r="L203" s="276"/>
      <c r="M203" s="275"/>
      <c r="N203" s="451"/>
    </row>
    <row r="204" spans="1:14" s="206" customFormat="1" outlineLevel="1">
      <c r="A204" s="252">
        <v>12</v>
      </c>
      <c r="B204" s="384" t="s">
        <v>486</v>
      </c>
      <c r="C204" s="318"/>
      <c r="D204" s="328" t="s">
        <v>77</v>
      </c>
      <c r="E204" s="324">
        <v>1</v>
      </c>
      <c r="F204" s="246"/>
      <c r="G204" s="246">
        <f t="shared" si="72"/>
        <v>1</v>
      </c>
      <c r="H204" s="274">
        <v>1700</v>
      </c>
      <c r="I204" s="287">
        <f t="shared" si="73"/>
        <v>1700</v>
      </c>
      <c r="J204" s="275">
        <f t="shared" si="66"/>
        <v>340</v>
      </c>
      <c r="K204" s="275">
        <f t="shared" si="74"/>
        <v>2040</v>
      </c>
      <c r="L204" s="276"/>
      <c r="M204" s="275"/>
      <c r="N204" s="451"/>
    </row>
    <row r="205" spans="1:14" s="206" customFormat="1" outlineLevel="1">
      <c r="A205" s="252">
        <v>13</v>
      </c>
      <c r="B205" s="384" t="s">
        <v>532</v>
      </c>
      <c r="C205" s="318"/>
      <c r="D205" s="513" t="s">
        <v>77</v>
      </c>
      <c r="E205" s="324">
        <v>2</v>
      </c>
      <c r="F205" s="246"/>
      <c r="G205" s="246">
        <f t="shared" si="72"/>
        <v>2</v>
      </c>
      <c r="H205" s="274">
        <v>1700</v>
      </c>
      <c r="I205" s="287">
        <f t="shared" si="73"/>
        <v>3400</v>
      </c>
      <c r="J205" s="275">
        <f t="shared" si="66"/>
        <v>680</v>
      </c>
      <c r="K205" s="275">
        <f t="shared" si="74"/>
        <v>4080</v>
      </c>
      <c r="L205" s="276"/>
      <c r="M205" s="275"/>
      <c r="N205" s="451"/>
    </row>
    <row r="206" spans="1:14" s="206" customFormat="1" outlineLevel="1">
      <c r="A206" s="252">
        <v>14</v>
      </c>
      <c r="B206" s="384" t="s">
        <v>487</v>
      </c>
      <c r="C206" s="326"/>
      <c r="D206" s="513" t="s">
        <v>77</v>
      </c>
      <c r="E206" s="324">
        <v>1</v>
      </c>
      <c r="F206" s="246"/>
      <c r="G206" s="246">
        <f t="shared" si="72"/>
        <v>1</v>
      </c>
      <c r="H206" s="274">
        <v>6300</v>
      </c>
      <c r="I206" s="287">
        <f t="shared" si="73"/>
        <v>6300</v>
      </c>
      <c r="J206" s="275">
        <f t="shared" si="66"/>
        <v>1260</v>
      </c>
      <c r="K206" s="275">
        <f t="shared" si="74"/>
        <v>7560</v>
      </c>
      <c r="L206" s="276"/>
      <c r="M206" s="275"/>
      <c r="N206" s="451"/>
    </row>
    <row r="207" spans="1:14" s="206" customFormat="1" ht="13.8" outlineLevel="1" thickBot="1">
      <c r="A207" s="338">
        <v>15</v>
      </c>
      <c r="B207" s="398" t="s">
        <v>488</v>
      </c>
      <c r="C207" s="444"/>
      <c r="D207" s="516" t="s">
        <v>550</v>
      </c>
      <c r="E207" s="445">
        <v>2</v>
      </c>
      <c r="F207" s="333"/>
      <c r="G207" s="333">
        <f t="shared" si="72"/>
        <v>2</v>
      </c>
      <c r="H207" s="588"/>
      <c r="I207" s="340">
        <f t="shared" si="73"/>
        <v>0</v>
      </c>
      <c r="J207" s="335">
        <f t="shared" si="66"/>
        <v>0</v>
      </c>
      <c r="K207" s="335">
        <f t="shared" si="74"/>
        <v>0</v>
      </c>
      <c r="L207" s="341"/>
      <c r="M207" s="335"/>
      <c r="N207" s="451"/>
    </row>
    <row r="208" spans="1:14" s="206" customFormat="1" ht="13.8" collapsed="1" thickBot="1">
      <c r="A208" s="455" t="s">
        <v>542</v>
      </c>
      <c r="B208" s="264" t="s">
        <v>543</v>
      </c>
      <c r="C208" s="295"/>
      <c r="D208" s="294"/>
      <c r="E208" s="294"/>
      <c r="F208" s="294"/>
      <c r="G208" s="294"/>
      <c r="H208" s="280"/>
      <c r="I208" s="284">
        <f>SUM(I209,I219,I221)</f>
        <v>583389</v>
      </c>
      <c r="J208" s="284">
        <f>SUM(J209,J219,J221)</f>
        <v>116677.8</v>
      </c>
      <c r="K208" s="284">
        <f>SUM(K209,K219,K221)</f>
        <v>700066.8</v>
      </c>
      <c r="L208" s="283"/>
      <c r="M208" s="284"/>
      <c r="N208" s="538"/>
    </row>
    <row r="209" spans="1:16" s="206" customFormat="1" ht="13.8" thickBot="1">
      <c r="A209" s="456" t="s">
        <v>425</v>
      </c>
      <c r="B209" s="551" t="s">
        <v>578</v>
      </c>
      <c r="C209" s="293"/>
      <c r="D209" s="293"/>
      <c r="E209" s="293"/>
      <c r="F209" s="293"/>
      <c r="G209" s="293"/>
      <c r="H209" s="267"/>
      <c r="I209" s="268">
        <f>SUM(I210:I218)</f>
        <v>276189</v>
      </c>
      <c r="J209" s="268">
        <f t="shared" ref="J209:J224" si="75">I209*20%</f>
        <v>55237.8</v>
      </c>
      <c r="K209" s="268">
        <f t="shared" ref="K209:K224" si="76">I209+J209</f>
        <v>331426.8</v>
      </c>
      <c r="L209" s="270"/>
      <c r="M209" s="268"/>
      <c r="N209" s="539"/>
    </row>
    <row r="210" spans="1:16" s="206" customFormat="1" outlineLevel="1">
      <c r="A210" s="251">
        <v>1</v>
      </c>
      <c r="B210" s="415" t="s">
        <v>715</v>
      </c>
      <c r="C210" s="416"/>
      <c r="D210" s="417" t="s">
        <v>77</v>
      </c>
      <c r="E210" s="243">
        <v>15</v>
      </c>
      <c r="F210" s="243"/>
      <c r="G210" s="243">
        <f t="shared" ref="G210:G224" si="77">E210-F210</f>
        <v>15</v>
      </c>
      <c r="H210" s="271">
        <v>6998</v>
      </c>
      <c r="I210" s="285">
        <f>G210*H210</f>
        <v>104970</v>
      </c>
      <c r="J210" s="272">
        <f t="shared" si="75"/>
        <v>20994</v>
      </c>
      <c r="K210" s="272">
        <f t="shared" si="76"/>
        <v>125964</v>
      </c>
      <c r="L210" s="552" t="s">
        <v>584</v>
      </c>
      <c r="M210" s="272"/>
      <c r="N210" s="451"/>
    </row>
    <row r="211" spans="1:16" s="206" customFormat="1" outlineLevel="1">
      <c r="A211" s="252">
        <v>2</v>
      </c>
      <c r="B211" s="418" t="s">
        <v>716</v>
      </c>
      <c r="C211" s="318" t="s">
        <v>717</v>
      </c>
      <c r="D211" s="513" t="s">
        <v>719</v>
      </c>
      <c r="E211" s="246">
        <v>400</v>
      </c>
      <c r="F211" s="246"/>
      <c r="G211" s="246">
        <f t="shared" si="77"/>
        <v>400</v>
      </c>
      <c r="H211" s="274">
        <v>63</v>
      </c>
      <c r="I211" s="287">
        <f>G211*H211</f>
        <v>25200</v>
      </c>
      <c r="J211" s="275">
        <f t="shared" si="75"/>
        <v>5040</v>
      </c>
      <c r="K211" s="275">
        <f t="shared" si="76"/>
        <v>30240</v>
      </c>
      <c r="L211" s="276"/>
      <c r="M211" s="275"/>
      <c r="N211" s="451"/>
    </row>
    <row r="212" spans="1:16" s="206" customFormat="1" outlineLevel="1">
      <c r="A212" s="252">
        <v>3</v>
      </c>
      <c r="B212" s="418" t="s">
        <v>718</v>
      </c>
      <c r="C212" s="318" t="s">
        <v>717</v>
      </c>
      <c r="D212" s="513" t="s">
        <v>719</v>
      </c>
      <c r="E212" s="246">
        <v>400</v>
      </c>
      <c r="F212" s="246"/>
      <c r="G212" s="246">
        <f t="shared" si="77"/>
        <v>400</v>
      </c>
      <c r="H212" s="274">
        <v>63</v>
      </c>
      <c r="I212" s="287">
        <f>G212*H212</f>
        <v>25200</v>
      </c>
      <c r="J212" s="275">
        <f t="shared" si="75"/>
        <v>5040</v>
      </c>
      <c r="K212" s="275">
        <f>I212+J212</f>
        <v>30240</v>
      </c>
      <c r="L212" s="519"/>
      <c r="M212" s="275"/>
      <c r="N212" s="451"/>
    </row>
    <row r="213" spans="1:16" s="206" customFormat="1" ht="13.8" outlineLevel="1">
      <c r="A213" s="252">
        <v>4</v>
      </c>
      <c r="B213" s="419" t="s">
        <v>720</v>
      </c>
      <c r="C213" s="363"/>
      <c r="D213" s="513" t="s">
        <v>77</v>
      </c>
      <c r="E213" s="246">
        <v>100</v>
      </c>
      <c r="F213" s="246"/>
      <c r="G213" s="246">
        <f t="shared" si="77"/>
        <v>100</v>
      </c>
      <c r="H213" s="274">
        <v>790</v>
      </c>
      <c r="I213" s="287">
        <f>G213*H213</f>
        <v>79000</v>
      </c>
      <c r="J213" s="275">
        <f t="shared" si="75"/>
        <v>15800</v>
      </c>
      <c r="K213" s="275">
        <f>I213+J213</f>
        <v>94800</v>
      </c>
      <c r="L213" s="276"/>
      <c r="M213" s="275"/>
      <c r="N213" s="451"/>
    </row>
    <row r="214" spans="1:16" s="206" customFormat="1" ht="13.8" outlineLevel="1">
      <c r="A214" s="252">
        <v>5</v>
      </c>
      <c r="B214" s="419" t="s">
        <v>677</v>
      </c>
      <c r="C214" s="363"/>
      <c r="D214" s="513" t="s">
        <v>77</v>
      </c>
      <c r="E214" s="246">
        <v>2</v>
      </c>
      <c r="F214" s="246"/>
      <c r="G214" s="246">
        <f t="shared" si="77"/>
        <v>2</v>
      </c>
      <c r="H214" s="274">
        <f>5057*4</f>
        <v>20228</v>
      </c>
      <c r="I214" s="287">
        <f>G214*H214</f>
        <v>40456</v>
      </c>
      <c r="J214" s="275">
        <f t="shared" si="75"/>
        <v>8091.2000000000007</v>
      </c>
      <c r="K214" s="275">
        <f t="shared" si="76"/>
        <v>48547.199999999997</v>
      </c>
      <c r="L214" s="276"/>
      <c r="M214" s="275"/>
      <c r="N214" s="451"/>
    </row>
    <row r="215" spans="1:16" s="206" customFormat="1" outlineLevel="1">
      <c r="A215" s="252">
        <v>6</v>
      </c>
      <c r="B215" s="419" t="s">
        <v>721</v>
      </c>
      <c r="C215" s="363"/>
      <c r="D215" s="513" t="s">
        <v>724</v>
      </c>
      <c r="E215" s="246">
        <v>5</v>
      </c>
      <c r="F215" s="246"/>
      <c r="G215" s="246">
        <f t="shared" si="77"/>
        <v>5</v>
      </c>
      <c r="H215" s="274">
        <v>20</v>
      </c>
      <c r="I215" s="287">
        <f t="shared" ref="I215:I218" si="78">G215*H215</f>
        <v>100</v>
      </c>
      <c r="J215" s="275">
        <f t="shared" si="75"/>
        <v>20</v>
      </c>
      <c r="K215" s="275">
        <f t="shared" si="76"/>
        <v>120</v>
      </c>
      <c r="L215" s="276"/>
      <c r="M215" s="275"/>
      <c r="N215" s="451"/>
    </row>
    <row r="216" spans="1:16" s="206" customFormat="1" outlineLevel="1">
      <c r="A216" s="252">
        <v>7</v>
      </c>
      <c r="B216" s="419" t="s">
        <v>722</v>
      </c>
      <c r="C216" s="363"/>
      <c r="D216" s="513" t="s">
        <v>724</v>
      </c>
      <c r="E216" s="246">
        <v>5</v>
      </c>
      <c r="F216" s="246"/>
      <c r="G216" s="246">
        <f t="shared" si="77"/>
        <v>5</v>
      </c>
      <c r="H216" s="274">
        <v>20</v>
      </c>
      <c r="I216" s="287">
        <f t="shared" si="78"/>
        <v>100</v>
      </c>
      <c r="J216" s="275">
        <f t="shared" si="75"/>
        <v>20</v>
      </c>
      <c r="K216" s="275">
        <f t="shared" si="76"/>
        <v>120</v>
      </c>
      <c r="L216" s="276"/>
      <c r="M216" s="275"/>
      <c r="N216" s="451"/>
    </row>
    <row r="217" spans="1:16" s="206" customFormat="1" outlineLevel="1">
      <c r="A217" s="252">
        <v>8</v>
      </c>
      <c r="B217" s="419" t="s">
        <v>723</v>
      </c>
      <c r="C217" s="363"/>
      <c r="D217" s="513" t="s">
        <v>724</v>
      </c>
      <c r="E217" s="246">
        <v>5</v>
      </c>
      <c r="F217" s="246"/>
      <c r="G217" s="246">
        <f t="shared" si="77"/>
        <v>5</v>
      </c>
      <c r="H217" s="274">
        <v>15</v>
      </c>
      <c r="I217" s="287">
        <f t="shared" si="78"/>
        <v>75</v>
      </c>
      <c r="J217" s="275">
        <f t="shared" si="75"/>
        <v>15</v>
      </c>
      <c r="K217" s="275">
        <f t="shared" si="76"/>
        <v>90</v>
      </c>
      <c r="L217" s="276"/>
      <c r="M217" s="275"/>
      <c r="N217" s="451"/>
    </row>
    <row r="218" spans="1:16" s="206" customFormat="1" ht="13.8" outlineLevel="1" thickBot="1">
      <c r="A218" s="252">
        <v>9</v>
      </c>
      <c r="B218" s="572" t="s">
        <v>479</v>
      </c>
      <c r="C218" s="363"/>
      <c r="D218" s="513" t="s">
        <v>77</v>
      </c>
      <c r="E218" s="246">
        <v>4</v>
      </c>
      <c r="F218" s="246"/>
      <c r="G218" s="246">
        <f t="shared" si="77"/>
        <v>4</v>
      </c>
      <c r="H218" s="274">
        <v>272</v>
      </c>
      <c r="I218" s="287">
        <f t="shared" si="78"/>
        <v>1088</v>
      </c>
      <c r="J218" s="275">
        <f t="shared" si="75"/>
        <v>217.60000000000002</v>
      </c>
      <c r="K218" s="275">
        <f t="shared" si="76"/>
        <v>1305.5999999999999</v>
      </c>
      <c r="L218" s="276"/>
      <c r="M218" s="275"/>
      <c r="N218" s="451"/>
    </row>
    <row r="219" spans="1:16" s="205" customFormat="1" ht="13.8" thickBot="1">
      <c r="A219" s="456" t="s">
        <v>428</v>
      </c>
      <c r="B219" s="551" t="s">
        <v>579</v>
      </c>
      <c r="C219" s="293"/>
      <c r="D219" s="293"/>
      <c r="E219" s="293"/>
      <c r="F219" s="293"/>
      <c r="G219" s="293"/>
      <c r="H219" s="267"/>
      <c r="I219" s="268">
        <f>SUM(I220:I220)</f>
        <v>280000</v>
      </c>
      <c r="J219" s="268">
        <f>SUM(J220:J220)</f>
        <v>56000</v>
      </c>
      <c r="K219" s="268">
        <f>SUM(K220:K220)</f>
        <v>336000</v>
      </c>
      <c r="L219" s="270"/>
      <c r="M219" s="268"/>
      <c r="N219" s="539"/>
      <c r="O219" s="206"/>
      <c r="P219" s="206"/>
    </row>
    <row r="220" spans="1:16" s="206" customFormat="1" ht="13.8" outlineLevel="1" thickBot="1">
      <c r="A220" s="251">
        <v>1</v>
      </c>
      <c r="B220" s="420" t="s">
        <v>771</v>
      </c>
      <c r="C220" s="416"/>
      <c r="D220" s="243" t="s">
        <v>77</v>
      </c>
      <c r="E220" s="243">
        <v>4</v>
      </c>
      <c r="F220" s="243"/>
      <c r="G220" s="243">
        <v>4</v>
      </c>
      <c r="H220" s="271">
        <v>70000</v>
      </c>
      <c r="I220" s="285">
        <f>H220*G220</f>
        <v>280000</v>
      </c>
      <c r="J220" s="272">
        <f t="shared" si="75"/>
        <v>56000</v>
      </c>
      <c r="K220" s="272">
        <f t="shared" si="76"/>
        <v>336000</v>
      </c>
      <c r="L220" s="286"/>
      <c r="M220" s="272"/>
      <c r="N220" s="451"/>
    </row>
    <row r="221" spans="1:16" s="205" customFormat="1" ht="13.8" thickBot="1">
      <c r="A221" s="456" t="s">
        <v>429</v>
      </c>
      <c r="B221" s="262" t="s">
        <v>725</v>
      </c>
      <c r="C221" s="293"/>
      <c r="D221" s="293"/>
      <c r="E221" s="293"/>
      <c r="F221" s="293"/>
      <c r="G221" s="293"/>
      <c r="H221" s="267"/>
      <c r="I221" s="268">
        <f>SUM(I222:I224)</f>
        <v>27200</v>
      </c>
      <c r="J221" s="268">
        <f>SUM(J222:J224)</f>
        <v>5440</v>
      </c>
      <c r="K221" s="268">
        <f>SUM(K222:K224)</f>
        <v>32640</v>
      </c>
      <c r="L221" s="270"/>
      <c r="M221" s="268"/>
      <c r="N221" s="539"/>
      <c r="O221" s="206"/>
      <c r="P221" s="206"/>
    </row>
    <row r="222" spans="1:16" s="206" customFormat="1" outlineLevel="1">
      <c r="A222" s="251">
        <v>1</v>
      </c>
      <c r="B222" s="420" t="s">
        <v>726</v>
      </c>
      <c r="C222" s="416"/>
      <c r="D222" s="517" t="s">
        <v>77</v>
      </c>
      <c r="E222" s="243">
        <v>4</v>
      </c>
      <c r="F222" s="243"/>
      <c r="G222" s="243">
        <f t="shared" si="77"/>
        <v>4</v>
      </c>
      <c r="H222" s="271">
        <v>2500</v>
      </c>
      <c r="I222" s="285">
        <f t="shared" ref="I222:I224" si="79">G222*H222</f>
        <v>10000</v>
      </c>
      <c r="J222" s="272">
        <f t="shared" si="75"/>
        <v>2000</v>
      </c>
      <c r="K222" s="272">
        <f t="shared" si="76"/>
        <v>12000</v>
      </c>
      <c r="L222" s="286"/>
      <c r="M222" s="272"/>
      <c r="N222" s="451"/>
    </row>
    <row r="223" spans="1:16" s="206" customFormat="1" outlineLevel="1">
      <c r="A223" s="252">
        <v>2</v>
      </c>
      <c r="B223" s="420" t="s">
        <v>727</v>
      </c>
      <c r="C223" s="363"/>
      <c r="D223" s="513" t="s">
        <v>77</v>
      </c>
      <c r="E223" s="246">
        <v>2</v>
      </c>
      <c r="F223" s="246"/>
      <c r="G223" s="246">
        <f t="shared" si="77"/>
        <v>2</v>
      </c>
      <c r="H223" s="274">
        <v>7000</v>
      </c>
      <c r="I223" s="287">
        <f t="shared" si="79"/>
        <v>14000</v>
      </c>
      <c r="J223" s="275">
        <f t="shared" si="75"/>
        <v>2800</v>
      </c>
      <c r="K223" s="275">
        <f t="shared" si="76"/>
        <v>16800</v>
      </c>
      <c r="L223" s="276"/>
      <c r="M223" s="275"/>
      <c r="N223" s="451"/>
    </row>
    <row r="224" spans="1:16" s="206" customFormat="1" ht="13.8" outlineLevel="1" thickBot="1">
      <c r="A224" s="252">
        <v>3</v>
      </c>
      <c r="B224" s="419" t="s">
        <v>728</v>
      </c>
      <c r="C224" s="363"/>
      <c r="D224" s="513" t="s">
        <v>77</v>
      </c>
      <c r="E224" s="246">
        <v>1</v>
      </c>
      <c r="F224" s="246"/>
      <c r="G224" s="246">
        <f t="shared" si="77"/>
        <v>1</v>
      </c>
      <c r="H224" s="274">
        <v>3200</v>
      </c>
      <c r="I224" s="287">
        <f t="shared" si="79"/>
        <v>3200</v>
      </c>
      <c r="J224" s="275">
        <f t="shared" si="75"/>
        <v>640</v>
      </c>
      <c r="K224" s="275">
        <f t="shared" si="76"/>
        <v>3840</v>
      </c>
      <c r="L224" s="276"/>
      <c r="M224" s="275"/>
      <c r="N224" s="451"/>
    </row>
    <row r="225" spans="1:16" s="206" customFormat="1" ht="13.8" collapsed="1" thickBot="1">
      <c r="A225" s="455" t="s">
        <v>544</v>
      </c>
      <c r="B225" s="264" t="s">
        <v>546</v>
      </c>
      <c r="C225" s="295"/>
      <c r="D225" s="294"/>
      <c r="E225" s="294"/>
      <c r="F225" s="294"/>
      <c r="G225" s="294"/>
      <c r="H225" s="280"/>
      <c r="I225" s="282">
        <f>SUM(I226,I239,I252,I259)</f>
        <v>8542820</v>
      </c>
      <c r="J225" s="282">
        <f t="shared" ref="J225" si="80">SUM(J226,J239,J252,J259)</f>
        <v>1708564</v>
      </c>
      <c r="K225" s="282">
        <f>SUM(K226,K239,K252,K259)</f>
        <v>10251384</v>
      </c>
      <c r="L225" s="283"/>
      <c r="M225" s="282"/>
      <c r="N225" s="540"/>
    </row>
    <row r="226" spans="1:16" s="205" customFormat="1" ht="13.8" thickBot="1">
      <c r="A226" s="456" t="s">
        <v>425</v>
      </c>
      <c r="B226" s="262" t="s">
        <v>545</v>
      </c>
      <c r="C226" s="293"/>
      <c r="D226" s="293"/>
      <c r="E226" s="293"/>
      <c r="F226" s="293"/>
      <c r="G226" s="293"/>
      <c r="H226" s="267"/>
      <c r="I226" s="268">
        <f>SUM(I227:I238)</f>
        <v>3055850</v>
      </c>
      <c r="J226" s="268">
        <f t="shared" ref="J226:K226" si="81">SUM(J227:J238)</f>
        <v>611170</v>
      </c>
      <c r="K226" s="268">
        <f t="shared" si="81"/>
        <v>3667020</v>
      </c>
      <c r="L226" s="270"/>
      <c r="M226" s="268"/>
      <c r="N226" s="539"/>
      <c r="O226" s="206"/>
      <c r="P226" s="206"/>
    </row>
    <row r="227" spans="1:16" s="206" customFormat="1" outlineLevel="1">
      <c r="A227" s="251">
        <v>1</v>
      </c>
      <c r="B227" s="242" t="s">
        <v>560</v>
      </c>
      <c r="C227" s="317" t="s">
        <v>471</v>
      </c>
      <c r="D227" s="246" t="s">
        <v>77</v>
      </c>
      <c r="E227" s="243">
        <v>3</v>
      </c>
      <c r="F227" s="243"/>
      <c r="G227" s="243">
        <f t="shared" ref="G227:G250" si="82">E227-F227</f>
        <v>3</v>
      </c>
      <c r="H227" s="271">
        <v>420000</v>
      </c>
      <c r="I227" s="285">
        <f t="shared" ref="I227:I251" si="83">G227*H227</f>
        <v>1260000</v>
      </c>
      <c r="J227" s="272">
        <f t="shared" ref="J227:J256" si="84">I227*20%</f>
        <v>252000</v>
      </c>
      <c r="K227" s="272">
        <f t="shared" ref="K227:K251" si="85">I227+J227</f>
        <v>1512000</v>
      </c>
      <c r="L227" s="286"/>
      <c r="M227" s="272"/>
      <c r="N227" s="451"/>
    </row>
    <row r="228" spans="1:16" s="206" customFormat="1" outlineLevel="1">
      <c r="A228" s="252">
        <v>2</v>
      </c>
      <c r="B228" s="244" t="s">
        <v>472</v>
      </c>
      <c r="C228" s="318" t="s">
        <v>471</v>
      </c>
      <c r="D228" s="246" t="s">
        <v>77</v>
      </c>
      <c r="E228" s="246">
        <v>1</v>
      </c>
      <c r="F228" s="246"/>
      <c r="G228" s="246">
        <f t="shared" si="82"/>
        <v>1</v>
      </c>
      <c r="H228" s="271">
        <v>420000</v>
      </c>
      <c r="I228" s="287">
        <f t="shared" si="83"/>
        <v>420000</v>
      </c>
      <c r="J228" s="275">
        <f t="shared" si="84"/>
        <v>84000</v>
      </c>
      <c r="K228" s="275">
        <f t="shared" si="85"/>
        <v>504000</v>
      </c>
      <c r="L228" s="276"/>
      <c r="M228" s="275"/>
      <c r="N228" s="451"/>
    </row>
    <row r="229" spans="1:16" s="206" customFormat="1" outlineLevel="1">
      <c r="A229" s="252">
        <v>3</v>
      </c>
      <c r="B229" s="244" t="s">
        <v>473</v>
      </c>
      <c r="C229" s="318"/>
      <c r="D229" s="246" t="s">
        <v>77</v>
      </c>
      <c r="E229" s="246">
        <v>1</v>
      </c>
      <c r="F229" s="246"/>
      <c r="G229" s="246">
        <f t="shared" si="82"/>
        <v>1</v>
      </c>
      <c r="H229" s="274">
        <v>37000</v>
      </c>
      <c r="I229" s="287">
        <f t="shared" si="83"/>
        <v>37000</v>
      </c>
      <c r="J229" s="275">
        <f t="shared" si="84"/>
        <v>7400</v>
      </c>
      <c r="K229" s="275">
        <f t="shared" si="85"/>
        <v>44400</v>
      </c>
      <c r="L229" s="276"/>
      <c r="M229" s="275"/>
      <c r="N229" s="451"/>
    </row>
    <row r="230" spans="1:16" s="206" customFormat="1" outlineLevel="1">
      <c r="A230" s="252">
        <v>4</v>
      </c>
      <c r="B230" s="244" t="s">
        <v>772</v>
      </c>
      <c r="C230" s="318"/>
      <c r="D230" s="246" t="s">
        <v>77</v>
      </c>
      <c r="E230" s="246">
        <v>2</v>
      </c>
      <c r="F230" s="246"/>
      <c r="G230" s="246">
        <f t="shared" si="82"/>
        <v>2</v>
      </c>
      <c r="H230" s="274">
        <v>160000</v>
      </c>
      <c r="I230" s="287">
        <f>G230*H230</f>
        <v>320000</v>
      </c>
      <c r="J230" s="275">
        <f t="shared" si="84"/>
        <v>64000</v>
      </c>
      <c r="K230" s="275">
        <f t="shared" si="85"/>
        <v>384000</v>
      </c>
      <c r="L230" s="276"/>
      <c r="M230" s="275"/>
      <c r="N230" s="451"/>
    </row>
    <row r="231" spans="1:16" s="206" customFormat="1" outlineLevel="1">
      <c r="A231" s="252">
        <v>5</v>
      </c>
      <c r="B231" s="244" t="s">
        <v>773</v>
      </c>
      <c r="C231" s="318"/>
      <c r="D231" s="246" t="s">
        <v>77</v>
      </c>
      <c r="E231" s="246">
        <v>1</v>
      </c>
      <c r="F231" s="246"/>
      <c r="G231" s="246">
        <f t="shared" si="82"/>
        <v>1</v>
      </c>
      <c r="H231" s="274">
        <v>90000</v>
      </c>
      <c r="I231" s="287">
        <f t="shared" si="83"/>
        <v>90000</v>
      </c>
      <c r="J231" s="275">
        <f t="shared" si="84"/>
        <v>18000</v>
      </c>
      <c r="K231" s="275">
        <f t="shared" si="85"/>
        <v>108000</v>
      </c>
      <c r="L231" s="276"/>
      <c r="M231" s="275"/>
      <c r="N231" s="451"/>
    </row>
    <row r="232" spans="1:16" s="206" customFormat="1" outlineLevel="1">
      <c r="A232" s="252">
        <v>6</v>
      </c>
      <c r="B232" s="244" t="s">
        <v>533</v>
      </c>
      <c r="C232" s="318"/>
      <c r="D232" s="246" t="s">
        <v>77</v>
      </c>
      <c r="E232" s="246">
        <v>1</v>
      </c>
      <c r="F232" s="246"/>
      <c r="G232" s="246">
        <f t="shared" si="82"/>
        <v>1</v>
      </c>
      <c r="H232" s="274">
        <v>124000</v>
      </c>
      <c r="I232" s="287">
        <f>G232*H232</f>
        <v>124000</v>
      </c>
      <c r="J232" s="275">
        <f t="shared" si="84"/>
        <v>24800</v>
      </c>
      <c r="K232" s="275">
        <f t="shared" si="85"/>
        <v>148800</v>
      </c>
      <c r="L232" s="276"/>
      <c r="M232" s="275"/>
      <c r="N232" s="451"/>
    </row>
    <row r="233" spans="1:16" s="206" customFormat="1" outlineLevel="1">
      <c r="A233" s="252">
        <v>7</v>
      </c>
      <c r="B233" s="244" t="s">
        <v>474</v>
      </c>
      <c r="C233" s="318"/>
      <c r="D233" s="246" t="s">
        <v>77</v>
      </c>
      <c r="E233" s="246">
        <v>1</v>
      </c>
      <c r="F233" s="246"/>
      <c r="G233" s="246">
        <f t="shared" si="82"/>
        <v>1</v>
      </c>
      <c r="H233" s="274">
        <v>124000</v>
      </c>
      <c r="I233" s="287">
        <f t="shared" si="83"/>
        <v>124000</v>
      </c>
      <c r="J233" s="275">
        <f t="shared" si="84"/>
        <v>24800</v>
      </c>
      <c r="K233" s="275">
        <f t="shared" si="85"/>
        <v>148800</v>
      </c>
      <c r="L233" s="276"/>
      <c r="M233" s="275"/>
      <c r="N233" s="451"/>
    </row>
    <row r="234" spans="1:16" s="206" customFormat="1" outlineLevel="1">
      <c r="A234" s="252">
        <v>8</v>
      </c>
      <c r="B234" s="244" t="s">
        <v>475</v>
      </c>
      <c r="C234" s="318"/>
      <c r="D234" s="246" t="s">
        <v>77</v>
      </c>
      <c r="E234" s="246">
        <v>1</v>
      </c>
      <c r="F234" s="246"/>
      <c r="G234" s="246">
        <f t="shared" si="82"/>
        <v>1</v>
      </c>
      <c r="H234" s="274">
        <v>325000</v>
      </c>
      <c r="I234" s="287">
        <f t="shared" si="83"/>
        <v>325000</v>
      </c>
      <c r="J234" s="275">
        <f t="shared" si="84"/>
        <v>65000</v>
      </c>
      <c r="K234" s="275">
        <f t="shared" si="85"/>
        <v>390000</v>
      </c>
      <c r="L234" s="276"/>
      <c r="M234" s="275"/>
      <c r="N234" s="451"/>
    </row>
    <row r="235" spans="1:16" s="206" customFormat="1" outlineLevel="1">
      <c r="A235" s="252">
        <v>9</v>
      </c>
      <c r="B235" s="244" t="s">
        <v>729</v>
      </c>
      <c r="C235" s="318"/>
      <c r="D235" s="246" t="s">
        <v>77</v>
      </c>
      <c r="E235" s="246">
        <v>5</v>
      </c>
      <c r="F235" s="246"/>
      <c r="G235" s="246">
        <f t="shared" si="82"/>
        <v>5</v>
      </c>
      <c r="H235" s="274">
        <v>4870</v>
      </c>
      <c r="I235" s="287">
        <f t="shared" si="83"/>
        <v>24350</v>
      </c>
      <c r="J235" s="275">
        <f t="shared" si="84"/>
        <v>4870</v>
      </c>
      <c r="K235" s="275">
        <f t="shared" si="85"/>
        <v>29220</v>
      </c>
      <c r="L235" s="276"/>
      <c r="M235" s="275"/>
      <c r="N235" s="451"/>
    </row>
    <row r="236" spans="1:16" s="206" customFormat="1" outlineLevel="1">
      <c r="A236" s="252">
        <v>10</v>
      </c>
      <c r="B236" s="244" t="s">
        <v>476</v>
      </c>
      <c r="C236" s="318"/>
      <c r="D236" s="246" t="s">
        <v>77</v>
      </c>
      <c r="E236" s="246">
        <v>1</v>
      </c>
      <c r="F236" s="246"/>
      <c r="G236" s="246">
        <f t="shared" si="82"/>
        <v>1</v>
      </c>
      <c r="H236" s="274">
        <v>250000</v>
      </c>
      <c r="I236" s="287">
        <f t="shared" si="83"/>
        <v>250000</v>
      </c>
      <c r="J236" s="275">
        <f t="shared" si="84"/>
        <v>50000</v>
      </c>
      <c r="K236" s="275">
        <f t="shared" si="85"/>
        <v>300000</v>
      </c>
      <c r="L236" s="276"/>
      <c r="M236" s="275"/>
      <c r="N236" s="451"/>
    </row>
    <row r="237" spans="1:16" s="206" customFormat="1" outlineLevel="1">
      <c r="A237" s="252">
        <v>11</v>
      </c>
      <c r="B237" s="244" t="s">
        <v>477</v>
      </c>
      <c r="C237" s="318"/>
      <c r="D237" s="246" t="s">
        <v>574</v>
      </c>
      <c r="E237" s="246">
        <v>1</v>
      </c>
      <c r="F237" s="246"/>
      <c r="G237" s="246">
        <f t="shared" si="82"/>
        <v>1</v>
      </c>
      <c r="H237" s="274">
        <v>3500</v>
      </c>
      <c r="I237" s="287">
        <f t="shared" si="83"/>
        <v>3500</v>
      </c>
      <c r="J237" s="275">
        <f t="shared" si="84"/>
        <v>700</v>
      </c>
      <c r="K237" s="275">
        <f t="shared" si="85"/>
        <v>4200</v>
      </c>
      <c r="L237" s="276"/>
      <c r="M237" s="275"/>
      <c r="N237" s="451"/>
    </row>
    <row r="238" spans="1:16" s="206" customFormat="1" ht="13.8" outlineLevel="1" thickBot="1">
      <c r="A238" s="253">
        <v>12</v>
      </c>
      <c r="B238" s="247" t="s">
        <v>478</v>
      </c>
      <c r="C238" s="319"/>
      <c r="D238" s="298" t="s">
        <v>77</v>
      </c>
      <c r="E238" s="298">
        <v>1</v>
      </c>
      <c r="F238" s="298"/>
      <c r="G238" s="298">
        <f t="shared" si="82"/>
        <v>1</v>
      </c>
      <c r="H238" s="277">
        <v>78000</v>
      </c>
      <c r="I238" s="288">
        <f t="shared" si="83"/>
        <v>78000</v>
      </c>
      <c r="J238" s="278">
        <f t="shared" si="84"/>
        <v>15600</v>
      </c>
      <c r="K238" s="278">
        <f t="shared" si="85"/>
        <v>93600</v>
      </c>
      <c r="L238" s="279"/>
      <c r="M238" s="278"/>
      <c r="N238" s="451"/>
    </row>
    <row r="239" spans="1:16" s="205" customFormat="1" ht="13.8" thickBot="1">
      <c r="A239" s="456" t="s">
        <v>428</v>
      </c>
      <c r="B239" s="262" t="s">
        <v>561</v>
      </c>
      <c r="C239" s="293"/>
      <c r="D239" s="293"/>
      <c r="E239" s="293"/>
      <c r="F239" s="293"/>
      <c r="G239" s="293"/>
      <c r="H239" s="267"/>
      <c r="I239" s="268">
        <f>SUM(I240:I251)</f>
        <v>3395700</v>
      </c>
      <c r="J239" s="268">
        <f t="shared" ref="J239:K239" si="86">SUM(J240:J251)</f>
        <v>679140</v>
      </c>
      <c r="K239" s="268">
        <f t="shared" si="86"/>
        <v>4074840</v>
      </c>
      <c r="L239" s="270"/>
      <c r="M239" s="268"/>
      <c r="N239" s="539"/>
      <c r="O239" s="206"/>
      <c r="P239" s="206"/>
    </row>
    <row r="240" spans="1:16" s="206" customFormat="1" outlineLevel="1">
      <c r="A240" s="251">
        <v>13</v>
      </c>
      <c r="B240" s="242" t="s">
        <v>730</v>
      </c>
      <c r="C240" s="317" t="s">
        <v>471</v>
      </c>
      <c r="D240" s="243" t="s">
        <v>77</v>
      </c>
      <c r="E240" s="243">
        <v>4</v>
      </c>
      <c r="F240" s="243"/>
      <c r="G240" s="243">
        <f t="shared" si="82"/>
        <v>4</v>
      </c>
      <c r="H240" s="271">
        <v>420000</v>
      </c>
      <c r="I240" s="285">
        <f t="shared" si="83"/>
        <v>1680000</v>
      </c>
      <c r="J240" s="272">
        <f t="shared" si="84"/>
        <v>336000</v>
      </c>
      <c r="K240" s="272">
        <f t="shared" si="85"/>
        <v>2016000</v>
      </c>
      <c r="L240" s="286"/>
      <c r="M240" s="272"/>
      <c r="N240" s="451"/>
    </row>
    <row r="241" spans="1:14" s="206" customFormat="1" outlineLevel="1">
      <c r="A241" s="252">
        <v>14</v>
      </c>
      <c r="B241" s="244" t="s">
        <v>504</v>
      </c>
      <c r="C241" s="318" t="s">
        <v>471</v>
      </c>
      <c r="D241" s="246" t="s">
        <v>77</v>
      </c>
      <c r="E241" s="246">
        <v>1</v>
      </c>
      <c r="F241" s="246"/>
      <c r="G241" s="246">
        <f t="shared" si="82"/>
        <v>1</v>
      </c>
      <c r="H241" s="271">
        <v>420000</v>
      </c>
      <c r="I241" s="287">
        <f t="shared" si="83"/>
        <v>420000</v>
      </c>
      <c r="J241" s="275">
        <f t="shared" si="84"/>
        <v>84000</v>
      </c>
      <c r="K241" s="275">
        <f t="shared" si="85"/>
        <v>504000</v>
      </c>
      <c r="L241" s="276"/>
      <c r="M241" s="275"/>
      <c r="N241" s="451"/>
    </row>
    <row r="242" spans="1:14" s="206" customFormat="1" outlineLevel="1">
      <c r="A242" s="252">
        <v>15</v>
      </c>
      <c r="B242" s="244" t="s">
        <v>505</v>
      </c>
      <c r="C242" s="318" t="s">
        <v>471</v>
      </c>
      <c r="D242" s="246" t="s">
        <v>77</v>
      </c>
      <c r="E242" s="246">
        <v>1</v>
      </c>
      <c r="F242" s="246"/>
      <c r="G242" s="246">
        <f t="shared" si="82"/>
        <v>1</v>
      </c>
      <c r="H242" s="274">
        <v>620000</v>
      </c>
      <c r="I242" s="287">
        <f t="shared" si="83"/>
        <v>620000</v>
      </c>
      <c r="J242" s="275">
        <f t="shared" si="84"/>
        <v>124000</v>
      </c>
      <c r="K242" s="275">
        <f t="shared" si="85"/>
        <v>744000</v>
      </c>
      <c r="L242" s="276"/>
      <c r="M242" s="275"/>
      <c r="N242" s="451"/>
    </row>
    <row r="243" spans="1:14" s="206" customFormat="1" outlineLevel="1">
      <c r="A243" s="252">
        <v>16</v>
      </c>
      <c r="B243" s="244" t="s">
        <v>507</v>
      </c>
      <c r="C243" s="318" t="s">
        <v>506</v>
      </c>
      <c r="D243" s="246" t="s">
        <v>77</v>
      </c>
      <c r="E243" s="246">
        <v>15</v>
      </c>
      <c r="F243" s="246"/>
      <c r="G243" s="246">
        <f t="shared" si="82"/>
        <v>15</v>
      </c>
      <c r="H243" s="274">
        <v>9512</v>
      </c>
      <c r="I243" s="287">
        <f t="shared" si="83"/>
        <v>142680</v>
      </c>
      <c r="J243" s="275">
        <f t="shared" si="84"/>
        <v>28536</v>
      </c>
      <c r="K243" s="275">
        <f t="shared" si="85"/>
        <v>171216</v>
      </c>
      <c r="L243" s="276"/>
      <c r="M243" s="275"/>
      <c r="N243" s="451"/>
    </row>
    <row r="244" spans="1:14" s="206" customFormat="1" outlineLevel="1">
      <c r="A244" s="252">
        <v>17</v>
      </c>
      <c r="B244" s="245" t="s">
        <v>516</v>
      </c>
      <c r="C244" s="318" t="s">
        <v>731</v>
      </c>
      <c r="D244" s="246" t="s">
        <v>77</v>
      </c>
      <c r="E244" s="246">
        <v>20</v>
      </c>
      <c r="F244" s="246"/>
      <c r="G244" s="246">
        <f t="shared" si="82"/>
        <v>20</v>
      </c>
      <c r="H244" s="274">
        <v>3321</v>
      </c>
      <c r="I244" s="287">
        <f t="shared" si="83"/>
        <v>66420</v>
      </c>
      <c r="J244" s="275">
        <f t="shared" si="84"/>
        <v>13284</v>
      </c>
      <c r="K244" s="275">
        <f t="shared" si="85"/>
        <v>79704</v>
      </c>
      <c r="L244" s="276"/>
      <c r="M244" s="275"/>
      <c r="N244" s="451"/>
    </row>
    <row r="245" spans="1:14" s="206" customFormat="1" outlineLevel="1">
      <c r="A245" s="252">
        <v>18</v>
      </c>
      <c r="B245" s="244" t="s">
        <v>498</v>
      </c>
      <c r="C245" s="414" t="s">
        <v>534</v>
      </c>
      <c r="D245" s="246" t="s">
        <v>77</v>
      </c>
      <c r="E245" s="246">
        <v>30</v>
      </c>
      <c r="F245" s="246"/>
      <c r="G245" s="246">
        <f t="shared" si="82"/>
        <v>30</v>
      </c>
      <c r="H245" s="274">
        <v>1700</v>
      </c>
      <c r="I245" s="287">
        <f t="shared" si="83"/>
        <v>51000</v>
      </c>
      <c r="J245" s="275">
        <f t="shared" si="84"/>
        <v>10200</v>
      </c>
      <c r="K245" s="275">
        <f t="shared" si="85"/>
        <v>61200</v>
      </c>
      <c r="L245" s="342"/>
      <c r="M245" s="275"/>
      <c r="N245" s="451"/>
    </row>
    <row r="246" spans="1:14" s="206" customFormat="1" outlineLevel="1">
      <c r="A246" s="252">
        <v>19</v>
      </c>
      <c r="B246" s="244" t="s">
        <v>499</v>
      </c>
      <c r="C246" s="318" t="s">
        <v>503</v>
      </c>
      <c r="D246" s="246" t="s">
        <v>77</v>
      </c>
      <c r="E246" s="246">
        <v>15</v>
      </c>
      <c r="F246" s="246"/>
      <c r="G246" s="246">
        <f t="shared" si="82"/>
        <v>15</v>
      </c>
      <c r="H246" s="602">
        <v>3040</v>
      </c>
      <c r="I246" s="287">
        <f t="shared" si="83"/>
        <v>45600</v>
      </c>
      <c r="J246" s="275">
        <f t="shared" si="84"/>
        <v>9120</v>
      </c>
      <c r="K246" s="275">
        <f>I246+J246</f>
        <v>54720</v>
      </c>
      <c r="L246" s="342"/>
      <c r="M246" s="275"/>
      <c r="N246" s="451"/>
    </row>
    <row r="247" spans="1:14" s="206" customFormat="1" ht="14.4" customHeight="1" outlineLevel="1">
      <c r="A247" s="252">
        <v>20</v>
      </c>
      <c r="B247" s="244" t="s">
        <v>500</v>
      </c>
      <c r="C247" s="318" t="s">
        <v>501</v>
      </c>
      <c r="D247" s="246" t="s">
        <v>77</v>
      </c>
      <c r="E247" s="246">
        <v>15</v>
      </c>
      <c r="F247" s="246"/>
      <c r="G247" s="246">
        <f t="shared" si="82"/>
        <v>15</v>
      </c>
      <c r="H247" s="603"/>
      <c r="I247" s="287">
        <f t="shared" si="83"/>
        <v>0</v>
      </c>
      <c r="J247" s="275">
        <f t="shared" si="84"/>
        <v>0</v>
      </c>
      <c r="K247" s="275">
        <f t="shared" si="85"/>
        <v>0</v>
      </c>
      <c r="L247" s="342"/>
      <c r="M247" s="275"/>
      <c r="N247" s="451"/>
    </row>
    <row r="248" spans="1:14" s="206" customFormat="1" ht="14.4" customHeight="1" outlineLevel="1">
      <c r="A248" s="252">
        <v>21</v>
      </c>
      <c r="B248" s="244" t="s">
        <v>732</v>
      </c>
      <c r="C248" s="318" t="s">
        <v>733</v>
      </c>
      <c r="D248" s="246" t="s">
        <v>77</v>
      </c>
      <c r="E248" s="246">
        <v>15</v>
      </c>
      <c r="F248" s="246"/>
      <c r="G248" s="246">
        <f t="shared" si="82"/>
        <v>15</v>
      </c>
      <c r="H248" s="604"/>
      <c r="I248" s="287">
        <f t="shared" si="83"/>
        <v>0</v>
      </c>
      <c r="J248" s="275">
        <f t="shared" si="84"/>
        <v>0</v>
      </c>
      <c r="K248" s="275">
        <f t="shared" si="85"/>
        <v>0</v>
      </c>
      <c r="L248" s="342"/>
      <c r="M248" s="275"/>
      <c r="N248" s="451"/>
    </row>
    <row r="249" spans="1:14" s="206" customFormat="1" outlineLevel="1">
      <c r="A249" s="252">
        <v>22</v>
      </c>
      <c r="B249" s="244" t="s">
        <v>734</v>
      </c>
      <c r="C249" s="318" t="s">
        <v>733</v>
      </c>
      <c r="D249" s="246" t="s">
        <v>77</v>
      </c>
      <c r="E249" s="246">
        <v>8</v>
      </c>
      <c r="F249" s="246"/>
      <c r="G249" s="246">
        <f t="shared" si="82"/>
        <v>8</v>
      </c>
      <c r="H249" s="274">
        <v>8000</v>
      </c>
      <c r="I249" s="287">
        <f t="shared" si="83"/>
        <v>64000</v>
      </c>
      <c r="J249" s="275">
        <f t="shared" si="84"/>
        <v>12800</v>
      </c>
      <c r="K249" s="275">
        <f t="shared" si="85"/>
        <v>76800</v>
      </c>
      <c r="L249" s="342"/>
      <c r="M249" s="275"/>
      <c r="N249" s="451"/>
    </row>
    <row r="250" spans="1:14" s="206" customFormat="1" outlineLevel="1">
      <c r="A250" s="252">
        <v>23</v>
      </c>
      <c r="B250" s="244" t="s">
        <v>735</v>
      </c>
      <c r="C250" s="318"/>
      <c r="D250" s="246" t="s">
        <v>77</v>
      </c>
      <c r="E250" s="246">
        <v>4</v>
      </c>
      <c r="F250" s="246"/>
      <c r="G250" s="246">
        <f t="shared" si="82"/>
        <v>4</v>
      </c>
      <c r="H250" s="274">
        <v>9000</v>
      </c>
      <c r="I250" s="287">
        <f t="shared" si="83"/>
        <v>36000</v>
      </c>
      <c r="J250" s="275">
        <f t="shared" si="84"/>
        <v>7200</v>
      </c>
      <c r="K250" s="275">
        <f t="shared" si="85"/>
        <v>43200</v>
      </c>
      <c r="L250" s="276"/>
      <c r="M250" s="275"/>
      <c r="N250" s="451"/>
    </row>
    <row r="251" spans="1:14" s="206" customFormat="1" ht="13.8" outlineLevel="1" thickBot="1">
      <c r="A251" s="253">
        <v>24</v>
      </c>
      <c r="B251" s="247" t="s">
        <v>736</v>
      </c>
      <c r="C251" s="319" t="s">
        <v>737</v>
      </c>
      <c r="D251" s="298" t="s">
        <v>524</v>
      </c>
      <c r="E251" s="298">
        <v>10</v>
      </c>
      <c r="F251" s="298"/>
      <c r="G251" s="298">
        <v>10</v>
      </c>
      <c r="H251" s="277">
        <v>27000</v>
      </c>
      <c r="I251" s="288">
        <f t="shared" si="83"/>
        <v>270000</v>
      </c>
      <c r="J251" s="278">
        <f t="shared" si="84"/>
        <v>54000</v>
      </c>
      <c r="K251" s="278">
        <f t="shared" si="85"/>
        <v>324000</v>
      </c>
      <c r="L251" s="279"/>
      <c r="M251" s="278"/>
      <c r="N251" s="451"/>
    </row>
    <row r="252" spans="1:14" s="206" customFormat="1" ht="13.8" thickBot="1">
      <c r="A252" s="456" t="s">
        <v>429</v>
      </c>
      <c r="B252" s="262" t="s">
        <v>437</v>
      </c>
      <c r="C252" s="293"/>
      <c r="D252" s="293"/>
      <c r="E252" s="293"/>
      <c r="F252" s="293"/>
      <c r="G252" s="293"/>
      <c r="H252" s="267"/>
      <c r="I252" s="268">
        <f>SUM(I253:I258)</f>
        <v>560900</v>
      </c>
      <c r="J252" s="268">
        <f t="shared" ref="J252:K252" si="87">SUM(J253:J258)</f>
        <v>112180</v>
      </c>
      <c r="K252" s="268">
        <f t="shared" si="87"/>
        <v>673080</v>
      </c>
      <c r="L252" s="270"/>
      <c r="M252" s="268"/>
      <c r="N252" s="539"/>
    </row>
    <row r="253" spans="1:14" s="206" customFormat="1" outlineLevel="1">
      <c r="A253" s="251">
        <v>1</v>
      </c>
      <c r="B253" s="320" t="s">
        <v>738</v>
      </c>
      <c r="C253" s="336" t="s">
        <v>573</v>
      </c>
      <c r="D253" s="321" t="s">
        <v>77</v>
      </c>
      <c r="E253" s="321">
        <v>8</v>
      </c>
      <c r="F253" s="321"/>
      <c r="G253" s="321">
        <f>E253-F253</f>
        <v>8</v>
      </c>
      <c r="H253" s="590">
        <v>28000</v>
      </c>
      <c r="I253" s="285">
        <f t="shared" ref="I253:I258" si="88">G253*H253</f>
        <v>224000</v>
      </c>
      <c r="J253" s="272">
        <f t="shared" si="84"/>
        <v>44800</v>
      </c>
      <c r="K253" s="272">
        <f t="shared" ref="K253:K256" si="89">I253+J253</f>
        <v>268800</v>
      </c>
      <c r="L253" s="337"/>
      <c r="M253" s="272"/>
      <c r="N253" s="451"/>
    </row>
    <row r="254" spans="1:14" s="206" customFormat="1" outlineLevel="1">
      <c r="A254" s="252">
        <v>2</v>
      </c>
      <c r="B254" s="244" t="s">
        <v>739</v>
      </c>
      <c r="C254" s="318" t="s">
        <v>740</v>
      </c>
      <c r="D254" s="246" t="s">
        <v>77</v>
      </c>
      <c r="E254" s="246">
        <v>20</v>
      </c>
      <c r="F254" s="246"/>
      <c r="G254" s="246">
        <f t="shared" ref="G254:G257" si="90">E254-F254</f>
        <v>20</v>
      </c>
      <c r="H254" s="274">
        <v>750</v>
      </c>
      <c r="I254" s="287">
        <f t="shared" si="88"/>
        <v>15000</v>
      </c>
      <c r="J254" s="275">
        <f t="shared" si="84"/>
        <v>3000</v>
      </c>
      <c r="K254" s="275">
        <f t="shared" si="89"/>
        <v>18000</v>
      </c>
      <c r="L254" s="276"/>
      <c r="M254" s="275"/>
      <c r="N254" s="451"/>
    </row>
    <row r="255" spans="1:14" s="206" customFormat="1" ht="26.4" outlineLevel="1">
      <c r="A255" s="252">
        <v>3</v>
      </c>
      <c r="B255" s="244" t="s">
        <v>774</v>
      </c>
      <c r="C255" s="318" t="s">
        <v>741</v>
      </c>
      <c r="D255" s="246" t="s">
        <v>434</v>
      </c>
      <c r="E255" s="246">
        <v>50</v>
      </c>
      <c r="F255" s="246"/>
      <c r="G255" s="246">
        <f t="shared" si="90"/>
        <v>50</v>
      </c>
      <c r="H255" s="274">
        <v>650</v>
      </c>
      <c r="I255" s="287">
        <f t="shared" si="88"/>
        <v>32500</v>
      </c>
      <c r="J255" s="275">
        <f t="shared" si="84"/>
        <v>6500</v>
      </c>
      <c r="K255" s="275">
        <f t="shared" si="89"/>
        <v>39000</v>
      </c>
      <c r="L255" s="276"/>
      <c r="M255" s="275"/>
      <c r="N255" s="451"/>
    </row>
    <row r="256" spans="1:14" s="206" customFormat="1" ht="26.4" outlineLevel="1">
      <c r="A256" s="252">
        <v>4</v>
      </c>
      <c r="B256" s="244" t="s">
        <v>777</v>
      </c>
      <c r="C256" s="318" t="s">
        <v>742</v>
      </c>
      <c r="D256" s="591" t="s">
        <v>775</v>
      </c>
      <c r="E256" s="591">
        <v>120</v>
      </c>
      <c r="F256" s="246"/>
      <c r="G256" s="246">
        <f t="shared" si="90"/>
        <v>120</v>
      </c>
      <c r="H256" s="274">
        <v>620</v>
      </c>
      <c r="I256" s="287">
        <f t="shared" si="88"/>
        <v>74400</v>
      </c>
      <c r="J256" s="275">
        <f t="shared" si="84"/>
        <v>14880</v>
      </c>
      <c r="K256" s="275">
        <f t="shared" si="89"/>
        <v>89280</v>
      </c>
      <c r="L256" s="276"/>
      <c r="M256" s="275"/>
      <c r="N256" s="451"/>
    </row>
    <row r="257" spans="1:16" s="206" customFormat="1" outlineLevel="1">
      <c r="A257" s="252">
        <v>5</v>
      </c>
      <c r="B257" s="244" t="s">
        <v>776</v>
      </c>
      <c r="C257" s="414"/>
      <c r="D257" s="246" t="s">
        <v>743</v>
      </c>
      <c r="E257" s="246">
        <v>60</v>
      </c>
      <c r="F257" s="246"/>
      <c r="G257" s="246">
        <f t="shared" si="90"/>
        <v>60</v>
      </c>
      <c r="H257" s="274">
        <v>1250</v>
      </c>
      <c r="I257" s="287">
        <f t="shared" si="88"/>
        <v>75000</v>
      </c>
      <c r="J257" s="275">
        <f t="shared" ref="J257" si="91">I257*20%</f>
        <v>15000</v>
      </c>
      <c r="K257" s="275">
        <f t="shared" ref="K257" si="92">I257+J257</f>
        <v>90000</v>
      </c>
      <c r="L257" s="276"/>
      <c r="M257" s="275"/>
      <c r="N257" s="451"/>
    </row>
    <row r="258" spans="1:16" s="206" customFormat="1" ht="13.8" outlineLevel="1" thickBot="1">
      <c r="A258" s="252">
        <v>6</v>
      </c>
      <c r="B258" s="244" t="s">
        <v>747</v>
      </c>
      <c r="C258" s="414"/>
      <c r="D258" s="246" t="s">
        <v>77</v>
      </c>
      <c r="E258" s="246">
        <v>4</v>
      </c>
      <c r="F258" s="246"/>
      <c r="G258" s="246">
        <f>E258-F258</f>
        <v>4</v>
      </c>
      <c r="H258" s="274">
        <v>35000</v>
      </c>
      <c r="I258" s="287">
        <f t="shared" si="88"/>
        <v>140000</v>
      </c>
      <c r="J258" s="275">
        <f>I258*20%</f>
        <v>28000</v>
      </c>
      <c r="K258" s="275">
        <f>I258+J258</f>
        <v>168000</v>
      </c>
      <c r="L258" s="276"/>
      <c r="M258" s="275"/>
      <c r="N258" s="451"/>
    </row>
    <row r="259" spans="1:16" s="206" customFormat="1" ht="13.8" thickBot="1">
      <c r="A259" s="456" t="s">
        <v>433</v>
      </c>
      <c r="B259" s="262" t="s">
        <v>744</v>
      </c>
      <c r="C259" s="293"/>
      <c r="D259" s="293"/>
      <c r="E259" s="293"/>
      <c r="F259" s="293"/>
      <c r="G259" s="293"/>
      <c r="H259" s="267"/>
      <c r="I259" s="268">
        <f>SUM(I260:I271)</f>
        <v>1530370</v>
      </c>
      <c r="J259" s="268">
        <f>SUM(J260:J271)</f>
        <v>306074</v>
      </c>
      <c r="K259" s="268">
        <f>SUM(K260:K271)</f>
        <v>1836444</v>
      </c>
      <c r="L259" s="270"/>
      <c r="M259" s="268"/>
      <c r="N259" s="539"/>
    </row>
    <row r="260" spans="1:16" s="206" customFormat="1" outlineLevel="1">
      <c r="A260" s="452">
        <v>1</v>
      </c>
      <c r="B260" s="362" t="s">
        <v>745</v>
      </c>
      <c r="C260" s="336"/>
      <c r="D260" s="321" t="s">
        <v>77</v>
      </c>
      <c r="E260" s="321">
        <v>20</v>
      </c>
      <c r="F260" s="321"/>
      <c r="G260" s="321">
        <f t="shared" ref="G260:G267" si="93">E260-F260</f>
        <v>20</v>
      </c>
      <c r="H260" s="616">
        <v>871</v>
      </c>
      <c r="I260" s="285">
        <f>G260*H260</f>
        <v>17420</v>
      </c>
      <c r="J260" s="272">
        <f t="shared" ref="J260:J269" si="94">I260*20%</f>
        <v>3484</v>
      </c>
      <c r="K260" s="272">
        <f t="shared" ref="K260:K269" si="95">I260+J260</f>
        <v>20904</v>
      </c>
      <c r="L260" s="359"/>
      <c r="M260" s="272"/>
      <c r="N260" s="451" t="s">
        <v>780</v>
      </c>
    </row>
    <row r="261" spans="1:16" s="206" customFormat="1" outlineLevel="1">
      <c r="A261" s="252">
        <v>2</v>
      </c>
      <c r="B261" s="362" t="s">
        <v>746</v>
      </c>
      <c r="C261" s="318"/>
      <c r="D261" s="246" t="s">
        <v>77</v>
      </c>
      <c r="E261" s="246">
        <v>10</v>
      </c>
      <c r="F261" s="246"/>
      <c r="G261" s="246">
        <f t="shared" si="93"/>
        <v>10</v>
      </c>
      <c r="H261" s="582">
        <v>24401</v>
      </c>
      <c r="I261" s="287">
        <f>G261*H261</f>
        <v>244010</v>
      </c>
      <c r="J261" s="275">
        <f t="shared" si="94"/>
        <v>48802</v>
      </c>
      <c r="K261" s="275">
        <f t="shared" si="95"/>
        <v>292812</v>
      </c>
      <c r="L261" s="361"/>
      <c r="M261" s="275"/>
      <c r="N261" s="451" t="s">
        <v>779</v>
      </c>
    </row>
    <row r="262" spans="1:16" s="206" customFormat="1" outlineLevel="1">
      <c r="A262" s="252">
        <v>3</v>
      </c>
      <c r="B262" s="362" t="s">
        <v>526</v>
      </c>
      <c r="C262" s="318"/>
      <c r="D262" s="246" t="s">
        <v>77</v>
      </c>
      <c r="E262" s="246">
        <v>10</v>
      </c>
      <c r="F262" s="246"/>
      <c r="G262" s="246">
        <f t="shared" si="93"/>
        <v>10</v>
      </c>
      <c r="H262" s="582">
        <v>105161</v>
      </c>
      <c r="I262" s="287">
        <f>G262*H262</f>
        <v>1051610</v>
      </c>
      <c r="J262" s="275">
        <f t="shared" si="94"/>
        <v>210322</v>
      </c>
      <c r="K262" s="275">
        <f t="shared" si="95"/>
        <v>1261932</v>
      </c>
      <c r="L262" s="361"/>
      <c r="M262" s="275"/>
      <c r="N262" s="451" t="s">
        <v>778</v>
      </c>
    </row>
    <row r="263" spans="1:16" s="206" customFormat="1" outlineLevel="1">
      <c r="A263" s="252">
        <v>4</v>
      </c>
      <c r="B263" s="362" t="s">
        <v>552</v>
      </c>
      <c r="C263" s="318"/>
      <c r="D263" s="246" t="s">
        <v>77</v>
      </c>
      <c r="E263" s="246">
        <v>10</v>
      </c>
      <c r="F263" s="246"/>
      <c r="G263" s="246">
        <f t="shared" si="93"/>
        <v>10</v>
      </c>
      <c r="H263" s="274">
        <v>1051</v>
      </c>
      <c r="I263" s="287">
        <f>G263*H263</f>
        <v>10510</v>
      </c>
      <c r="J263" s="275">
        <f t="shared" si="94"/>
        <v>2102</v>
      </c>
      <c r="K263" s="275">
        <f t="shared" si="95"/>
        <v>12612</v>
      </c>
      <c r="L263" s="361"/>
      <c r="M263" s="275"/>
      <c r="N263" s="451"/>
    </row>
    <row r="264" spans="1:16" s="206" customFormat="1" outlineLevel="1">
      <c r="A264" s="252">
        <v>7</v>
      </c>
      <c r="B264" s="362" t="s">
        <v>426</v>
      </c>
      <c r="C264" s="363"/>
      <c r="D264" s="246" t="s">
        <v>77</v>
      </c>
      <c r="E264" s="246">
        <v>5</v>
      </c>
      <c r="F264" s="246"/>
      <c r="G264" s="246">
        <v>5</v>
      </c>
      <c r="H264" s="274">
        <v>500</v>
      </c>
      <c r="I264" s="287">
        <f t="shared" ref="I264:I269" si="96">G264*H264</f>
        <v>2500</v>
      </c>
      <c r="J264" s="275">
        <f t="shared" si="94"/>
        <v>500</v>
      </c>
      <c r="K264" s="275">
        <f t="shared" si="95"/>
        <v>3000</v>
      </c>
      <c r="L264" s="361"/>
      <c r="M264" s="275"/>
      <c r="N264" s="451"/>
    </row>
    <row r="265" spans="1:16" s="206" customFormat="1" outlineLevel="1">
      <c r="A265" s="252">
        <v>8</v>
      </c>
      <c r="B265" s="360" t="s">
        <v>502</v>
      </c>
      <c r="C265" s="318"/>
      <c r="D265" s="246" t="s">
        <v>77</v>
      </c>
      <c r="E265" s="246">
        <v>5</v>
      </c>
      <c r="F265" s="246"/>
      <c r="G265" s="246">
        <v>5</v>
      </c>
      <c r="H265" s="274">
        <v>450</v>
      </c>
      <c r="I265" s="287">
        <f t="shared" si="96"/>
        <v>2250</v>
      </c>
      <c r="J265" s="275">
        <f t="shared" si="94"/>
        <v>450</v>
      </c>
      <c r="K265" s="275">
        <f t="shared" si="95"/>
        <v>2700</v>
      </c>
      <c r="L265" s="361"/>
      <c r="M265" s="275"/>
      <c r="N265" s="451"/>
    </row>
    <row r="266" spans="1:16" s="206" customFormat="1" outlineLevel="1">
      <c r="A266" s="252">
        <v>9</v>
      </c>
      <c r="B266" s="362" t="s">
        <v>427</v>
      </c>
      <c r="C266" s="318"/>
      <c r="D266" s="246" t="s">
        <v>77</v>
      </c>
      <c r="E266" s="246">
        <v>2</v>
      </c>
      <c r="F266" s="246"/>
      <c r="G266" s="246">
        <f t="shared" si="93"/>
        <v>2</v>
      </c>
      <c r="H266" s="274">
        <v>51550</v>
      </c>
      <c r="I266" s="287">
        <f t="shared" si="96"/>
        <v>103100</v>
      </c>
      <c r="J266" s="275">
        <f t="shared" si="94"/>
        <v>20620</v>
      </c>
      <c r="K266" s="275">
        <f t="shared" si="95"/>
        <v>123720</v>
      </c>
      <c r="L266" s="361"/>
      <c r="M266" s="275"/>
      <c r="N266" s="451" t="s">
        <v>781</v>
      </c>
    </row>
    <row r="267" spans="1:16" s="206" customFormat="1" outlineLevel="1">
      <c r="A267" s="252">
        <v>10</v>
      </c>
      <c r="B267" s="244" t="s">
        <v>103</v>
      </c>
      <c r="C267" s="318"/>
      <c r="D267" s="246" t="s">
        <v>77</v>
      </c>
      <c r="E267" s="246">
        <v>5</v>
      </c>
      <c r="F267" s="246"/>
      <c r="G267" s="246">
        <f t="shared" si="93"/>
        <v>5</v>
      </c>
      <c r="H267" s="274">
        <v>2600</v>
      </c>
      <c r="I267" s="287">
        <f t="shared" si="96"/>
        <v>13000</v>
      </c>
      <c r="J267" s="275">
        <f t="shared" si="94"/>
        <v>2600</v>
      </c>
      <c r="K267" s="275">
        <f t="shared" si="95"/>
        <v>15600</v>
      </c>
      <c r="L267" s="361"/>
      <c r="M267" s="275"/>
      <c r="N267" s="451"/>
    </row>
    <row r="268" spans="1:16" s="206" customFormat="1" outlineLevel="1">
      <c r="A268" s="252">
        <v>11</v>
      </c>
      <c r="B268" s="364" t="s">
        <v>748</v>
      </c>
      <c r="C268" s="365"/>
      <c r="D268" s="366" t="s">
        <v>434</v>
      </c>
      <c r="E268" s="366">
        <v>100</v>
      </c>
      <c r="F268" s="366"/>
      <c r="G268" s="366">
        <v>100</v>
      </c>
      <c r="H268" s="274">
        <f>30+81</f>
        <v>111</v>
      </c>
      <c r="I268" s="367">
        <f t="shared" si="96"/>
        <v>11100</v>
      </c>
      <c r="J268" s="275">
        <f t="shared" si="94"/>
        <v>2220</v>
      </c>
      <c r="K268" s="275">
        <f t="shared" si="95"/>
        <v>13320</v>
      </c>
      <c r="L268" s="361"/>
      <c r="M268" s="275"/>
      <c r="N268" s="451"/>
    </row>
    <row r="269" spans="1:16" s="221" customFormat="1" outlineLevel="1">
      <c r="A269" s="252">
        <v>21</v>
      </c>
      <c r="B269" s="244" t="s">
        <v>575</v>
      </c>
      <c r="C269" s="318"/>
      <c r="D269" s="246" t="s">
        <v>551</v>
      </c>
      <c r="E269" s="246">
        <v>3</v>
      </c>
      <c r="F269" s="246"/>
      <c r="G269" s="366">
        <f t="shared" ref="G269" si="97">IF(E269-F269&gt;0,E269-F269,0)</f>
        <v>3</v>
      </c>
      <c r="H269" s="274">
        <v>40</v>
      </c>
      <c r="I269" s="330">
        <f t="shared" si="96"/>
        <v>120</v>
      </c>
      <c r="J269" s="275">
        <f t="shared" si="94"/>
        <v>24</v>
      </c>
      <c r="K269" s="275">
        <f t="shared" si="95"/>
        <v>144</v>
      </c>
      <c r="L269" s="369"/>
      <c r="M269" s="275"/>
      <c r="N269" s="451"/>
      <c r="O269" s="206"/>
      <c r="P269" s="206"/>
    </row>
    <row r="270" spans="1:16" s="221" customFormat="1" outlineLevel="1">
      <c r="A270" s="252">
        <v>23</v>
      </c>
      <c r="B270" s="244" t="s">
        <v>527</v>
      </c>
      <c r="C270" s="318"/>
      <c r="D270" s="246" t="s">
        <v>434</v>
      </c>
      <c r="E270" s="246">
        <v>50</v>
      </c>
      <c r="F270" s="246"/>
      <c r="G270" s="366">
        <f>IF(E270-F270&gt;0,E270-F270,0)</f>
        <v>50</v>
      </c>
      <c r="H270" s="274">
        <v>95</v>
      </c>
      <c r="I270" s="330">
        <f>G270*H270</f>
        <v>4750</v>
      </c>
      <c r="J270" s="275">
        <f>I270*20%</f>
        <v>950</v>
      </c>
      <c r="K270" s="275">
        <f>I270+J270</f>
        <v>5700</v>
      </c>
      <c r="L270" s="369"/>
      <c r="M270" s="275"/>
      <c r="N270" s="451"/>
      <c r="O270" s="206"/>
      <c r="P270" s="206"/>
    </row>
    <row r="271" spans="1:16" s="221" customFormat="1" ht="13.8" outlineLevel="1" thickBot="1">
      <c r="A271" s="252">
        <v>24</v>
      </c>
      <c r="B271" s="332" t="s">
        <v>528</v>
      </c>
      <c r="C271" s="370"/>
      <c r="D271" s="333" t="s">
        <v>77</v>
      </c>
      <c r="E271" s="333">
        <v>2</v>
      </c>
      <c r="F271" s="333"/>
      <c r="G271" s="371">
        <f>IF(E271-F271&gt;0,E271-F271,0)</f>
        <v>2</v>
      </c>
      <c r="H271" s="274">
        <v>35000</v>
      </c>
      <c r="I271" s="334">
        <f>G271*H271</f>
        <v>70000</v>
      </c>
      <c r="J271" s="335">
        <f>I271*20%</f>
        <v>14000</v>
      </c>
      <c r="K271" s="335">
        <f>I271+J271</f>
        <v>84000</v>
      </c>
      <c r="L271" s="372"/>
      <c r="M271" s="335"/>
      <c r="N271" s="451"/>
      <c r="O271" s="206"/>
      <c r="P271" s="206"/>
    </row>
    <row r="272" spans="1:16" s="206" customFormat="1" ht="13.8" collapsed="1" thickBot="1">
      <c r="A272" s="455" t="s">
        <v>547</v>
      </c>
      <c r="B272" s="264" t="s">
        <v>581</v>
      </c>
      <c r="C272" s="295"/>
      <c r="D272" s="294"/>
      <c r="E272" s="294"/>
      <c r="F272" s="294"/>
      <c r="G272" s="294"/>
      <c r="H272" s="280"/>
      <c r="I272" s="284">
        <f>I273</f>
        <v>2025300</v>
      </c>
      <c r="J272" s="284">
        <f t="shared" ref="J272" si="98">J273</f>
        <v>405060</v>
      </c>
      <c r="K272" s="284">
        <f>K273</f>
        <v>2430360</v>
      </c>
      <c r="L272" s="283"/>
      <c r="M272" s="284"/>
      <c r="N272" s="538"/>
    </row>
    <row r="273" spans="1:16" s="206" customFormat="1" ht="13.5" customHeight="1" thickBot="1">
      <c r="A273" s="456" t="s">
        <v>425</v>
      </c>
      <c r="B273" s="262" t="s">
        <v>580</v>
      </c>
      <c r="C273" s="293"/>
      <c r="D273" s="293"/>
      <c r="E273" s="293"/>
      <c r="F273" s="293"/>
      <c r="G273" s="293"/>
      <c r="H273" s="267"/>
      <c r="I273" s="268">
        <f>SUM(I274:I281)</f>
        <v>2025300</v>
      </c>
      <c r="J273" s="268">
        <f>SUM(J274:J281)</f>
        <v>405060</v>
      </c>
      <c r="K273" s="268">
        <f>SUM(K274:K281)</f>
        <v>2430360</v>
      </c>
      <c r="L273" s="270"/>
      <c r="M273" s="268"/>
      <c r="N273" s="539"/>
    </row>
    <row r="274" spans="1:16" s="206" customFormat="1" ht="13.8" outlineLevel="1" thickBot="1">
      <c r="A274" s="573">
        <v>1</v>
      </c>
      <c r="B274" s="575" t="s">
        <v>751</v>
      </c>
      <c r="C274" s="574" t="s">
        <v>750</v>
      </c>
      <c r="D274" s="518" t="s">
        <v>749</v>
      </c>
      <c r="E274" s="321">
        <v>7</v>
      </c>
      <c r="F274" s="321"/>
      <c r="G274" s="321">
        <f t="shared" ref="G274:G280" si="99">E274-F274</f>
        <v>7</v>
      </c>
      <c r="H274" s="617"/>
      <c r="I274" s="285">
        <f t="shared" ref="I274:I281" si="100">G274*H274</f>
        <v>0</v>
      </c>
      <c r="J274" s="272">
        <f t="shared" ref="J274:J281" si="101">I274*20%</f>
        <v>0</v>
      </c>
      <c r="K274" s="272">
        <f t="shared" ref="K274:K281" si="102">I274+J274</f>
        <v>0</v>
      </c>
      <c r="L274" s="322" t="s">
        <v>782</v>
      </c>
      <c r="M274" s="272"/>
      <c r="N274" s="451"/>
    </row>
    <row r="275" spans="1:16" outlineLevel="1">
      <c r="A275" s="573">
        <v>2</v>
      </c>
      <c r="B275" s="244" t="s">
        <v>752</v>
      </c>
      <c r="C275" s="574" t="s">
        <v>750</v>
      </c>
      <c r="D275" s="518" t="s">
        <v>749</v>
      </c>
      <c r="E275" s="324">
        <v>5</v>
      </c>
      <c r="F275" s="324"/>
      <c r="G275" s="246">
        <f t="shared" si="99"/>
        <v>5</v>
      </c>
      <c r="H275" s="582"/>
      <c r="I275" s="287">
        <f t="shared" si="100"/>
        <v>0</v>
      </c>
      <c r="J275" s="275">
        <f t="shared" si="101"/>
        <v>0</v>
      </c>
      <c r="K275" s="275">
        <f t="shared" si="102"/>
        <v>0</v>
      </c>
      <c r="L275" s="322" t="s">
        <v>783</v>
      </c>
      <c r="M275" s="275"/>
      <c r="N275" s="451"/>
      <c r="O275" s="206"/>
      <c r="P275" s="206"/>
    </row>
    <row r="276" spans="1:16" outlineLevel="1">
      <c r="A276" s="573">
        <v>3</v>
      </c>
      <c r="B276" s="244" t="s">
        <v>753</v>
      </c>
      <c r="C276" s="574" t="s">
        <v>750</v>
      </c>
      <c r="D276" s="518" t="s">
        <v>749</v>
      </c>
      <c r="E276" s="324">
        <v>7</v>
      </c>
      <c r="F276" s="324"/>
      <c r="G276" s="246">
        <f t="shared" si="99"/>
        <v>7</v>
      </c>
      <c r="H276" s="274">
        <v>32000</v>
      </c>
      <c r="I276" s="287">
        <f t="shared" si="100"/>
        <v>224000</v>
      </c>
      <c r="J276" s="275">
        <f t="shared" si="101"/>
        <v>44800</v>
      </c>
      <c r="K276" s="275">
        <f t="shared" si="102"/>
        <v>268800</v>
      </c>
      <c r="L276" s="323"/>
      <c r="M276" s="275"/>
      <c r="N276" s="451"/>
      <c r="O276" s="206"/>
      <c r="P276" s="206"/>
    </row>
    <row r="277" spans="1:16" outlineLevel="1">
      <c r="A277" s="573">
        <v>4</v>
      </c>
      <c r="B277" s="244" t="s">
        <v>754</v>
      </c>
      <c r="C277" s="574" t="s">
        <v>750</v>
      </c>
      <c r="D277" s="518" t="s">
        <v>749</v>
      </c>
      <c r="E277" s="324">
        <v>7</v>
      </c>
      <c r="F277" s="324"/>
      <c r="G277" s="246">
        <f t="shared" si="99"/>
        <v>7</v>
      </c>
      <c r="H277" s="274">
        <v>150000</v>
      </c>
      <c r="I277" s="287">
        <f t="shared" si="100"/>
        <v>1050000</v>
      </c>
      <c r="J277" s="275">
        <f t="shared" si="101"/>
        <v>210000</v>
      </c>
      <c r="K277" s="275">
        <f t="shared" si="102"/>
        <v>1260000</v>
      </c>
      <c r="L277" s="323" t="s">
        <v>786</v>
      </c>
      <c r="M277" s="275"/>
      <c r="N277" s="451"/>
      <c r="O277" s="206"/>
      <c r="P277" s="206"/>
    </row>
    <row r="278" spans="1:16" outlineLevel="1">
      <c r="A278" s="573">
        <v>5</v>
      </c>
      <c r="B278" s="244" t="s">
        <v>784</v>
      </c>
      <c r="C278" s="574" t="s">
        <v>750</v>
      </c>
      <c r="D278" s="518" t="s">
        <v>749</v>
      </c>
      <c r="E278" s="328">
        <v>7</v>
      </c>
      <c r="F278" s="324"/>
      <c r="G278" s="246">
        <f t="shared" si="99"/>
        <v>7</v>
      </c>
      <c r="H278" s="274">
        <f>79500*1.2</f>
        <v>95400</v>
      </c>
      <c r="I278" s="287">
        <f t="shared" si="100"/>
        <v>667800</v>
      </c>
      <c r="J278" s="275">
        <f t="shared" si="101"/>
        <v>133560</v>
      </c>
      <c r="K278" s="275">
        <f t="shared" si="102"/>
        <v>801360</v>
      </c>
      <c r="L278" s="323" t="s">
        <v>785</v>
      </c>
      <c r="M278" s="275"/>
      <c r="N278" s="451"/>
      <c r="O278" s="206"/>
      <c r="P278" s="206"/>
    </row>
    <row r="279" spans="1:16" outlineLevel="1">
      <c r="A279" s="573">
        <v>6</v>
      </c>
      <c r="B279" s="244" t="s">
        <v>497</v>
      </c>
      <c r="C279" s="326"/>
      <c r="D279" s="328" t="s">
        <v>102</v>
      </c>
      <c r="E279" s="324">
        <v>20</v>
      </c>
      <c r="F279" s="324"/>
      <c r="G279" s="246">
        <f t="shared" si="99"/>
        <v>20</v>
      </c>
      <c r="H279" s="274">
        <v>1500</v>
      </c>
      <c r="I279" s="287">
        <f t="shared" si="100"/>
        <v>30000</v>
      </c>
      <c r="J279" s="275">
        <f t="shared" si="101"/>
        <v>6000</v>
      </c>
      <c r="K279" s="275">
        <f t="shared" si="102"/>
        <v>36000</v>
      </c>
      <c r="L279" s="327"/>
      <c r="M279" s="275"/>
      <c r="N279" s="451"/>
      <c r="O279" s="206"/>
      <c r="P279" s="206"/>
    </row>
    <row r="280" spans="1:16" outlineLevel="1">
      <c r="A280" s="573">
        <v>7</v>
      </c>
      <c r="B280" s="244" t="s">
        <v>755</v>
      </c>
      <c r="C280" s="326"/>
      <c r="D280" s="328" t="s">
        <v>77</v>
      </c>
      <c r="E280" s="324">
        <v>2</v>
      </c>
      <c r="F280" s="324"/>
      <c r="G280" s="246">
        <f t="shared" si="99"/>
        <v>2</v>
      </c>
      <c r="H280" s="274">
        <v>4500</v>
      </c>
      <c r="I280" s="287">
        <f t="shared" si="100"/>
        <v>9000</v>
      </c>
      <c r="J280" s="275">
        <f t="shared" si="101"/>
        <v>1800</v>
      </c>
      <c r="K280" s="275">
        <f t="shared" si="102"/>
        <v>10800</v>
      </c>
      <c r="L280" s="327"/>
      <c r="M280" s="275"/>
      <c r="N280" s="451"/>
      <c r="O280" s="206"/>
      <c r="P280" s="206"/>
    </row>
    <row r="281" spans="1:16" s="222" customFormat="1" ht="13.8" outlineLevel="1" thickBot="1">
      <c r="A281" s="573">
        <v>8</v>
      </c>
      <c r="B281" s="244" t="s">
        <v>756</v>
      </c>
      <c r="C281" s="326"/>
      <c r="D281" s="328" t="s">
        <v>77</v>
      </c>
      <c r="E281" s="328">
        <v>1</v>
      </c>
      <c r="F281" s="328"/>
      <c r="G281" s="246">
        <v>1</v>
      </c>
      <c r="H281" s="329">
        <v>44500</v>
      </c>
      <c r="I281" s="330">
        <f t="shared" si="100"/>
        <v>44500</v>
      </c>
      <c r="J281" s="275">
        <f t="shared" si="101"/>
        <v>8900</v>
      </c>
      <c r="K281" s="275">
        <f t="shared" si="102"/>
        <v>53400</v>
      </c>
      <c r="L281" s="331"/>
      <c r="M281" s="275"/>
      <c r="N281" s="451"/>
      <c r="O281" s="206"/>
      <c r="P281" s="206"/>
    </row>
    <row r="282" spans="1:16">
      <c r="A282" s="421"/>
      <c r="B282" s="422" t="s">
        <v>518</v>
      </c>
      <c r="C282" s="423"/>
      <c r="D282" s="423"/>
      <c r="E282" s="423"/>
      <c r="F282" s="423"/>
      <c r="G282" s="423"/>
      <c r="H282" s="424"/>
      <c r="I282" s="425">
        <f>SUM(I10,I65,I112,I208,I225,I272)</f>
        <v>13221978</v>
      </c>
      <c r="J282" s="425">
        <f>SUM(J10,J65,J112,J208,J225,J272)</f>
        <v>2644395.6</v>
      </c>
      <c r="K282" s="425">
        <f>SUM(K10,K65,K112,K208,K225,K272)</f>
        <v>15866373.6</v>
      </c>
      <c r="L282" s="426"/>
      <c r="M282" s="425"/>
      <c r="N282" s="541"/>
    </row>
    <row r="283" spans="1:16">
      <c r="A283" s="427"/>
      <c r="B283" s="428" t="s">
        <v>519</v>
      </c>
      <c r="C283" s="429"/>
      <c r="D283" s="429"/>
      <c r="E283" s="429"/>
      <c r="F283" s="429"/>
      <c r="G283" s="429"/>
      <c r="H283" s="430"/>
      <c r="I283" s="431">
        <f>I282*0.18</f>
        <v>2379956.04</v>
      </c>
      <c r="J283" s="431">
        <f t="shared" ref="J283:K283" si="103">J282*0.18</f>
        <v>475991.20799999998</v>
      </c>
      <c r="K283" s="431">
        <f t="shared" si="103"/>
        <v>2855947.2479999997</v>
      </c>
      <c r="L283" s="432"/>
      <c r="M283" s="431"/>
      <c r="N283" s="541"/>
    </row>
    <row r="284" spans="1:16" ht="13.8" thickBot="1">
      <c r="A284" s="433"/>
      <c r="B284" s="434" t="s">
        <v>60</v>
      </c>
      <c r="C284" s="435"/>
      <c r="D284" s="436"/>
      <c r="E284" s="436"/>
      <c r="F284" s="436"/>
      <c r="G284" s="436"/>
      <c r="H284" s="437"/>
      <c r="I284" s="438">
        <f>I282+I283</f>
        <v>15601934.039999999</v>
      </c>
      <c r="J284" s="438">
        <f t="shared" ref="J284:K284" si="104">J282+J283</f>
        <v>3120386.8080000002</v>
      </c>
      <c r="K284" s="438">
        <f t="shared" si="104"/>
        <v>18722320.847999997</v>
      </c>
      <c r="L284" s="439"/>
      <c r="M284" s="438"/>
      <c r="N284" s="541"/>
    </row>
    <row r="285" spans="1:16">
      <c r="A285" s="225"/>
      <c r="C285" s="226"/>
      <c r="D285" s="213"/>
    </row>
    <row r="286" spans="1:16">
      <c r="C286" s="241"/>
      <c r="J286" s="227"/>
      <c r="K286" s="228"/>
    </row>
    <row r="287" spans="1:16">
      <c r="B287" s="210" t="s">
        <v>444</v>
      </c>
      <c r="C287" s="229" t="s">
        <v>445</v>
      </c>
      <c r="J287" s="227"/>
      <c r="K287" s="228"/>
    </row>
    <row r="288" spans="1:16">
      <c r="J288" s="227"/>
      <c r="K288" s="228"/>
    </row>
    <row r="289" spans="1:14">
      <c r="B289" s="209"/>
      <c r="C289" s="350" t="s">
        <v>517</v>
      </c>
      <c r="D289" s="214"/>
      <c r="E289" s="214"/>
      <c r="F289" s="344"/>
      <c r="H289" s="576" t="s">
        <v>759</v>
      </c>
      <c r="K289" s="230"/>
      <c r="L289" s="344"/>
      <c r="M289" s="231"/>
      <c r="N289" s="231"/>
    </row>
    <row r="290" spans="1:14">
      <c r="B290" s="548" t="s">
        <v>758</v>
      </c>
      <c r="C290" s="232"/>
      <c r="H290" s="226"/>
      <c r="K290" s="233"/>
      <c r="L290" s="217"/>
    </row>
    <row r="291" spans="1:14">
      <c r="B291" s="212"/>
      <c r="C291" s="344" t="s">
        <v>760</v>
      </c>
      <c r="D291" s="214"/>
      <c r="E291" s="214"/>
      <c r="F291" s="344"/>
      <c r="H291" s="577" t="s">
        <v>761</v>
      </c>
      <c r="K291" s="230"/>
      <c r="L291" s="344"/>
    </row>
    <row r="292" spans="1:14">
      <c r="B292" s="343" t="s">
        <v>762</v>
      </c>
      <c r="C292" s="232"/>
      <c r="D292" s="213"/>
      <c r="F292" s="217"/>
      <c r="H292" s="226"/>
      <c r="K292" s="233"/>
      <c r="L292" s="217"/>
    </row>
    <row r="293" spans="1:14">
      <c r="C293" s="357"/>
      <c r="D293" s="550"/>
      <c r="E293" s="549"/>
      <c r="F293" s="344"/>
      <c r="H293" s="357"/>
      <c r="K293" s="546"/>
      <c r="L293" s="344"/>
    </row>
    <row r="294" spans="1:14">
      <c r="A294" s="225"/>
      <c r="B294" s="209"/>
      <c r="C294" s="213"/>
      <c r="F294" s="213"/>
      <c r="I294" s="234"/>
      <c r="J294" s="213"/>
    </row>
    <row r="295" spans="1:14">
      <c r="A295" s="225"/>
      <c r="B295" s="209"/>
      <c r="C295" s="216"/>
      <c r="D295" s="215"/>
      <c r="E295" s="215"/>
      <c r="F295" s="215"/>
      <c r="G295" s="216"/>
      <c r="H295" s="215"/>
      <c r="I295" s="215"/>
      <c r="J295" s="215"/>
      <c r="K295" s="235"/>
    </row>
    <row r="296" spans="1:14">
      <c r="A296" s="225"/>
      <c r="B296" s="209"/>
      <c r="D296" s="214"/>
      <c r="E296" s="214"/>
      <c r="F296" s="345"/>
      <c r="G296" s="350"/>
      <c r="H296" s="230"/>
      <c r="I296" s="214"/>
      <c r="J296" s="214"/>
      <c r="K296" s="346"/>
    </row>
    <row r="297" spans="1:14">
      <c r="A297" s="225"/>
      <c r="B297" s="209"/>
      <c r="C297" s="351"/>
      <c r="F297" s="225"/>
      <c r="G297" s="353"/>
      <c r="H297" s="347"/>
      <c r="I297" s="215"/>
      <c r="J297" s="215"/>
      <c r="K297" s="348"/>
    </row>
    <row r="298" spans="1:14">
      <c r="A298" s="225"/>
      <c r="B298" s="209"/>
      <c r="C298" s="352"/>
      <c r="D298" s="214"/>
      <c r="E298" s="214"/>
      <c r="F298" s="345"/>
      <c r="G298" s="350"/>
      <c r="H298" s="236"/>
      <c r="I298" s="214"/>
      <c r="J298" s="214"/>
      <c r="K298" s="349"/>
    </row>
    <row r="299" spans="1:14">
      <c r="A299" s="225"/>
      <c r="B299" s="209"/>
      <c r="C299" s="231"/>
    </row>
    <row r="300" spans="1:14">
      <c r="A300" s="225"/>
      <c r="B300" s="209"/>
      <c r="C300" s="231"/>
      <c r="D300" s="217"/>
      <c r="F300" s="213"/>
      <c r="G300" s="213"/>
      <c r="H300" s="217"/>
      <c r="I300" s="213"/>
    </row>
    <row r="301" spans="1:14">
      <c r="A301" s="225"/>
      <c r="B301" s="209"/>
      <c r="C301" s="231"/>
      <c r="F301" s="213"/>
      <c r="G301" s="213"/>
    </row>
    <row r="310" spans="12:14">
      <c r="L310" s="354"/>
      <c r="M310" s="354"/>
      <c r="N310" s="354"/>
    </row>
    <row r="323" spans="3:9" hidden="1">
      <c r="C323" s="531" t="s">
        <v>568</v>
      </c>
      <c r="F323" s="213"/>
      <c r="G323" s="213"/>
      <c r="H323" s="223" t="s">
        <v>443</v>
      </c>
      <c r="I323" s="522" t="e">
        <f>SUMIF(#REF!,H323,$I$9:$I$284)</f>
        <v>#REF!</v>
      </c>
    </row>
    <row r="324" spans="3:9" hidden="1">
      <c r="C324" s="224" t="s">
        <v>569</v>
      </c>
      <c r="E324" s="522">
        <v>56907.13734999999</v>
      </c>
      <c r="G324" s="213"/>
      <c r="H324" s="207" t="s">
        <v>566</v>
      </c>
      <c r="I324" s="522" t="e">
        <f>SUMIF(#REF!,H324,$I$9:$I$284)</f>
        <v>#REF!</v>
      </c>
    </row>
    <row r="325" spans="3:9" hidden="1">
      <c r="C325" s="224" t="s">
        <v>570</v>
      </c>
      <c r="E325" s="522">
        <v>39390.299999999996</v>
      </c>
      <c r="G325" s="213"/>
      <c r="H325" s="207" t="s">
        <v>64</v>
      </c>
      <c r="I325" s="522" t="e">
        <f>SUMIF(#REF!,H325,$I$9:$I$284)</f>
        <v>#REF!</v>
      </c>
    </row>
    <row r="326" spans="3:9" hidden="1">
      <c r="C326" s="224" t="s">
        <v>101</v>
      </c>
      <c r="E326" s="522">
        <v>301877.1039078476</v>
      </c>
      <c r="H326" s="207" t="s">
        <v>438</v>
      </c>
      <c r="I326" s="522" t="e">
        <f>SUMIF(#REF!,H326,$I$9:$I$284)</f>
        <v>#REF!</v>
      </c>
    </row>
    <row r="327" spans="3:9" hidden="1">
      <c r="C327" s="224" t="s">
        <v>571</v>
      </c>
      <c r="E327" s="522">
        <v>1507991.9086733754</v>
      </c>
      <c r="H327" s="207" t="s">
        <v>565</v>
      </c>
      <c r="I327" s="522" t="e">
        <f>SUMIF(#REF!,H327,$I$9:$I$284)</f>
        <v>#REF!</v>
      </c>
    </row>
    <row r="328" spans="3:9" hidden="1">
      <c r="E328" s="523">
        <f>SUM(E324:E327)</f>
        <v>1906166.4499312229</v>
      </c>
      <c r="H328" s="207" t="s">
        <v>567</v>
      </c>
      <c r="I328" s="522" t="e">
        <f>SUMIF(#REF!,H328,$I$9:$I$284)</f>
        <v>#REF!</v>
      </c>
    </row>
    <row r="329" spans="3:9" hidden="1">
      <c r="H329" s="240" t="s">
        <v>442</v>
      </c>
      <c r="I329" s="523" t="e">
        <f>SUM(I323:I328)</f>
        <v>#REF!</v>
      </c>
    </row>
    <row r="330" spans="3:9" hidden="1">
      <c r="H330" s="207" t="s">
        <v>446</v>
      </c>
      <c r="I330" s="524">
        <f>M282</f>
        <v>0</v>
      </c>
    </row>
    <row r="331" spans="3:9" hidden="1">
      <c r="H331" s="240" t="s">
        <v>60</v>
      </c>
      <c r="I331" s="523" t="e">
        <f>SUM(I329:I330)</f>
        <v>#REF!</v>
      </c>
    </row>
  </sheetData>
  <autoFilter ref="A9:M284" xr:uid="{00000000-0009-0000-0000-000008000000}"/>
  <mergeCells count="14">
    <mergeCell ref="A7:A8"/>
    <mergeCell ref="L7:L8"/>
    <mergeCell ref="G7:G8"/>
    <mergeCell ref="F7:F8"/>
    <mergeCell ref="E7:E8"/>
    <mergeCell ref="D7:D8"/>
    <mergeCell ref="C7:C8"/>
    <mergeCell ref="B7:B8"/>
    <mergeCell ref="H7:K7"/>
    <mergeCell ref="H246:H248"/>
    <mergeCell ref="B2:K2"/>
    <mergeCell ref="M7:M8"/>
    <mergeCell ref="B3:K4"/>
    <mergeCell ref="B5:K5"/>
  </mergeCells>
  <phoneticPr fontId="110" type="noConversion"/>
  <printOptions horizontalCentered="1"/>
  <pageMargins left="0.59055118110236227" right="0.59055118110236227" top="0.59055118110236227" bottom="0.59055118110236227" header="0.19685039370078741" footer="0.19685039370078741"/>
  <pageSetup paperSize="9" scale="63" fitToWidth="0" fitToHeight="0" orientation="landscape" r:id="rId1"/>
  <headerFooter>
    <oddFooter>&amp;L&amp;8&amp;F&amp;C&amp;8стр. &amp;P из &amp;N</oddFooter>
  </headerFooter>
  <colBreaks count="1" manualBreakCount="1">
    <brk id="11" max="346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ГП (тенд)</vt:lpstr>
      <vt:lpstr>Земляные работы (2)</vt:lpstr>
      <vt:lpstr>Лист9</vt:lpstr>
      <vt:lpstr>Земляные работы</vt:lpstr>
      <vt:lpstr>База_ТИ</vt:lpstr>
      <vt:lpstr>База_АКЗ</vt:lpstr>
      <vt:lpstr>База_ЭМД</vt:lpstr>
      <vt:lpstr>КОЛОМНА</vt:lpstr>
      <vt:lpstr>'ГП (тенд)'!Заголовки_для_печати</vt:lpstr>
      <vt:lpstr>КОЛОМНА!Заголовки_для_печати</vt:lpstr>
      <vt:lpstr>'ГП (тенд)'!Область_печати</vt:lpstr>
      <vt:lpstr>КОЛОМНА!Область_печати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2025-12-03T07:59:40Z</dcterms:modified>
</cp:coreProperties>
</file>