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"/>
    </mc:Choice>
  </mc:AlternateContent>
  <xr:revisionPtr revIDLastSave="0" documentId="13_ncr:1_{40387D9B-8177-4B54-8FD1-67ABC18C008C}" xr6:coauthVersionLast="47" xr6:coauthVersionMax="47" xr10:uidLastSave="{00000000-0000-0000-0000-000000000000}"/>
  <bookViews>
    <workbookView xWindow="-108" yWindow="-108" windowWidth="23256" windowHeight="13896" xr2:uid="{A3D0070D-0816-4074-BF7F-6D1DA189A124}"/>
  </bookViews>
  <sheets>
    <sheet name="ВХОД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G17" i="1"/>
  <c r="K17" i="1"/>
  <c r="F18" i="1"/>
  <c r="G18" i="1"/>
  <c r="K18" i="1"/>
  <c r="F19" i="1"/>
  <c r="G19" i="1"/>
  <c r="K19" i="1"/>
  <c r="F20" i="1"/>
  <c r="G20" i="1"/>
  <c r="K20" i="1"/>
  <c r="F21" i="1"/>
  <c r="G21" i="1"/>
  <c r="K21" i="1"/>
  <c r="F22" i="1"/>
  <c r="G22" i="1"/>
  <c r="K22" i="1"/>
  <c r="F24" i="1"/>
  <c r="G24" i="1"/>
  <c r="G23" i="1" s="1"/>
  <c r="K24" i="1"/>
  <c r="F27" i="1"/>
  <c r="F26" i="1" s="1"/>
  <c r="K27" i="1"/>
  <c r="F29" i="1"/>
  <c r="G29" i="1"/>
  <c r="K29" i="1"/>
  <c r="F30" i="1"/>
  <c r="G30" i="1"/>
  <c r="K30" i="1"/>
  <c r="F31" i="1"/>
  <c r="G31" i="1"/>
  <c r="K31" i="1"/>
  <c r="F32" i="1"/>
  <c r="G32" i="1"/>
  <c r="K32" i="1"/>
  <c r="F33" i="1"/>
  <c r="G33" i="1"/>
  <c r="K33" i="1"/>
  <c r="F35" i="1"/>
  <c r="G35" i="1"/>
  <c r="K35" i="1"/>
  <c r="F36" i="1"/>
  <c r="G36" i="1"/>
  <c r="K36" i="1"/>
  <c r="F37" i="1"/>
  <c r="G37" i="1"/>
  <c r="K37" i="1"/>
  <c r="F38" i="1"/>
  <c r="G38" i="1"/>
  <c r="K38" i="1"/>
  <c r="F114" i="1"/>
  <c r="G114" i="1"/>
  <c r="K114" i="1"/>
  <c r="F115" i="1"/>
  <c r="G115" i="1"/>
  <c r="H115" i="1" s="1"/>
  <c r="K115" i="1"/>
  <c r="F116" i="1"/>
  <c r="G116" i="1"/>
  <c r="K116" i="1"/>
  <c r="F118" i="1"/>
  <c r="F117" i="1" s="1"/>
  <c r="G118" i="1"/>
  <c r="G117" i="1" s="1"/>
  <c r="K118" i="1"/>
  <c r="H120" i="1"/>
  <c r="K120" i="1"/>
  <c r="G121" i="1"/>
  <c r="H121" i="1" s="1"/>
  <c r="K121" i="1"/>
  <c r="G122" i="1"/>
  <c r="H122" i="1" s="1"/>
  <c r="K122" i="1"/>
  <c r="G123" i="1"/>
  <c r="H123" i="1" s="1"/>
  <c r="K123" i="1"/>
  <c r="G124" i="1"/>
  <c r="H124" i="1" s="1"/>
  <c r="K124" i="1"/>
  <c r="G125" i="1"/>
  <c r="K125" i="1"/>
  <c r="F127" i="1"/>
  <c r="G127" i="1"/>
  <c r="K127" i="1"/>
  <c r="F128" i="1"/>
  <c r="G128" i="1"/>
  <c r="K128" i="1"/>
  <c r="F130" i="1"/>
  <c r="G130" i="1"/>
  <c r="K130" i="1"/>
  <c r="F131" i="1"/>
  <c r="G131" i="1"/>
  <c r="K131" i="1"/>
  <c r="F132" i="1"/>
  <c r="G132" i="1"/>
  <c r="K132" i="1"/>
  <c r="F135" i="1"/>
  <c r="G135" i="1"/>
  <c r="K135" i="1"/>
  <c r="F136" i="1"/>
  <c r="J136" i="1"/>
  <c r="G136" i="1" s="1"/>
  <c r="F138" i="1"/>
  <c r="G138" i="1"/>
  <c r="K138" i="1"/>
  <c r="F139" i="1"/>
  <c r="J139" i="1"/>
  <c r="K139" i="1" s="1"/>
  <c r="F141" i="1"/>
  <c r="G141" i="1"/>
  <c r="K141" i="1"/>
  <c r="F142" i="1"/>
  <c r="G142" i="1"/>
  <c r="K142" i="1"/>
  <c r="F143" i="1"/>
  <c r="J143" i="1"/>
  <c r="G143" i="1" s="1"/>
  <c r="F145" i="1"/>
  <c r="G145" i="1"/>
  <c r="K145" i="1"/>
  <c r="F148" i="1"/>
  <c r="J148" i="1"/>
  <c r="G148" i="1" s="1"/>
  <c r="F149" i="1"/>
  <c r="G149" i="1"/>
  <c r="K149" i="1"/>
  <c r="F150" i="1"/>
  <c r="J150" i="1"/>
  <c r="K150" i="1" s="1"/>
  <c r="F152" i="1"/>
  <c r="G152" i="1"/>
  <c r="H152" i="1"/>
  <c r="K152" i="1"/>
  <c r="F153" i="1"/>
  <c r="G153" i="1"/>
  <c r="K153" i="1"/>
  <c r="F154" i="1"/>
  <c r="J154" i="1"/>
  <c r="J164" i="1" s="1"/>
  <c r="F155" i="1"/>
  <c r="J155" i="1"/>
  <c r="K155" i="1" s="1"/>
  <c r="F156" i="1"/>
  <c r="F157" i="1"/>
  <c r="G157" i="1"/>
  <c r="K157" i="1"/>
  <c r="F160" i="1"/>
  <c r="J160" i="1"/>
  <c r="G160" i="1" s="1"/>
  <c r="K160" i="1"/>
  <c r="F162" i="1"/>
  <c r="J162" i="1"/>
  <c r="G162" i="1" s="1"/>
  <c r="F163" i="1"/>
  <c r="G163" i="1"/>
  <c r="K163" i="1"/>
  <c r="F164" i="1"/>
  <c r="F165" i="1"/>
  <c r="F166" i="1"/>
  <c r="F167" i="1"/>
  <c r="J167" i="1"/>
  <c r="K167" i="1" s="1"/>
  <c r="F170" i="1"/>
  <c r="J170" i="1"/>
  <c r="G170" i="1" s="1"/>
  <c r="F172" i="1"/>
  <c r="J172" i="1"/>
  <c r="G172" i="1" s="1"/>
  <c r="F173" i="1"/>
  <c r="G173" i="1"/>
  <c r="K173" i="1"/>
  <c r="F174" i="1"/>
  <c r="F175" i="1"/>
  <c r="F176" i="1"/>
  <c r="F177" i="1"/>
  <c r="J177" i="1"/>
  <c r="G177" i="1" s="1"/>
  <c r="F180" i="1"/>
  <c r="G180" i="1"/>
  <c r="K180" i="1"/>
  <c r="F181" i="1"/>
  <c r="G181" i="1"/>
  <c r="K181" i="1"/>
  <c r="F183" i="1"/>
  <c r="J183" i="1"/>
  <c r="G183" i="1" s="1"/>
  <c r="F185" i="1"/>
  <c r="F186" i="1"/>
  <c r="J186" i="1"/>
  <c r="G186" i="1" s="1"/>
  <c r="F189" i="1"/>
  <c r="G189" i="1"/>
  <c r="K189" i="1"/>
  <c r="F190" i="1"/>
  <c r="G190" i="1"/>
  <c r="K190" i="1"/>
  <c r="F192" i="1"/>
  <c r="J192" i="1"/>
  <c r="G192" i="1" s="1"/>
  <c r="F193" i="1"/>
  <c r="J193" i="1"/>
  <c r="G193" i="1" s="1"/>
  <c r="F195" i="1"/>
  <c r="J195" i="1"/>
  <c r="G195" i="1" s="1"/>
  <c r="K195" i="1"/>
  <c r="F196" i="1"/>
  <c r="J196" i="1"/>
  <c r="K196" i="1" s="1"/>
  <c r="F198" i="1"/>
  <c r="G198" i="1"/>
  <c r="K198" i="1"/>
  <c r="F199" i="1"/>
  <c r="H199" i="1" s="1"/>
  <c r="K199" i="1"/>
  <c r="F200" i="1"/>
  <c r="G200" i="1"/>
  <c r="K200" i="1"/>
  <c r="F201" i="1"/>
  <c r="G201" i="1"/>
  <c r="K201" i="1"/>
  <c r="F202" i="1"/>
  <c r="G202" i="1"/>
  <c r="K202" i="1"/>
  <c r="F203" i="1"/>
  <c r="G203" i="1"/>
  <c r="K203" i="1"/>
  <c r="G691" i="1"/>
  <c r="G690" i="1" s="1"/>
  <c r="F691" i="1"/>
  <c r="F690" i="1" s="1"/>
  <c r="G689" i="1"/>
  <c r="F689" i="1"/>
  <c r="G688" i="1"/>
  <c r="F688" i="1"/>
  <c r="G687" i="1"/>
  <c r="F687" i="1"/>
  <c r="G685" i="1"/>
  <c r="F685" i="1"/>
  <c r="G684" i="1"/>
  <c r="F684" i="1"/>
  <c r="G683" i="1"/>
  <c r="F683" i="1"/>
  <c r="G682" i="1"/>
  <c r="F682" i="1"/>
  <c r="G681" i="1"/>
  <c r="F681" i="1"/>
  <c r="G680" i="1"/>
  <c r="F680" i="1"/>
  <c r="G678" i="1"/>
  <c r="F678" i="1"/>
  <c r="G677" i="1"/>
  <c r="F677" i="1"/>
  <c r="G676" i="1"/>
  <c r="F676" i="1"/>
  <c r="G675" i="1"/>
  <c r="F675" i="1"/>
  <c r="G674" i="1"/>
  <c r="F674" i="1"/>
  <c r="G673" i="1"/>
  <c r="F673" i="1"/>
  <c r="G672" i="1"/>
  <c r="F672" i="1"/>
  <c r="G670" i="1"/>
  <c r="F670" i="1"/>
  <c r="G669" i="1"/>
  <c r="F669" i="1"/>
  <c r="G668" i="1"/>
  <c r="F668" i="1"/>
  <c r="I667" i="1"/>
  <c r="F667" i="1" s="1"/>
  <c r="G667" i="1"/>
  <c r="G666" i="1"/>
  <c r="F666" i="1"/>
  <c r="G665" i="1"/>
  <c r="F665" i="1"/>
  <c r="G664" i="1"/>
  <c r="F664" i="1"/>
  <c r="G662" i="1"/>
  <c r="F662" i="1"/>
  <c r="G661" i="1"/>
  <c r="F661" i="1"/>
  <c r="I660" i="1"/>
  <c r="G660" i="1"/>
  <c r="G659" i="1"/>
  <c r="F659" i="1"/>
  <c r="G658" i="1"/>
  <c r="F658" i="1"/>
  <c r="G657" i="1"/>
  <c r="F657" i="1"/>
  <c r="G654" i="1"/>
  <c r="F654" i="1"/>
  <c r="G653" i="1"/>
  <c r="F653" i="1"/>
  <c r="G651" i="1"/>
  <c r="F651" i="1"/>
  <c r="G650" i="1"/>
  <c r="F650" i="1"/>
  <c r="G649" i="1"/>
  <c r="F649" i="1"/>
  <c r="G648" i="1"/>
  <c r="F648" i="1"/>
  <c r="G647" i="1"/>
  <c r="F647" i="1"/>
  <c r="G646" i="1"/>
  <c r="F646" i="1"/>
  <c r="G644" i="1"/>
  <c r="F644" i="1"/>
  <c r="G643" i="1"/>
  <c r="F643" i="1"/>
  <c r="G642" i="1"/>
  <c r="F642" i="1"/>
  <c r="G641" i="1"/>
  <c r="F641" i="1"/>
  <c r="G640" i="1"/>
  <c r="F640" i="1"/>
  <c r="G639" i="1"/>
  <c r="F639" i="1"/>
  <c r="G638" i="1"/>
  <c r="F638" i="1"/>
  <c r="G637" i="1"/>
  <c r="F637" i="1"/>
  <c r="G636" i="1"/>
  <c r="F636" i="1"/>
  <c r="G635" i="1"/>
  <c r="F635" i="1"/>
  <c r="G634" i="1"/>
  <c r="F634" i="1"/>
  <c r="G632" i="1"/>
  <c r="F632" i="1"/>
  <c r="G631" i="1"/>
  <c r="F631" i="1"/>
  <c r="G630" i="1"/>
  <c r="F630" i="1"/>
  <c r="G629" i="1"/>
  <c r="F629" i="1"/>
  <c r="G628" i="1"/>
  <c r="F628" i="1"/>
  <c r="G627" i="1"/>
  <c r="F627" i="1"/>
  <c r="G626" i="1"/>
  <c r="F626" i="1"/>
  <c r="G625" i="1"/>
  <c r="F625" i="1"/>
  <c r="G624" i="1"/>
  <c r="F624" i="1"/>
  <c r="G622" i="1"/>
  <c r="F622" i="1"/>
  <c r="G621" i="1"/>
  <c r="F621" i="1"/>
  <c r="G620" i="1"/>
  <c r="F620" i="1"/>
  <c r="G619" i="1"/>
  <c r="F619" i="1"/>
  <c r="G618" i="1"/>
  <c r="F618" i="1"/>
  <c r="G617" i="1"/>
  <c r="F617" i="1"/>
  <c r="G616" i="1"/>
  <c r="F616" i="1"/>
  <c r="G614" i="1"/>
  <c r="F614" i="1"/>
  <c r="G613" i="1"/>
  <c r="F613" i="1"/>
  <c r="G612" i="1"/>
  <c r="F612" i="1"/>
  <c r="G611" i="1"/>
  <c r="F611" i="1"/>
  <c r="G610" i="1"/>
  <c r="F610" i="1"/>
  <c r="G609" i="1"/>
  <c r="F609" i="1"/>
  <c r="G608" i="1"/>
  <c r="F608" i="1"/>
  <c r="G607" i="1"/>
  <c r="F607" i="1"/>
  <c r="G606" i="1"/>
  <c r="F606" i="1"/>
  <c r="G605" i="1"/>
  <c r="F605" i="1"/>
  <c r="G604" i="1"/>
  <c r="F604" i="1"/>
  <c r="G603" i="1"/>
  <c r="F603" i="1"/>
  <c r="G602" i="1"/>
  <c r="F602" i="1"/>
  <c r="G601" i="1"/>
  <c r="F601" i="1"/>
  <c r="G599" i="1"/>
  <c r="F599" i="1"/>
  <c r="G598" i="1"/>
  <c r="F598" i="1"/>
  <c r="G597" i="1"/>
  <c r="F597" i="1"/>
  <c r="G596" i="1"/>
  <c r="G595" i="1"/>
  <c r="G594" i="1" s="1"/>
  <c r="F595" i="1"/>
  <c r="F592" i="1"/>
  <c r="H592" i="1" s="1"/>
  <c r="F591" i="1"/>
  <c r="H591" i="1" s="1"/>
  <c r="F590" i="1"/>
  <c r="H590" i="1" s="1"/>
  <c r="G589" i="1"/>
  <c r="F589" i="1"/>
  <c r="H588" i="1"/>
  <c r="G587" i="1"/>
  <c r="F587" i="1"/>
  <c r="G586" i="1"/>
  <c r="F586" i="1"/>
  <c r="G585" i="1"/>
  <c r="F585" i="1"/>
  <c r="G584" i="1"/>
  <c r="F584" i="1"/>
  <c r="G583" i="1"/>
  <c r="F583" i="1"/>
  <c r="G582" i="1"/>
  <c r="F582" i="1"/>
  <c r="G580" i="1"/>
  <c r="F580" i="1"/>
  <c r="G579" i="1"/>
  <c r="F579" i="1"/>
  <c r="G578" i="1"/>
  <c r="F578" i="1"/>
  <c r="G577" i="1"/>
  <c r="F577" i="1"/>
  <c r="G576" i="1"/>
  <c r="F576" i="1"/>
  <c r="G575" i="1"/>
  <c r="F575" i="1"/>
  <c r="G573" i="1"/>
  <c r="F573" i="1"/>
  <c r="G572" i="1"/>
  <c r="F572" i="1"/>
  <c r="G571" i="1"/>
  <c r="F571" i="1"/>
  <c r="G570" i="1"/>
  <c r="F570" i="1"/>
  <c r="G569" i="1"/>
  <c r="F569" i="1"/>
  <c r="G568" i="1"/>
  <c r="F568" i="1"/>
  <c r="J566" i="1"/>
  <c r="G566" i="1" s="1"/>
  <c r="F566" i="1"/>
  <c r="J565" i="1"/>
  <c r="G565" i="1" s="1"/>
  <c r="F565" i="1"/>
  <c r="J563" i="1"/>
  <c r="G563" i="1" s="1"/>
  <c r="F563" i="1"/>
  <c r="J562" i="1"/>
  <c r="G562" i="1" s="1"/>
  <c r="F562" i="1"/>
  <c r="J560" i="1"/>
  <c r="G560" i="1" s="1"/>
  <c r="F560" i="1"/>
  <c r="J559" i="1"/>
  <c r="F559" i="1"/>
  <c r="J557" i="1"/>
  <c r="G557" i="1" s="1"/>
  <c r="F557" i="1"/>
  <c r="J556" i="1"/>
  <c r="G556" i="1" s="1"/>
  <c r="F556" i="1"/>
  <c r="J554" i="1"/>
  <c r="F554" i="1"/>
  <c r="J553" i="1"/>
  <c r="G553" i="1" s="1"/>
  <c r="F553" i="1"/>
  <c r="G551" i="1"/>
  <c r="F551" i="1"/>
  <c r="G550" i="1"/>
  <c r="F550" i="1"/>
  <c r="G548" i="1"/>
  <c r="F548" i="1"/>
  <c r="G547" i="1"/>
  <c r="F547" i="1"/>
  <c r="G545" i="1"/>
  <c r="F545" i="1"/>
  <c r="G544" i="1"/>
  <c r="F544" i="1"/>
  <c r="G542" i="1"/>
  <c r="F542" i="1"/>
  <c r="G541" i="1"/>
  <c r="F541" i="1"/>
  <c r="G539" i="1"/>
  <c r="F539" i="1"/>
  <c r="G538" i="1"/>
  <c r="F538" i="1"/>
  <c r="G535" i="1"/>
  <c r="F535" i="1"/>
  <c r="G534" i="1"/>
  <c r="F534" i="1"/>
  <c r="G533" i="1"/>
  <c r="F533" i="1"/>
  <c r="G532" i="1"/>
  <c r="F532" i="1"/>
  <c r="G531" i="1"/>
  <c r="F531" i="1"/>
  <c r="G530" i="1"/>
  <c r="F530" i="1"/>
  <c r="G529" i="1"/>
  <c r="F529" i="1"/>
  <c r="G528" i="1"/>
  <c r="F528" i="1"/>
  <c r="G527" i="1"/>
  <c r="F527" i="1"/>
  <c r="G526" i="1"/>
  <c r="F526" i="1"/>
  <c r="G524" i="1"/>
  <c r="F524" i="1"/>
  <c r="G523" i="1"/>
  <c r="F523" i="1"/>
  <c r="G522" i="1"/>
  <c r="F522" i="1"/>
  <c r="G521" i="1"/>
  <c r="F521" i="1"/>
  <c r="G519" i="1"/>
  <c r="F519" i="1"/>
  <c r="G517" i="1"/>
  <c r="F517" i="1"/>
  <c r="G515" i="1"/>
  <c r="F515" i="1"/>
  <c r="G513" i="1"/>
  <c r="F513" i="1"/>
  <c r="G512" i="1"/>
  <c r="F512" i="1"/>
  <c r="G510" i="1"/>
  <c r="F510" i="1"/>
  <c r="G509" i="1"/>
  <c r="F509" i="1"/>
  <c r="G506" i="1"/>
  <c r="F506" i="1"/>
  <c r="G505" i="1"/>
  <c r="F505" i="1"/>
  <c r="G504" i="1"/>
  <c r="F504" i="1"/>
  <c r="G503" i="1"/>
  <c r="F503" i="1"/>
  <c r="G502" i="1"/>
  <c r="F502" i="1"/>
  <c r="G501" i="1"/>
  <c r="F501" i="1"/>
  <c r="G500" i="1"/>
  <c r="F500" i="1"/>
  <c r="G499" i="1"/>
  <c r="F499" i="1"/>
  <c r="G498" i="1"/>
  <c r="F498" i="1"/>
  <c r="G497" i="1"/>
  <c r="F497" i="1"/>
  <c r="G496" i="1"/>
  <c r="F496" i="1"/>
  <c r="G495" i="1"/>
  <c r="F495" i="1"/>
  <c r="G494" i="1"/>
  <c r="F494" i="1"/>
  <c r="G493" i="1"/>
  <c r="F493" i="1"/>
  <c r="G492" i="1"/>
  <c r="F492" i="1"/>
  <c r="G491" i="1"/>
  <c r="F491" i="1"/>
  <c r="G490" i="1"/>
  <c r="F490" i="1"/>
  <c r="G489" i="1"/>
  <c r="F489" i="1"/>
  <c r="G488" i="1"/>
  <c r="F488" i="1"/>
  <c r="G487" i="1"/>
  <c r="F487" i="1"/>
  <c r="G486" i="1"/>
  <c r="F486" i="1"/>
  <c r="G485" i="1"/>
  <c r="F485" i="1"/>
  <c r="G484" i="1"/>
  <c r="F484" i="1"/>
  <c r="G483" i="1"/>
  <c r="F483" i="1"/>
  <c r="G482" i="1"/>
  <c r="F482" i="1"/>
  <c r="G481" i="1"/>
  <c r="F481" i="1"/>
  <c r="G480" i="1"/>
  <c r="F480" i="1"/>
  <c r="G479" i="1"/>
  <c r="F479" i="1"/>
  <c r="G478" i="1"/>
  <c r="F478" i="1"/>
  <c r="G477" i="1"/>
  <c r="F477" i="1"/>
  <c r="G476" i="1"/>
  <c r="F476" i="1"/>
  <c r="G475" i="1"/>
  <c r="F475" i="1"/>
  <c r="G474" i="1"/>
  <c r="F474" i="1"/>
  <c r="G473" i="1"/>
  <c r="F473" i="1"/>
  <c r="G471" i="1"/>
  <c r="F471" i="1"/>
  <c r="G470" i="1"/>
  <c r="F470" i="1"/>
  <c r="K467" i="1"/>
  <c r="G467" i="1"/>
  <c r="F467" i="1"/>
  <c r="K466" i="1"/>
  <c r="G466" i="1"/>
  <c r="F466" i="1"/>
  <c r="K465" i="1"/>
  <c r="G465" i="1"/>
  <c r="F465" i="1"/>
  <c r="K464" i="1"/>
  <c r="G464" i="1"/>
  <c r="F464" i="1"/>
  <c r="K463" i="1"/>
  <c r="G463" i="1"/>
  <c r="F463" i="1"/>
  <c r="K462" i="1"/>
  <c r="G462" i="1"/>
  <c r="F462" i="1"/>
  <c r="K461" i="1"/>
  <c r="G461" i="1"/>
  <c r="F461" i="1"/>
  <c r="F459" i="1"/>
  <c r="F458" i="1"/>
  <c r="F457" i="1"/>
  <c r="F456" i="1"/>
  <c r="K455" i="1"/>
  <c r="F454" i="1"/>
  <c r="F453" i="1" s="1"/>
  <c r="K453" i="1"/>
  <c r="F452" i="1"/>
  <c r="F451" i="1" s="1"/>
  <c r="K451" i="1"/>
  <c r="F450" i="1"/>
  <c r="F449" i="1" s="1"/>
  <c r="K449" i="1"/>
  <c r="F448" i="1"/>
  <c r="K447" i="1"/>
  <c r="G447" i="1"/>
  <c r="F447" i="1"/>
  <c r="K446" i="1"/>
  <c r="J445" i="1"/>
  <c r="F445" i="1"/>
  <c r="F444" i="1" s="1"/>
  <c r="K444" i="1"/>
  <c r="J443" i="1"/>
  <c r="G443" i="1" s="1"/>
  <c r="F443" i="1"/>
  <c r="F442" i="1"/>
  <c r="F441" i="1"/>
  <c r="J440" i="1"/>
  <c r="K440" i="1" s="1"/>
  <c r="F440" i="1"/>
  <c r="J439" i="1"/>
  <c r="K439" i="1" s="1"/>
  <c r="F439" i="1"/>
  <c r="F438" i="1"/>
  <c r="F437" i="1"/>
  <c r="J436" i="1"/>
  <c r="K436" i="1" s="1"/>
  <c r="F436" i="1"/>
  <c r="F435" i="1"/>
  <c r="F434" i="1"/>
  <c r="K433" i="1"/>
  <c r="K432" i="1"/>
  <c r="G432" i="1"/>
  <c r="F432" i="1"/>
  <c r="F431" i="1"/>
  <c r="K430" i="1"/>
  <c r="F429" i="1"/>
  <c r="J428" i="1"/>
  <c r="G428" i="1" s="1"/>
  <c r="F428" i="1"/>
  <c r="J427" i="1"/>
  <c r="G427" i="1" s="1"/>
  <c r="F427" i="1"/>
  <c r="K426" i="1"/>
  <c r="K425" i="1"/>
  <c r="G425" i="1"/>
  <c r="F425" i="1"/>
  <c r="K424" i="1"/>
  <c r="G424" i="1"/>
  <c r="F424" i="1"/>
  <c r="K423" i="1"/>
  <c r="G423" i="1"/>
  <c r="F423" i="1"/>
  <c r="K422" i="1"/>
  <c r="K421" i="1"/>
  <c r="F420" i="1"/>
  <c r="F419" i="1"/>
  <c r="F418" i="1"/>
  <c r="F417" i="1"/>
  <c r="K416" i="1"/>
  <c r="F415" i="1"/>
  <c r="F414" i="1" s="1"/>
  <c r="K414" i="1"/>
  <c r="F413" i="1"/>
  <c r="F412" i="1" s="1"/>
  <c r="K412" i="1"/>
  <c r="F411" i="1"/>
  <c r="K410" i="1"/>
  <c r="F409" i="1"/>
  <c r="K408" i="1"/>
  <c r="G408" i="1"/>
  <c r="F408" i="1"/>
  <c r="K407" i="1"/>
  <c r="J406" i="1"/>
  <c r="K406" i="1" s="1"/>
  <c r="F406" i="1"/>
  <c r="F405" i="1" s="1"/>
  <c r="K405" i="1"/>
  <c r="J404" i="1"/>
  <c r="F404" i="1"/>
  <c r="F403" i="1"/>
  <c r="F402" i="1"/>
  <c r="J401" i="1"/>
  <c r="K401" i="1" s="1"/>
  <c r="F401" i="1"/>
  <c r="J400" i="1"/>
  <c r="F400" i="1"/>
  <c r="F399" i="1"/>
  <c r="F398" i="1"/>
  <c r="J397" i="1"/>
  <c r="F397" i="1"/>
  <c r="F396" i="1"/>
  <c r="F395" i="1"/>
  <c r="K394" i="1"/>
  <c r="K393" i="1"/>
  <c r="G393" i="1"/>
  <c r="F393" i="1"/>
  <c r="F392" i="1"/>
  <c r="K391" i="1"/>
  <c r="F390" i="1"/>
  <c r="J389" i="1"/>
  <c r="G389" i="1" s="1"/>
  <c r="F389" i="1"/>
  <c r="J388" i="1"/>
  <c r="K388" i="1" s="1"/>
  <c r="F388" i="1"/>
  <c r="K387" i="1"/>
  <c r="I386" i="1"/>
  <c r="K386" i="1" s="1"/>
  <c r="G386" i="1"/>
  <c r="H386" i="1" s="1"/>
  <c r="K385" i="1"/>
  <c r="G385" i="1"/>
  <c r="H385" i="1" s="1"/>
  <c r="K384" i="1"/>
  <c r="G384" i="1"/>
  <c r="K383" i="1"/>
  <c r="F383" i="1"/>
  <c r="K382" i="1"/>
  <c r="F381" i="1"/>
  <c r="F380" i="1"/>
  <c r="F379" i="1"/>
  <c r="F378" i="1"/>
  <c r="F376" i="1"/>
  <c r="F375" i="1" s="1"/>
  <c r="F374" i="1"/>
  <c r="F373" i="1" s="1"/>
  <c r="F372" i="1"/>
  <c r="F371" i="1" s="1"/>
  <c r="F370" i="1"/>
  <c r="K369" i="1"/>
  <c r="G369" i="1"/>
  <c r="F369" i="1"/>
  <c r="K368" i="1"/>
  <c r="J367" i="1"/>
  <c r="G367" i="1" s="1"/>
  <c r="G366" i="1" s="1"/>
  <c r="F367" i="1"/>
  <c r="K366" i="1"/>
  <c r="J365" i="1"/>
  <c r="K365" i="1" s="1"/>
  <c r="F365" i="1"/>
  <c r="F364" i="1"/>
  <c r="F363" i="1"/>
  <c r="J362" i="1"/>
  <c r="K362" i="1" s="1"/>
  <c r="F362" i="1"/>
  <c r="J361" i="1"/>
  <c r="K361" i="1" s="1"/>
  <c r="F361" i="1"/>
  <c r="F360" i="1"/>
  <c r="F359" i="1"/>
  <c r="J358" i="1"/>
  <c r="G358" i="1" s="1"/>
  <c r="F358" i="1"/>
  <c r="F357" i="1"/>
  <c r="F356" i="1"/>
  <c r="K355" i="1"/>
  <c r="K354" i="1"/>
  <c r="G354" i="1"/>
  <c r="F354" i="1"/>
  <c r="F353" i="1"/>
  <c r="K352" i="1"/>
  <c r="J351" i="1"/>
  <c r="J390" i="1" s="1"/>
  <c r="K390" i="1" s="1"/>
  <c r="F351" i="1"/>
  <c r="K350" i="1"/>
  <c r="G350" i="1"/>
  <c r="F350" i="1"/>
  <c r="J349" i="1"/>
  <c r="K349" i="1" s="1"/>
  <c r="F349" i="1"/>
  <c r="K348" i="1"/>
  <c r="K347" i="1"/>
  <c r="G347" i="1"/>
  <c r="F347" i="1"/>
  <c r="K346" i="1"/>
  <c r="G346" i="1"/>
  <c r="F346" i="1"/>
  <c r="K345" i="1"/>
  <c r="G345" i="1"/>
  <c r="F345" i="1"/>
  <c r="K344" i="1"/>
  <c r="K343" i="1"/>
  <c r="J342" i="1"/>
  <c r="F342" i="1"/>
  <c r="J341" i="1"/>
  <c r="F341" i="1"/>
  <c r="J340" i="1"/>
  <c r="J457" i="1" s="1"/>
  <c r="K457" i="1" s="1"/>
  <c r="F340" i="1"/>
  <c r="J339" i="1"/>
  <c r="F339" i="1"/>
  <c r="K338" i="1"/>
  <c r="J337" i="1"/>
  <c r="J415" i="1" s="1"/>
  <c r="F337" i="1"/>
  <c r="F336" i="1" s="1"/>
  <c r="K336" i="1"/>
  <c r="J335" i="1"/>
  <c r="J374" i="1" s="1"/>
  <c r="G374" i="1" s="1"/>
  <c r="G373" i="1" s="1"/>
  <c r="F335" i="1"/>
  <c r="F334" i="1" s="1"/>
  <c r="K334" i="1"/>
  <c r="J333" i="1"/>
  <c r="J372" i="1" s="1"/>
  <c r="G372" i="1" s="1"/>
  <c r="G371" i="1" s="1"/>
  <c r="F333" i="1"/>
  <c r="F332" i="1" s="1"/>
  <c r="K332" i="1"/>
  <c r="J331" i="1"/>
  <c r="G331" i="1" s="1"/>
  <c r="F331" i="1"/>
  <c r="K330" i="1"/>
  <c r="G330" i="1"/>
  <c r="F330" i="1"/>
  <c r="K329" i="1"/>
  <c r="J328" i="1"/>
  <c r="G328" i="1" s="1"/>
  <c r="G327" i="1" s="1"/>
  <c r="F328" i="1"/>
  <c r="F327" i="1" s="1"/>
  <c r="K327" i="1"/>
  <c r="J326" i="1"/>
  <c r="F326" i="1"/>
  <c r="J325" i="1"/>
  <c r="K325" i="1" s="1"/>
  <c r="F325" i="1"/>
  <c r="H325" i="1" s="1"/>
  <c r="J324" i="1"/>
  <c r="J441" i="1" s="1"/>
  <c r="F324" i="1"/>
  <c r="J323" i="1"/>
  <c r="K323" i="1" s="1"/>
  <c r="F323" i="1"/>
  <c r="J322" i="1"/>
  <c r="G322" i="1" s="1"/>
  <c r="F322" i="1"/>
  <c r="J321" i="1"/>
  <c r="J360" i="1" s="1"/>
  <c r="G360" i="1" s="1"/>
  <c r="F321" i="1"/>
  <c r="J320" i="1"/>
  <c r="F320" i="1"/>
  <c r="J319" i="1"/>
  <c r="G319" i="1" s="1"/>
  <c r="F319" i="1"/>
  <c r="F318" i="1"/>
  <c r="F317" i="1"/>
  <c r="K316" i="1"/>
  <c r="K315" i="1"/>
  <c r="G315" i="1"/>
  <c r="F315" i="1"/>
  <c r="J314" i="1"/>
  <c r="G314" i="1" s="1"/>
  <c r="F314" i="1"/>
  <c r="K313" i="1"/>
  <c r="K312" i="1"/>
  <c r="G312" i="1"/>
  <c r="F312" i="1"/>
  <c r="J311" i="1"/>
  <c r="K311" i="1" s="1"/>
  <c r="F311" i="1"/>
  <c r="K310" i="1"/>
  <c r="K309" i="1"/>
  <c r="F309" i="1"/>
  <c r="H309" i="1" s="1"/>
  <c r="K308" i="1"/>
  <c r="F308" i="1"/>
  <c r="K307" i="1"/>
  <c r="K306" i="1"/>
  <c r="F305" i="1"/>
  <c r="F304" i="1"/>
  <c r="J303" i="1"/>
  <c r="G303" i="1" s="1"/>
  <c r="F303" i="1"/>
  <c r="J302" i="1"/>
  <c r="G302" i="1" s="1"/>
  <c r="F302" i="1"/>
  <c r="K301" i="1"/>
  <c r="J300" i="1"/>
  <c r="F300" i="1"/>
  <c r="J299" i="1"/>
  <c r="K299" i="1" s="1"/>
  <c r="F299" i="1"/>
  <c r="J298" i="1"/>
  <c r="K298" i="1" s="1"/>
  <c r="F298" i="1"/>
  <c r="J297" i="1"/>
  <c r="K297" i="1" s="1"/>
  <c r="F297" i="1"/>
  <c r="J296" i="1"/>
  <c r="G296" i="1" s="1"/>
  <c r="F296" i="1"/>
  <c r="K295" i="1"/>
  <c r="J294" i="1"/>
  <c r="K294" i="1" s="1"/>
  <c r="F294" i="1"/>
  <c r="J293" i="1"/>
  <c r="G293" i="1" s="1"/>
  <c r="F293" i="1"/>
  <c r="K292" i="1"/>
  <c r="F291" i="1"/>
  <c r="J290" i="1"/>
  <c r="K290" i="1" s="1"/>
  <c r="F290" i="1"/>
  <c r="K289" i="1"/>
  <c r="F288" i="1"/>
  <c r="J287" i="1"/>
  <c r="F287" i="1"/>
  <c r="F286" i="1"/>
  <c r="F285" i="1"/>
  <c r="K284" i="1"/>
  <c r="J283" i="1"/>
  <c r="G283" i="1" s="1"/>
  <c r="F283" i="1"/>
  <c r="J282" i="1"/>
  <c r="G282" i="1" s="1"/>
  <c r="F282" i="1"/>
  <c r="J281" i="1"/>
  <c r="J286" i="1" s="1"/>
  <c r="F281" i="1"/>
  <c r="F280" i="1"/>
  <c r="K279" i="1"/>
  <c r="J278" i="1"/>
  <c r="K278" i="1" s="1"/>
  <c r="F278" i="1"/>
  <c r="J277" i="1"/>
  <c r="G277" i="1"/>
  <c r="F277" i="1"/>
  <c r="J276" i="1"/>
  <c r="K276" i="1" s="1"/>
  <c r="F276" i="1"/>
  <c r="F275" i="1"/>
  <c r="F274" i="1"/>
  <c r="K273" i="1"/>
  <c r="J272" i="1"/>
  <c r="I272" i="1"/>
  <c r="H272" i="1"/>
  <c r="I271" i="1"/>
  <c r="I270" i="1"/>
  <c r="K269" i="1"/>
  <c r="F269" i="1"/>
  <c r="J268" i="1"/>
  <c r="G268" i="1" s="1"/>
  <c r="H268" i="1" s="1"/>
  <c r="I268" i="1"/>
  <c r="I267" i="1"/>
  <c r="I266" i="1"/>
  <c r="K265" i="1"/>
  <c r="F265" i="1"/>
  <c r="J264" i="1"/>
  <c r="I264" i="1"/>
  <c r="J263" i="1"/>
  <c r="J271" i="1" s="1"/>
  <c r="G271" i="1" s="1"/>
  <c r="H271" i="1" s="1"/>
  <c r="I263" i="1"/>
  <c r="J262" i="1"/>
  <c r="J270" i="1" s="1"/>
  <c r="I262" i="1"/>
  <c r="K261" i="1"/>
  <c r="F261" i="1"/>
  <c r="F260" i="1"/>
  <c r="F259" i="1"/>
  <c r="J258" i="1"/>
  <c r="G258" i="1" s="1"/>
  <c r="F258" i="1"/>
  <c r="J257" i="1"/>
  <c r="G257" i="1" s="1"/>
  <c r="F257" i="1"/>
  <c r="J256" i="1"/>
  <c r="G256" i="1" s="1"/>
  <c r="F256" i="1"/>
  <c r="J255" i="1"/>
  <c r="K255" i="1" s="1"/>
  <c r="F255" i="1"/>
  <c r="J254" i="1"/>
  <c r="K254" i="1" s="1"/>
  <c r="F254" i="1"/>
  <c r="K253" i="1"/>
  <c r="G253" i="1"/>
  <c r="F253" i="1"/>
  <c r="F252" i="1"/>
  <c r="K251" i="1"/>
  <c r="J250" i="1"/>
  <c r="K250" i="1" s="1"/>
  <c r="G250" i="1"/>
  <c r="F250" i="1"/>
  <c r="J249" i="1"/>
  <c r="G249" i="1" s="1"/>
  <c r="F249" i="1"/>
  <c r="J248" i="1"/>
  <c r="F248" i="1"/>
  <c r="J247" i="1"/>
  <c r="K247" i="1" s="1"/>
  <c r="F247" i="1"/>
  <c r="F246" i="1"/>
  <c r="J245" i="1"/>
  <c r="J252" i="1" s="1"/>
  <c r="G252" i="1" s="1"/>
  <c r="F245" i="1"/>
  <c r="K244" i="1"/>
  <c r="J243" i="1"/>
  <c r="G243" i="1" s="1"/>
  <c r="F243" i="1"/>
  <c r="J242" i="1"/>
  <c r="K242" i="1" s="1"/>
  <c r="F242" i="1"/>
  <c r="F241" i="1"/>
  <c r="K240" i="1"/>
  <c r="J239" i="1"/>
  <c r="I239" i="1"/>
  <c r="K239" i="1" s="1"/>
  <c r="J238" i="1"/>
  <c r="G238" i="1" s="1"/>
  <c r="I238" i="1"/>
  <c r="K237" i="1"/>
  <c r="F237" i="1"/>
  <c r="J236" i="1"/>
  <c r="I236" i="1"/>
  <c r="J235" i="1"/>
  <c r="G235" i="1" s="1"/>
  <c r="H235" i="1" s="1"/>
  <c r="I235" i="1"/>
  <c r="J234" i="1"/>
  <c r="G234" i="1" s="1"/>
  <c r="H234" i="1" s="1"/>
  <c r="I234" i="1"/>
  <c r="K234" i="1" s="1"/>
  <c r="J233" i="1"/>
  <c r="G233" i="1" s="1"/>
  <c r="H233" i="1" s="1"/>
  <c r="I233" i="1"/>
  <c r="K233" i="1" s="1"/>
  <c r="K232" i="1"/>
  <c r="F232" i="1"/>
  <c r="I231" i="1"/>
  <c r="K231" i="1" s="1"/>
  <c r="G231" i="1"/>
  <c r="H231" i="1" s="1"/>
  <c r="I230" i="1"/>
  <c r="K230" i="1" s="1"/>
  <c r="G230" i="1"/>
  <c r="H230" i="1" s="1"/>
  <c r="G229" i="1"/>
  <c r="F229" i="1"/>
  <c r="G228" i="1"/>
  <c r="F228" i="1"/>
  <c r="I227" i="1"/>
  <c r="K227" i="1" s="1"/>
  <c r="G227" i="1"/>
  <c r="H227" i="1" s="1"/>
  <c r="J226" i="1"/>
  <c r="J280" i="1" s="1"/>
  <c r="G280" i="1" s="1"/>
  <c r="I226" i="1"/>
  <c r="G226" i="1"/>
  <c r="H226" i="1" s="1"/>
  <c r="J225" i="1"/>
  <c r="J434" i="1" s="1"/>
  <c r="G434" i="1" s="1"/>
  <c r="I225" i="1"/>
  <c r="K224" i="1"/>
  <c r="I223" i="1"/>
  <c r="G223" i="1"/>
  <c r="H223" i="1" s="1"/>
  <c r="I222" i="1"/>
  <c r="G222" i="1"/>
  <c r="F221" i="1"/>
  <c r="K220" i="1"/>
  <c r="G220" i="1"/>
  <c r="F220" i="1"/>
  <c r="F217" i="1" s="1"/>
  <c r="I219" i="1"/>
  <c r="K219" i="1" s="1"/>
  <c r="G219" i="1"/>
  <c r="H219" i="1" s="1"/>
  <c r="I218" i="1"/>
  <c r="G218" i="1"/>
  <c r="I216" i="1"/>
  <c r="G216" i="1"/>
  <c r="H216" i="1" s="1"/>
  <c r="I215" i="1"/>
  <c r="G215" i="1"/>
  <c r="H215" i="1" s="1"/>
  <c r="I214" i="1"/>
  <c r="G214" i="1"/>
  <c r="H214" i="1" s="1"/>
  <c r="F213" i="1"/>
  <c r="I212" i="1"/>
  <c r="K212" i="1" s="1"/>
  <c r="G212" i="1"/>
  <c r="H212" i="1" s="1"/>
  <c r="I211" i="1"/>
  <c r="G211" i="1"/>
  <c r="H211" i="1" s="1"/>
  <c r="F210" i="1"/>
  <c r="I209" i="1"/>
  <c r="G209" i="1"/>
  <c r="H209" i="1" s="1"/>
  <c r="K208" i="1"/>
  <c r="G208" i="1"/>
  <c r="F208" i="1"/>
  <c r="I207" i="1"/>
  <c r="K207" i="1" s="1"/>
  <c r="G207" i="1"/>
  <c r="I206" i="1"/>
  <c r="K206" i="1" s="1"/>
  <c r="G206" i="1"/>
  <c r="H206" i="1" s="1"/>
  <c r="K204" i="1"/>
  <c r="K110" i="1"/>
  <c r="G110" i="1"/>
  <c r="F110" i="1"/>
  <c r="K109" i="1"/>
  <c r="G109" i="1"/>
  <c r="F109" i="1"/>
  <c r="K108" i="1"/>
  <c r="G108" i="1"/>
  <c r="F108" i="1"/>
  <c r="K106" i="1"/>
  <c r="G106" i="1"/>
  <c r="F106" i="1"/>
  <c r="K105" i="1"/>
  <c r="G105" i="1"/>
  <c r="F105" i="1"/>
  <c r="K104" i="1"/>
  <c r="G104" i="1"/>
  <c r="F104" i="1"/>
  <c r="K103" i="1"/>
  <c r="G103" i="1"/>
  <c r="F103" i="1"/>
  <c r="K101" i="1"/>
  <c r="G101" i="1"/>
  <c r="F101" i="1"/>
  <c r="K100" i="1"/>
  <c r="G100" i="1"/>
  <c r="F100" i="1"/>
  <c r="K99" i="1"/>
  <c r="G99" i="1"/>
  <c r="F99" i="1"/>
  <c r="K98" i="1"/>
  <c r="G98" i="1"/>
  <c r="F98" i="1"/>
  <c r="K97" i="1"/>
  <c r="G97" i="1"/>
  <c r="F97" i="1"/>
  <c r="K96" i="1"/>
  <c r="G96" i="1"/>
  <c r="F96" i="1"/>
  <c r="K93" i="1"/>
  <c r="G93" i="1"/>
  <c r="F93" i="1"/>
  <c r="K92" i="1"/>
  <c r="G92" i="1"/>
  <c r="F92" i="1"/>
  <c r="K91" i="1"/>
  <c r="G91" i="1"/>
  <c r="F91" i="1"/>
  <c r="K90" i="1"/>
  <c r="G90" i="1"/>
  <c r="F90" i="1"/>
  <c r="K88" i="1"/>
  <c r="G88" i="1"/>
  <c r="F88" i="1"/>
  <c r="K87" i="1"/>
  <c r="G87" i="1"/>
  <c r="F87" i="1"/>
  <c r="K86" i="1"/>
  <c r="G86" i="1"/>
  <c r="F86" i="1"/>
  <c r="K85" i="1"/>
  <c r="G85" i="1"/>
  <c r="F85" i="1"/>
  <c r="K84" i="1"/>
  <c r="G84" i="1"/>
  <c r="F84" i="1"/>
  <c r="K83" i="1"/>
  <c r="G83" i="1"/>
  <c r="F83" i="1"/>
  <c r="K82" i="1"/>
  <c r="G82" i="1"/>
  <c r="F82" i="1"/>
  <c r="K80" i="1"/>
  <c r="G80" i="1"/>
  <c r="F80" i="1"/>
  <c r="K79" i="1"/>
  <c r="G79" i="1"/>
  <c r="F79" i="1"/>
  <c r="K78" i="1"/>
  <c r="G78" i="1"/>
  <c r="F78" i="1"/>
  <c r="K77" i="1"/>
  <c r="G77" i="1"/>
  <c r="F77" i="1"/>
  <c r="K76" i="1"/>
  <c r="G76" i="1"/>
  <c r="F76" i="1"/>
  <c r="K75" i="1"/>
  <c r="G75" i="1"/>
  <c r="F75" i="1"/>
  <c r="K74" i="1"/>
  <c r="G74" i="1"/>
  <c r="F74" i="1"/>
  <c r="K71" i="1"/>
  <c r="G71" i="1"/>
  <c r="F71" i="1"/>
  <c r="K70" i="1"/>
  <c r="G70" i="1"/>
  <c r="F70" i="1"/>
  <c r="K69" i="1"/>
  <c r="G69" i="1"/>
  <c r="F69" i="1"/>
  <c r="K68" i="1"/>
  <c r="G68" i="1"/>
  <c r="F68" i="1"/>
  <c r="K67" i="1"/>
  <c r="G67" i="1"/>
  <c r="F67" i="1"/>
  <c r="K66" i="1"/>
  <c r="G66" i="1"/>
  <c r="F66" i="1"/>
  <c r="K65" i="1"/>
  <c r="G65" i="1"/>
  <c r="F65" i="1"/>
  <c r="K64" i="1"/>
  <c r="G64" i="1"/>
  <c r="F64" i="1"/>
  <c r="K63" i="1"/>
  <c r="G63" i="1"/>
  <c r="F63" i="1"/>
  <c r="K61" i="1"/>
  <c r="G61" i="1"/>
  <c r="F61" i="1"/>
  <c r="K60" i="1"/>
  <c r="G60" i="1"/>
  <c r="F60" i="1"/>
  <c r="K59" i="1"/>
  <c r="G59" i="1"/>
  <c r="F59" i="1"/>
  <c r="K58" i="1"/>
  <c r="G58" i="1"/>
  <c r="F58" i="1"/>
  <c r="K57" i="1"/>
  <c r="G57" i="1"/>
  <c r="F57" i="1"/>
  <c r="K55" i="1"/>
  <c r="G55" i="1"/>
  <c r="F55" i="1"/>
  <c r="K54" i="1"/>
  <c r="G54" i="1"/>
  <c r="F54" i="1"/>
  <c r="K53" i="1"/>
  <c r="G53" i="1"/>
  <c r="F53" i="1"/>
  <c r="K52" i="1"/>
  <c r="G52" i="1"/>
  <c r="F52" i="1"/>
  <c r="K51" i="1"/>
  <c r="G51" i="1"/>
  <c r="F51" i="1"/>
  <c r="K50" i="1"/>
  <c r="G50" i="1"/>
  <c r="F50" i="1"/>
  <c r="K49" i="1"/>
  <c r="G49" i="1"/>
  <c r="F49" i="1"/>
  <c r="K48" i="1"/>
  <c r="G48" i="1"/>
  <c r="F48" i="1"/>
  <c r="K47" i="1"/>
  <c r="G47" i="1"/>
  <c r="F47" i="1"/>
  <c r="K46" i="1"/>
  <c r="G46" i="1"/>
  <c r="F46" i="1"/>
  <c r="K45" i="1"/>
  <c r="G45" i="1"/>
  <c r="F45" i="1"/>
  <c r="K44" i="1"/>
  <c r="G44" i="1"/>
  <c r="F44" i="1"/>
  <c r="K43" i="1"/>
  <c r="G43" i="1"/>
  <c r="F43" i="1"/>
  <c r="K42" i="1"/>
  <c r="G42" i="1"/>
  <c r="F42" i="1"/>
  <c r="K41" i="1"/>
  <c r="G41" i="1"/>
  <c r="F41" i="1"/>
  <c r="K15" i="1"/>
  <c r="G15" i="1"/>
  <c r="F15" i="1"/>
  <c r="K14" i="1"/>
  <c r="G14" i="1"/>
  <c r="F14" i="1"/>
  <c r="J12" i="1"/>
  <c r="K12" i="1" s="1"/>
  <c r="F12" i="1"/>
  <c r="K11" i="1"/>
  <c r="K10" i="1"/>
  <c r="G10" i="1"/>
  <c r="F10" i="1"/>
  <c r="K9" i="1"/>
  <c r="G9" i="1"/>
  <c r="F9" i="1"/>
  <c r="K8" i="1"/>
  <c r="K6" i="1"/>
  <c r="K172" i="1" l="1"/>
  <c r="H162" i="1"/>
  <c r="H19" i="1"/>
  <c r="H15" i="1"/>
  <c r="K262" i="1"/>
  <c r="K193" i="1"/>
  <c r="H172" i="1"/>
  <c r="H22" i="1"/>
  <c r="H127" i="1"/>
  <c r="H114" i="1"/>
  <c r="H130" i="1"/>
  <c r="H473" i="1"/>
  <c r="G349" i="1"/>
  <c r="H349" i="1" s="1"/>
  <c r="K192" i="1"/>
  <c r="H315" i="1"/>
  <c r="K136" i="1"/>
  <c r="H200" i="1"/>
  <c r="H138" i="1"/>
  <c r="H31" i="1"/>
  <c r="H189" i="1"/>
  <c r="K177" i="1"/>
  <c r="H163" i="1"/>
  <c r="H180" i="1"/>
  <c r="H157" i="1"/>
  <c r="H190" i="1"/>
  <c r="H32" i="1"/>
  <c r="F126" i="1"/>
  <c r="H153" i="1"/>
  <c r="G469" i="1"/>
  <c r="H496" i="1"/>
  <c r="H550" i="1"/>
  <c r="H132" i="1"/>
  <c r="G155" i="1"/>
  <c r="H155" i="1" s="1"/>
  <c r="F146" i="1"/>
  <c r="H202" i="1"/>
  <c r="K225" i="1"/>
  <c r="G333" i="1"/>
  <c r="G332" i="1" s="1"/>
  <c r="H423" i="1"/>
  <c r="H201" i="1"/>
  <c r="K143" i="1"/>
  <c r="H128" i="1"/>
  <c r="H36" i="1"/>
  <c r="G28" i="1"/>
  <c r="G27" i="1" s="1"/>
  <c r="G26" i="1" s="1"/>
  <c r="J274" i="1"/>
  <c r="G274" i="1" s="1"/>
  <c r="H274" i="1" s="1"/>
  <c r="H18" i="1"/>
  <c r="H35" i="1"/>
  <c r="K170" i="1"/>
  <c r="H101" i="1"/>
  <c r="H17" i="1"/>
  <c r="H30" i="1"/>
  <c r="H21" i="1"/>
  <c r="G34" i="1"/>
  <c r="H29" i="1"/>
  <c r="F16" i="1"/>
  <c r="H24" i="1"/>
  <c r="H23" i="1" s="1"/>
  <c r="H104" i="1"/>
  <c r="H37" i="1"/>
  <c r="H38" i="1"/>
  <c r="H20" i="1"/>
  <c r="H33" i="1"/>
  <c r="G16" i="1"/>
  <c r="F34" i="1"/>
  <c r="F28" i="1"/>
  <c r="F168" i="1"/>
  <c r="F178" i="1"/>
  <c r="H203" i="1"/>
  <c r="G388" i="1"/>
  <c r="H388" i="1" s="1"/>
  <c r="H177" i="1"/>
  <c r="H142" i="1"/>
  <c r="H685" i="1"/>
  <c r="J156" i="1"/>
  <c r="H195" i="1"/>
  <c r="K186" i="1"/>
  <c r="G254" i="1"/>
  <c r="H254" i="1" s="1"/>
  <c r="J364" i="1"/>
  <c r="K364" i="1" s="1"/>
  <c r="H621" i="1"/>
  <c r="H630" i="1"/>
  <c r="H639" i="1"/>
  <c r="H648" i="1"/>
  <c r="H668" i="1"/>
  <c r="H186" i="1"/>
  <c r="G119" i="1"/>
  <c r="F23" i="1"/>
  <c r="G294" i="1"/>
  <c r="G292" i="1" s="1"/>
  <c r="G321" i="1"/>
  <c r="H321" i="1" s="1"/>
  <c r="H193" i="1"/>
  <c r="H149" i="1"/>
  <c r="H183" i="1"/>
  <c r="K162" i="1"/>
  <c r="K154" i="1"/>
  <c r="H192" i="1"/>
  <c r="H131" i="1"/>
  <c r="H198" i="1"/>
  <c r="H141" i="1"/>
  <c r="H49" i="1"/>
  <c r="H181" i="1"/>
  <c r="K148" i="1"/>
  <c r="H125" i="1"/>
  <c r="H119" i="1" s="1"/>
  <c r="H118" i="1"/>
  <c r="H117" i="1" s="1"/>
  <c r="H143" i="1"/>
  <c r="H145" i="1"/>
  <c r="G262" i="1"/>
  <c r="H262" i="1" s="1"/>
  <c r="G126" i="1"/>
  <c r="F129" i="1"/>
  <c r="J450" i="1"/>
  <c r="G450" i="1" s="1"/>
  <c r="H450" i="1" s="1"/>
  <c r="H449" i="1" s="1"/>
  <c r="G150" i="1"/>
  <c r="H150" i="1" s="1"/>
  <c r="G129" i="1"/>
  <c r="G422" i="1"/>
  <c r="K183" i="1"/>
  <c r="H135" i="1"/>
  <c r="F686" i="1"/>
  <c r="G167" i="1"/>
  <c r="H167" i="1" s="1"/>
  <c r="J363" i="1"/>
  <c r="G363" i="1" s="1"/>
  <c r="H363" i="1" s="1"/>
  <c r="G113" i="1"/>
  <c r="G686" i="1"/>
  <c r="F187" i="1"/>
  <c r="H116" i="1"/>
  <c r="H424" i="1"/>
  <c r="H173" i="1"/>
  <c r="F113" i="1"/>
  <c r="H136" i="1"/>
  <c r="H170" i="1"/>
  <c r="G164" i="1"/>
  <c r="H164" i="1" s="1"/>
  <c r="K164" i="1"/>
  <c r="J174" i="1"/>
  <c r="H148" i="1"/>
  <c r="H160" i="1"/>
  <c r="F133" i="1"/>
  <c r="F158" i="1"/>
  <c r="G154" i="1"/>
  <c r="H154" i="1" s="1"/>
  <c r="H47" i="1"/>
  <c r="J288" i="1"/>
  <c r="K288" i="1" s="1"/>
  <c r="H613" i="1"/>
  <c r="H640" i="1"/>
  <c r="H669" i="1"/>
  <c r="H687" i="1"/>
  <c r="G196" i="1"/>
  <c r="H196" i="1" s="1"/>
  <c r="G139" i="1"/>
  <c r="H139" i="1" s="1"/>
  <c r="G290" i="1"/>
  <c r="H290" i="1" s="1"/>
  <c r="G406" i="1"/>
  <c r="G405" i="1" s="1"/>
  <c r="H478" i="1"/>
  <c r="H486" i="1"/>
  <c r="H502" i="1"/>
  <c r="H606" i="1"/>
  <c r="H614" i="1"/>
  <c r="H632" i="1"/>
  <c r="H661" i="1"/>
  <c r="G263" i="1"/>
  <c r="H263" i="1" s="1"/>
  <c r="G281" i="1"/>
  <c r="H281" i="1" s="1"/>
  <c r="H54" i="1"/>
  <c r="G225" i="1"/>
  <c r="H225" i="1" s="1"/>
  <c r="G255" i="1"/>
  <c r="H255" i="1" s="1"/>
  <c r="H495" i="1"/>
  <c r="H548" i="1"/>
  <c r="H634" i="1"/>
  <c r="H642" i="1"/>
  <c r="H651" i="1"/>
  <c r="H662" i="1"/>
  <c r="J241" i="1"/>
  <c r="H91" i="1"/>
  <c r="G245" i="1"/>
  <c r="H245" i="1" s="1"/>
  <c r="J260" i="1"/>
  <c r="K260" i="1" s="1"/>
  <c r="J267" i="1"/>
  <c r="G267" i="1" s="1"/>
  <c r="G276" i="1"/>
  <c r="H276" i="1" s="1"/>
  <c r="G12" i="1"/>
  <c r="H12" i="1" s="1"/>
  <c r="J395" i="1"/>
  <c r="G395" i="1" s="1"/>
  <c r="H395" i="1" s="1"/>
  <c r="H603" i="1"/>
  <c r="H620" i="1"/>
  <c r="H658" i="1"/>
  <c r="J356" i="1"/>
  <c r="G356" i="1" s="1"/>
  <c r="H356" i="1" s="1"/>
  <c r="H97" i="1"/>
  <c r="J379" i="1"/>
  <c r="K379" i="1" s="1"/>
  <c r="J403" i="1"/>
  <c r="K403" i="1" s="1"/>
  <c r="J266" i="1"/>
  <c r="G266" i="1" s="1"/>
  <c r="H266" i="1" s="1"/>
  <c r="G351" i="1"/>
  <c r="H351" i="1" s="1"/>
  <c r="H55" i="1"/>
  <c r="H319" i="1"/>
  <c r="H393" i="1"/>
  <c r="H312" i="1"/>
  <c r="H627" i="1"/>
  <c r="H636" i="1"/>
  <c r="H644" i="1"/>
  <c r="H277" i="1"/>
  <c r="G362" i="1"/>
  <c r="H362" i="1" s="1"/>
  <c r="H447" i="1"/>
  <c r="H476" i="1"/>
  <c r="H484" i="1"/>
  <c r="G401" i="1"/>
  <c r="H401" i="1" s="1"/>
  <c r="H464" i="1"/>
  <c r="H670" i="1"/>
  <c r="H302" i="1"/>
  <c r="H77" i="1"/>
  <c r="H303" i="1"/>
  <c r="H347" i="1"/>
  <c r="G313" i="1"/>
  <c r="H42" i="1"/>
  <c r="H59" i="1"/>
  <c r="H98" i="1"/>
  <c r="H249" i="1"/>
  <c r="H210" i="1"/>
  <c r="H578" i="1"/>
  <c r="H52" i="1"/>
  <c r="H70" i="1"/>
  <c r="H208" i="1"/>
  <c r="F313" i="1"/>
  <c r="H322" i="1"/>
  <c r="H330" i="1"/>
  <c r="F352" i="1"/>
  <c r="H490" i="1"/>
  <c r="G323" i="1"/>
  <c r="H323" i="1" s="1"/>
  <c r="H522" i="1"/>
  <c r="H531" i="1"/>
  <c r="H542" i="1"/>
  <c r="H43" i="1"/>
  <c r="H79" i="1"/>
  <c r="H250" i="1"/>
  <c r="H575" i="1"/>
  <c r="H571" i="1"/>
  <c r="H570" i="1"/>
  <c r="G13" i="1"/>
  <c r="H568" i="1"/>
  <c r="H569" i="1"/>
  <c r="H44" i="1"/>
  <c r="H100" i="1"/>
  <c r="H258" i="1"/>
  <c r="G298" i="1"/>
  <c r="H298" i="1" s="1"/>
  <c r="H491" i="1"/>
  <c r="H499" i="1"/>
  <c r="H599" i="1"/>
  <c r="H608" i="1"/>
  <c r="H617" i="1"/>
  <c r="H626" i="1"/>
  <c r="G525" i="1"/>
  <c r="H583" i="1"/>
  <c r="H674" i="1"/>
  <c r="H683" i="1"/>
  <c r="H57" i="1"/>
  <c r="F205" i="1"/>
  <c r="F204" i="1" s="1"/>
  <c r="H293" i="1"/>
  <c r="H389" i="1"/>
  <c r="H428" i="1"/>
  <c r="G439" i="1"/>
  <c r="H439" i="1" s="1"/>
  <c r="H467" i="1"/>
  <c r="H477" i="1"/>
  <c r="H493" i="1"/>
  <c r="H501" i="1"/>
  <c r="H637" i="1"/>
  <c r="H657" i="1"/>
  <c r="H666" i="1"/>
  <c r="H88" i="1"/>
  <c r="H109" i="1"/>
  <c r="H283" i="1"/>
  <c r="F446" i="1"/>
  <c r="H462" i="1"/>
  <c r="H566" i="1"/>
  <c r="G329" i="1"/>
  <c r="G436" i="1"/>
  <c r="H436" i="1" s="1"/>
  <c r="H489" i="1"/>
  <c r="H497" i="1"/>
  <c r="H505" i="1"/>
  <c r="H528" i="1"/>
  <c r="H609" i="1"/>
  <c r="H664" i="1"/>
  <c r="H681" i="1"/>
  <c r="H689" i="1"/>
  <c r="H523" i="1"/>
  <c r="H512" i="1"/>
  <c r="H649" i="1"/>
  <c r="H513" i="1"/>
  <c r="H677" i="1"/>
  <c r="H61" i="1"/>
  <c r="H75" i="1"/>
  <c r="H80" i="1"/>
  <c r="F301" i="1"/>
  <c r="H68" i="1"/>
  <c r="H87" i="1"/>
  <c r="H108" i="1"/>
  <c r="G210" i="1"/>
  <c r="H498" i="1"/>
  <c r="H506" i="1"/>
  <c r="H619" i="1"/>
  <c r="H673" i="1"/>
  <c r="H682" i="1"/>
  <c r="H110" i="1"/>
  <c r="F344" i="1"/>
  <c r="H659" i="1"/>
  <c r="G344" i="1"/>
  <c r="H541" i="1"/>
  <c r="H562" i="1"/>
  <c r="F244" i="1"/>
  <c r="H479" i="1"/>
  <c r="H647" i="1"/>
  <c r="H691" i="1"/>
  <c r="H605" i="1"/>
  <c r="H676" i="1"/>
  <c r="H524" i="1"/>
  <c r="H597" i="1"/>
  <c r="H480" i="1"/>
  <c r="H584" i="1"/>
  <c r="G656" i="1"/>
  <c r="H46" i="1"/>
  <c r="H64" i="1"/>
  <c r="H103" i="1"/>
  <c r="H346" i="1"/>
  <c r="G361" i="1"/>
  <c r="H361" i="1" s="1"/>
  <c r="H604" i="1"/>
  <c r="H350" i="1"/>
  <c r="J452" i="1"/>
  <c r="K452" i="1" s="1"/>
  <c r="H563" i="1"/>
  <c r="H579" i="1"/>
  <c r="K286" i="1"/>
  <c r="G286" i="1"/>
  <c r="H286" i="1" s="1"/>
  <c r="F433" i="1"/>
  <c r="H532" i="1"/>
  <c r="K281" i="1"/>
  <c r="H367" i="1"/>
  <c r="H366" i="1" s="1"/>
  <c r="F366" i="1"/>
  <c r="J285" i="1"/>
  <c r="G285" i="1" s="1"/>
  <c r="J246" i="1"/>
  <c r="G246" i="1" s="1"/>
  <c r="J396" i="1"/>
  <c r="G396" i="1" s="1"/>
  <c r="H396" i="1" s="1"/>
  <c r="H314" i="1"/>
  <c r="H526" i="1"/>
  <c r="H220" i="1"/>
  <c r="K314" i="1"/>
  <c r="J431" i="1"/>
  <c r="K431" i="1" s="1"/>
  <c r="J353" i="1"/>
  <c r="H534" i="1"/>
  <c r="H654" i="1"/>
  <c r="F472" i="1"/>
  <c r="F391" i="1"/>
  <c r="G472" i="1"/>
  <c r="H482" i="1"/>
  <c r="H86" i="1"/>
  <c r="G89" i="1"/>
  <c r="H106" i="1"/>
  <c r="K248" i="1"/>
  <c r="G248" i="1"/>
  <c r="H248" i="1" s="1"/>
  <c r="F251" i="1"/>
  <c r="G299" i="1"/>
  <c r="H299" i="1" s="1"/>
  <c r="H475" i="1"/>
  <c r="H483" i="1"/>
  <c r="H638" i="1"/>
  <c r="K320" i="1"/>
  <c r="G320" i="1"/>
  <c r="H320" i="1" s="1"/>
  <c r="H443" i="1"/>
  <c r="H678" i="1"/>
  <c r="H461" i="1"/>
  <c r="F460" i="1"/>
  <c r="H466" i="1"/>
  <c r="G460" i="1"/>
  <c r="F292" i="1"/>
  <c r="J392" i="1"/>
  <c r="G392" i="1" s="1"/>
  <c r="H392" i="1" s="1"/>
  <c r="J459" i="1"/>
  <c r="G459" i="1" s="1"/>
  <c r="H459" i="1" s="1"/>
  <c r="J381" i="1"/>
  <c r="G381" i="1" s="1"/>
  <c r="H381" i="1" s="1"/>
  <c r="H50" i="1"/>
  <c r="H93" i="1"/>
  <c r="H585" i="1"/>
  <c r="G40" i="1"/>
  <c r="H631" i="1"/>
  <c r="H51" i="1"/>
  <c r="H69" i="1"/>
  <c r="G73" i="1"/>
  <c r="H82" i="1"/>
  <c r="G342" i="1"/>
  <c r="H342" i="1" s="1"/>
  <c r="H527" i="1"/>
  <c r="G679" i="1"/>
  <c r="G56" i="1"/>
  <c r="J454" i="1"/>
  <c r="G454" i="1" s="1"/>
  <c r="G453" i="1" s="1"/>
  <c r="H519" i="1"/>
  <c r="K256" i="1"/>
  <c r="H463" i="1"/>
  <c r="H48" i="1"/>
  <c r="H53" i="1"/>
  <c r="F73" i="1"/>
  <c r="H84" i="1"/>
  <c r="K235" i="1"/>
  <c r="J317" i="1"/>
  <c r="G317" i="1" s="1"/>
  <c r="G324" i="1"/>
  <c r="H324" i="1" s="1"/>
  <c r="K351" i="1"/>
  <c r="H360" i="1"/>
  <c r="H372" i="1"/>
  <c r="H371" i="1" s="1"/>
  <c r="G440" i="1"/>
  <c r="H440" i="1" s="1"/>
  <c r="H500" i="1"/>
  <c r="H618" i="1"/>
  <c r="H641" i="1"/>
  <c r="G671" i="1"/>
  <c r="H358" i="1"/>
  <c r="H485" i="1"/>
  <c r="H521" i="1"/>
  <c r="H9" i="1"/>
  <c r="H66" i="1"/>
  <c r="H71" i="1"/>
  <c r="G242" i="1"/>
  <c r="G247" i="1"/>
  <c r="H247" i="1" s="1"/>
  <c r="G278" i="1"/>
  <c r="H278" i="1" s="1"/>
  <c r="G297" i="1"/>
  <c r="H297" i="1" s="1"/>
  <c r="G365" i="1"/>
  <c r="H365" i="1" s="1"/>
  <c r="G390" i="1"/>
  <c r="H390" i="1" s="1"/>
  <c r="H471" i="1"/>
  <c r="H487" i="1"/>
  <c r="H539" i="1"/>
  <c r="H610" i="1"/>
  <c r="H675" i="1"/>
  <c r="H690" i="1"/>
  <c r="H257" i="1"/>
  <c r="H582" i="1"/>
  <c r="H60" i="1"/>
  <c r="G340" i="1"/>
  <c r="H340" i="1" s="1"/>
  <c r="H425" i="1"/>
  <c r="H488" i="1"/>
  <c r="H494" i="1"/>
  <c r="H611" i="1"/>
  <c r="H628" i="1"/>
  <c r="H650" i="1"/>
  <c r="F8" i="1"/>
  <c r="F62" i="1"/>
  <c r="H74" i="1"/>
  <c r="H243" i="1"/>
  <c r="K258" i="1"/>
  <c r="H434" i="1"/>
  <c r="H517" i="1"/>
  <c r="H607" i="1"/>
  <c r="H83" i="1"/>
  <c r="K337" i="1"/>
  <c r="H492" i="1"/>
  <c r="H573" i="1"/>
  <c r="H589" i="1"/>
  <c r="H688" i="1"/>
  <c r="H65" i="1"/>
  <c r="H252" i="1"/>
  <c r="H331" i="1"/>
  <c r="F430" i="1"/>
  <c r="H92" i="1"/>
  <c r="H99" i="1"/>
  <c r="H105" i="1"/>
  <c r="F338" i="1"/>
  <c r="H354" i="1"/>
  <c r="J418" i="1"/>
  <c r="K418" i="1" s="1"/>
  <c r="K434" i="1"/>
  <c r="J442" i="1"/>
  <c r="K442" i="1" s="1"/>
  <c r="H465" i="1"/>
  <c r="H481" i="1"/>
  <c r="H612" i="1"/>
  <c r="H629" i="1"/>
  <c r="H684" i="1"/>
  <c r="H45" i="1"/>
  <c r="G205" i="1"/>
  <c r="H207" i="1"/>
  <c r="H10" i="1"/>
  <c r="G236" i="1"/>
  <c r="H236" i="1" s="1"/>
  <c r="H232" i="1" s="1"/>
  <c r="F13" i="1"/>
  <c r="H14" i="1"/>
  <c r="H13" i="1" s="1"/>
  <c r="K236" i="1"/>
  <c r="F284" i="1"/>
  <c r="G217" i="1"/>
  <c r="H218" i="1"/>
  <c r="K326" i="1"/>
  <c r="G326" i="1"/>
  <c r="H326" i="1" s="1"/>
  <c r="F348" i="1"/>
  <c r="K374" i="1"/>
  <c r="J417" i="1"/>
  <c r="J456" i="1"/>
  <c r="J378" i="1"/>
  <c r="G339" i="1"/>
  <c r="G400" i="1"/>
  <c r="H400" i="1" s="1"/>
  <c r="F416" i="1"/>
  <c r="F307" i="1"/>
  <c r="H308" i="1"/>
  <c r="G62" i="1"/>
  <c r="H63" i="1"/>
  <c r="G81" i="1"/>
  <c r="F329" i="1"/>
  <c r="H58" i="1"/>
  <c r="F56" i="1"/>
  <c r="H374" i="1"/>
  <c r="H373" i="1" s="1"/>
  <c r="H470" i="1"/>
  <c r="F469" i="1"/>
  <c r="G270" i="1"/>
  <c r="K339" i="1"/>
  <c r="K400" i="1"/>
  <c r="I229" i="1"/>
  <c r="H229" i="1"/>
  <c r="K415" i="1"/>
  <c r="G415" i="1"/>
  <c r="F240" i="1"/>
  <c r="K360" i="1"/>
  <c r="H667" i="1"/>
  <c r="F663" i="1"/>
  <c r="G102" i="1"/>
  <c r="K249" i="1"/>
  <c r="H369" i="1"/>
  <c r="F368" i="1"/>
  <c r="H432" i="1"/>
  <c r="H625" i="1"/>
  <c r="F623" i="1"/>
  <c r="H623" i="1" s="1"/>
  <c r="K222" i="1"/>
  <c r="F273" i="1"/>
  <c r="F426" i="1"/>
  <c r="H474" i="1"/>
  <c r="H602" i="1"/>
  <c r="F600" i="1"/>
  <c r="H213" i="1"/>
  <c r="H280" i="1"/>
  <c r="G404" i="1"/>
  <c r="H404" i="1" s="1"/>
  <c r="F660" i="1"/>
  <c r="K404" i="1"/>
  <c r="H427" i="1"/>
  <c r="F536" i="1"/>
  <c r="H538" i="1"/>
  <c r="G645" i="1"/>
  <c r="K218" i="1"/>
  <c r="F289" i="1"/>
  <c r="G663" i="1"/>
  <c r="H665" i="1"/>
  <c r="H76" i="1"/>
  <c r="H78" i="1"/>
  <c r="H222" i="1"/>
  <c r="H221" i="1" s="1"/>
  <c r="G221" i="1"/>
  <c r="H282" i="1"/>
  <c r="F279" i="1"/>
  <c r="J399" i="1"/>
  <c r="J438" i="1"/>
  <c r="K321" i="1"/>
  <c r="G341" i="1"/>
  <c r="H341" i="1" s="1"/>
  <c r="J419" i="1"/>
  <c r="J380" i="1"/>
  <c r="J458" i="1"/>
  <c r="H238" i="1"/>
  <c r="K341" i="1"/>
  <c r="K216" i="1"/>
  <c r="H67" i="1"/>
  <c r="F81" i="1"/>
  <c r="H90" i="1"/>
  <c r="F89" i="1"/>
  <c r="K214" i="1"/>
  <c r="K271" i="1"/>
  <c r="K280" i="1"/>
  <c r="K319" i="1"/>
  <c r="H646" i="1"/>
  <c r="G507" i="1"/>
  <c r="F95" i="1"/>
  <c r="K263" i="1"/>
  <c r="K272" i="1"/>
  <c r="K303" i="1"/>
  <c r="K322" i="1"/>
  <c r="J448" i="1"/>
  <c r="J409" i="1"/>
  <c r="K358" i="1"/>
  <c r="K389" i="1"/>
  <c r="H572" i="1"/>
  <c r="H96" i="1"/>
  <c r="K209" i="1"/>
  <c r="K257" i="1"/>
  <c r="H345" i="1"/>
  <c r="F355" i="1"/>
  <c r="F455" i="1"/>
  <c r="H533" i="1"/>
  <c r="F40" i="1"/>
  <c r="K215" i="1"/>
  <c r="K226" i="1"/>
  <c r="K270" i="1"/>
  <c r="J318" i="1"/>
  <c r="G457" i="1"/>
  <c r="H457" i="1" s="1"/>
  <c r="F410" i="1"/>
  <c r="H556" i="1"/>
  <c r="H616" i="1"/>
  <c r="F615" i="1"/>
  <c r="H41" i="1"/>
  <c r="F102" i="1"/>
  <c r="G264" i="1"/>
  <c r="H264" i="1" s="1"/>
  <c r="J291" i="1"/>
  <c r="J304" i="1"/>
  <c r="G287" i="1"/>
  <c r="H287" i="1" s="1"/>
  <c r="G441" i="1"/>
  <c r="H441" i="1" s="1"/>
  <c r="K441" i="1"/>
  <c r="K223" i="1"/>
  <c r="K243" i="1"/>
  <c r="K252" i="1"/>
  <c r="K264" i="1"/>
  <c r="K277" i="1"/>
  <c r="K283" i="1"/>
  <c r="K287" i="1"/>
  <c r="G397" i="1"/>
  <c r="H397" i="1" s="1"/>
  <c r="H586" i="1"/>
  <c r="H595" i="1"/>
  <c r="F594" i="1"/>
  <c r="G600" i="1"/>
  <c r="G615" i="1"/>
  <c r="G311" i="1"/>
  <c r="G307" i="1" s="1"/>
  <c r="G445" i="1"/>
  <c r="K445" i="1"/>
  <c r="H509" i="1"/>
  <c r="F507" i="1"/>
  <c r="G95" i="1"/>
  <c r="H228" i="1"/>
  <c r="I228" i="1"/>
  <c r="K282" i="1"/>
  <c r="K331" i="1"/>
  <c r="J420" i="1"/>
  <c r="K342" i="1"/>
  <c r="F394" i="1"/>
  <c r="H408" i="1"/>
  <c r="F407" i="1"/>
  <c r="H553" i="1"/>
  <c r="H653" i="1"/>
  <c r="F652" i="1"/>
  <c r="H652" i="1" s="1"/>
  <c r="K211" i="1"/>
  <c r="J275" i="1"/>
  <c r="J357" i="1"/>
  <c r="J435" i="1"/>
  <c r="J437" i="1"/>
  <c r="J398" i="1"/>
  <c r="K372" i="1"/>
  <c r="K443" i="1"/>
  <c r="F525" i="1"/>
  <c r="G559" i="1"/>
  <c r="H559" i="1" s="1"/>
  <c r="H635" i="1"/>
  <c r="F633" i="1"/>
  <c r="H633" i="1" s="1"/>
  <c r="K367" i="1"/>
  <c r="K268" i="1"/>
  <c r="K340" i="1"/>
  <c r="J359" i="1"/>
  <c r="J370" i="1"/>
  <c r="H545" i="1"/>
  <c r="K238" i="1"/>
  <c r="F295" i="1"/>
  <c r="H296" i="1"/>
  <c r="K328" i="1"/>
  <c r="K397" i="1"/>
  <c r="F422" i="1"/>
  <c r="H529" i="1"/>
  <c r="H551" i="1"/>
  <c r="F645" i="1"/>
  <c r="H515" i="1"/>
  <c r="G300" i="1"/>
  <c r="H300" i="1" s="1"/>
  <c r="K302" i="1"/>
  <c r="G213" i="1"/>
  <c r="J259" i="1"/>
  <c r="J305" i="1"/>
  <c r="G239" i="1"/>
  <c r="H239" i="1" s="1"/>
  <c r="K296" i="1"/>
  <c r="K300" i="1"/>
  <c r="K428" i="1"/>
  <c r="H510" i="1"/>
  <c r="H535" i="1"/>
  <c r="H576" i="1"/>
  <c r="J411" i="1"/>
  <c r="K333" i="1"/>
  <c r="G335" i="1"/>
  <c r="G334" i="1" s="1"/>
  <c r="J413" i="1"/>
  <c r="F387" i="1"/>
  <c r="H557" i="1"/>
  <c r="H580" i="1"/>
  <c r="F671" i="1"/>
  <c r="H85" i="1"/>
  <c r="K245" i="1"/>
  <c r="H256" i="1"/>
  <c r="H328" i="1"/>
  <c r="H327" i="1" s="1"/>
  <c r="K335" i="1"/>
  <c r="F377" i="1"/>
  <c r="G383" i="1"/>
  <c r="H384" i="1"/>
  <c r="H383" i="1" s="1"/>
  <c r="K427" i="1"/>
  <c r="H565" i="1"/>
  <c r="H253" i="1"/>
  <c r="F316" i="1"/>
  <c r="K324" i="1"/>
  <c r="J402" i="1"/>
  <c r="J376" i="1"/>
  <c r="G337" i="1"/>
  <c r="G336" i="1" s="1"/>
  <c r="H504" i="1"/>
  <c r="H544" i="1"/>
  <c r="F596" i="1"/>
  <c r="H596" i="1" s="1"/>
  <c r="H598" i="1"/>
  <c r="H672" i="1"/>
  <c r="H503" i="1"/>
  <c r="H560" i="1"/>
  <c r="H587" i="1"/>
  <c r="H624" i="1"/>
  <c r="H643" i="1"/>
  <c r="H530" i="1"/>
  <c r="G554" i="1"/>
  <c r="H554" i="1" s="1"/>
  <c r="K293" i="1"/>
  <c r="J429" i="1"/>
  <c r="H547" i="1"/>
  <c r="H577" i="1"/>
  <c r="H601" i="1"/>
  <c r="H622" i="1"/>
  <c r="H680" i="1"/>
  <c r="F679" i="1"/>
  <c r="H126" i="1" l="1"/>
  <c r="H313" i="1"/>
  <c r="H113" i="1"/>
  <c r="H129" i="1"/>
  <c r="H16" i="1"/>
  <c r="H187" i="1"/>
  <c r="H34" i="1"/>
  <c r="G25" i="1"/>
  <c r="H333" i="1"/>
  <c r="H332" i="1" s="1"/>
  <c r="G449" i="1"/>
  <c r="F7" i="1"/>
  <c r="G112" i="1"/>
  <c r="G111" i="1" s="1"/>
  <c r="H294" i="1"/>
  <c r="H27" i="1"/>
  <c r="H26" i="1" s="1"/>
  <c r="K450" i="1"/>
  <c r="K274" i="1"/>
  <c r="H686" i="1"/>
  <c r="F25" i="1"/>
  <c r="H133" i="1"/>
  <c r="H28" i="1"/>
  <c r="G187" i="1"/>
  <c r="G156" i="1"/>
  <c r="K156" i="1"/>
  <c r="K363" i="1"/>
  <c r="H406" i="1"/>
  <c r="H405" i="1" s="1"/>
  <c r="G348" i="1"/>
  <c r="F39" i="1"/>
  <c r="G39" i="1"/>
  <c r="G133" i="1"/>
  <c r="H422" i="1"/>
  <c r="G364" i="1"/>
  <c r="H364" i="1" s="1"/>
  <c r="F112" i="1"/>
  <c r="F111" i="1" s="1"/>
  <c r="J165" i="1"/>
  <c r="J166" i="1" s="1"/>
  <c r="G8" i="1"/>
  <c r="G7" i="1" s="1"/>
  <c r="G279" i="1"/>
  <c r="H279" i="1" s="1"/>
  <c r="K267" i="1"/>
  <c r="K174" i="1"/>
  <c r="G174" i="1"/>
  <c r="H261" i="1"/>
  <c r="K266" i="1"/>
  <c r="G288" i="1"/>
  <c r="H288" i="1" s="1"/>
  <c r="H391" i="1"/>
  <c r="K356" i="1"/>
  <c r="G403" i="1"/>
  <c r="H403" i="1" s="1"/>
  <c r="G379" i="1"/>
  <c r="H379" i="1" s="1"/>
  <c r="G431" i="1"/>
  <c r="G430" i="1" s="1"/>
  <c r="G260" i="1"/>
  <c r="H260" i="1" s="1"/>
  <c r="K395" i="1"/>
  <c r="K241" i="1"/>
  <c r="G241" i="1"/>
  <c r="H241" i="1" s="1"/>
  <c r="H329" i="1"/>
  <c r="K317" i="1"/>
  <c r="G452" i="1"/>
  <c r="G451" i="1" s="1"/>
  <c r="H205" i="1"/>
  <c r="K285" i="1"/>
  <c r="K454" i="1"/>
  <c r="H217" i="1"/>
  <c r="G391" i="1"/>
  <c r="K392" i="1"/>
  <c r="H615" i="1"/>
  <c r="H600" i="1"/>
  <c r="H663" i="1"/>
  <c r="K459" i="1"/>
  <c r="F382" i="1"/>
  <c r="G244" i="1"/>
  <c r="H244" i="1" s="1"/>
  <c r="G655" i="1"/>
  <c r="H679" i="1"/>
  <c r="H348" i="1"/>
  <c r="H102" i="1"/>
  <c r="H344" i="1"/>
  <c r="H469" i="1"/>
  <c r="H237" i="1"/>
  <c r="H73" i="1"/>
  <c r="H337" i="1"/>
  <c r="H336" i="1" s="1"/>
  <c r="G72" i="1"/>
  <c r="G593" i="1"/>
  <c r="G387" i="1"/>
  <c r="G232" i="1"/>
  <c r="G237" i="1"/>
  <c r="H387" i="1"/>
  <c r="H56" i="1"/>
  <c r="G418" i="1"/>
  <c r="H418" i="1" s="1"/>
  <c r="F72" i="1"/>
  <c r="H671" i="1"/>
  <c r="H95" i="1"/>
  <c r="G94" i="1"/>
  <c r="H242" i="1"/>
  <c r="K246" i="1"/>
  <c r="H525" i="1"/>
  <c r="K353" i="1"/>
  <c r="G353" i="1"/>
  <c r="K396" i="1"/>
  <c r="G442" i="1"/>
  <c r="H442" i="1" s="1"/>
  <c r="H8" i="1"/>
  <c r="H460" i="1"/>
  <c r="H472" i="1"/>
  <c r="H246" i="1"/>
  <c r="H292" i="1"/>
  <c r="H89" i="1"/>
  <c r="K381" i="1"/>
  <c r="F343" i="1"/>
  <c r="H81" i="1"/>
  <c r="F306" i="1"/>
  <c r="H454" i="1"/>
  <c r="H453" i="1" s="1"/>
  <c r="G444" i="1"/>
  <c r="H445" i="1"/>
  <c r="H444" i="1" s="1"/>
  <c r="F656" i="1"/>
  <c r="H660" i="1"/>
  <c r="K305" i="1"/>
  <c r="G305" i="1"/>
  <c r="H305" i="1" s="1"/>
  <c r="K438" i="1"/>
  <c r="G438" i="1"/>
  <c r="H438" i="1" s="1"/>
  <c r="G269" i="1"/>
  <c r="H270" i="1"/>
  <c r="H269" i="1" s="1"/>
  <c r="H317" i="1"/>
  <c r="H40" i="1"/>
  <c r="H507" i="1"/>
  <c r="G295" i="1"/>
  <c r="K456" i="1"/>
  <c r="G456" i="1"/>
  <c r="K448" i="1"/>
  <c r="G448" i="1"/>
  <c r="K417" i="1"/>
  <c r="G417" i="1"/>
  <c r="G259" i="1"/>
  <c r="K259" i="1"/>
  <c r="G338" i="1"/>
  <c r="H339" i="1"/>
  <c r="H338" i="1" s="1"/>
  <c r="K275" i="1"/>
  <c r="G275" i="1"/>
  <c r="G204" i="1"/>
  <c r="K420" i="1"/>
  <c r="G420" i="1"/>
  <c r="H420" i="1" s="1"/>
  <c r="F468" i="1"/>
  <c r="K429" i="1"/>
  <c r="G429" i="1"/>
  <c r="H645" i="1"/>
  <c r="K318" i="1"/>
  <c r="G318" i="1"/>
  <c r="H318" i="1" s="1"/>
  <c r="F94" i="1"/>
  <c r="H415" i="1"/>
  <c r="H414" i="1" s="1"/>
  <c r="G414" i="1"/>
  <c r="H295" i="1"/>
  <c r="G370" i="1"/>
  <c r="K370" i="1"/>
  <c r="G458" i="1"/>
  <c r="H458" i="1" s="1"/>
  <c r="K458" i="1"/>
  <c r="K413" i="1"/>
  <c r="G413" i="1"/>
  <c r="G380" i="1"/>
  <c r="H380" i="1" s="1"/>
  <c r="K380" i="1"/>
  <c r="K419" i="1"/>
  <c r="G419" i="1"/>
  <c r="H419" i="1" s="1"/>
  <c r="H335" i="1"/>
  <c r="H334" i="1" s="1"/>
  <c r="G437" i="1"/>
  <c r="H437" i="1" s="1"/>
  <c r="K437" i="1"/>
  <c r="H594" i="1"/>
  <c r="F593" i="1"/>
  <c r="K229" i="1"/>
  <c r="H62" i="1"/>
  <c r="G435" i="1"/>
  <c r="K435" i="1"/>
  <c r="K228" i="1"/>
  <c r="K304" i="1"/>
  <c r="G304" i="1"/>
  <c r="F421" i="1"/>
  <c r="G399" i="1"/>
  <c r="H399" i="1" s="1"/>
  <c r="K399" i="1"/>
  <c r="F224" i="1"/>
  <c r="G357" i="1"/>
  <c r="K357" i="1"/>
  <c r="K291" i="1"/>
  <c r="G291" i="1"/>
  <c r="H536" i="1"/>
  <c r="G378" i="1"/>
  <c r="K378" i="1"/>
  <c r="K409" i="1"/>
  <c r="G409" i="1"/>
  <c r="H285" i="1"/>
  <c r="G376" i="1"/>
  <c r="K376" i="1"/>
  <c r="G402" i="1"/>
  <c r="H402" i="1" s="1"/>
  <c r="K402" i="1"/>
  <c r="G261" i="1"/>
  <c r="G359" i="1"/>
  <c r="H359" i="1" s="1"/>
  <c r="K359" i="1"/>
  <c r="H267" i="1"/>
  <c r="H265" i="1" s="1"/>
  <c r="G265" i="1"/>
  <c r="G536" i="1"/>
  <c r="G468" i="1" s="1"/>
  <c r="H311" i="1"/>
  <c r="H307" i="1" s="1"/>
  <c r="K398" i="1"/>
  <c r="G398" i="1"/>
  <c r="G411" i="1"/>
  <c r="K411" i="1"/>
  <c r="H111" i="1" l="1"/>
  <c r="H25" i="1"/>
  <c r="H112" i="1"/>
  <c r="H156" i="1"/>
  <c r="H146" i="1" s="1"/>
  <c r="G146" i="1"/>
  <c r="H431" i="1"/>
  <c r="H430" i="1" s="1"/>
  <c r="K165" i="1"/>
  <c r="G165" i="1"/>
  <c r="H39" i="1"/>
  <c r="G284" i="1"/>
  <c r="H284" i="1" s="1"/>
  <c r="H165" i="1"/>
  <c r="G166" i="1"/>
  <c r="H166" i="1" s="1"/>
  <c r="K166" i="1"/>
  <c r="J175" i="1"/>
  <c r="H174" i="1"/>
  <c r="G240" i="1"/>
  <c r="H240" i="1" s="1"/>
  <c r="H94" i="1"/>
  <c r="H452" i="1"/>
  <c r="H451" i="1" s="1"/>
  <c r="G6" i="1"/>
  <c r="H7" i="1"/>
  <c r="H72" i="1"/>
  <c r="H593" i="1"/>
  <c r="G352" i="1"/>
  <c r="H353" i="1"/>
  <c r="H352" i="1" s="1"/>
  <c r="H468" i="1"/>
  <c r="G394" i="1"/>
  <c r="H398" i="1"/>
  <c r="H394" i="1" s="1"/>
  <c r="H370" i="1"/>
  <c r="H368" i="1" s="1"/>
  <c r="G368" i="1"/>
  <c r="H259" i="1"/>
  <c r="G251" i="1"/>
  <c r="H378" i="1"/>
  <c r="H377" i="1" s="1"/>
  <c r="G377" i="1"/>
  <c r="G416" i="1"/>
  <c r="H417" i="1"/>
  <c r="H416" i="1" s="1"/>
  <c r="G301" i="1"/>
  <c r="H304" i="1"/>
  <c r="H301" i="1" s="1"/>
  <c r="G446" i="1"/>
  <c r="H448" i="1"/>
  <c r="H446" i="1" s="1"/>
  <c r="G410" i="1"/>
  <c r="H411" i="1"/>
  <c r="H410" i="1" s="1"/>
  <c r="H316" i="1"/>
  <c r="G407" i="1"/>
  <c r="H409" i="1"/>
  <c r="H407" i="1" s="1"/>
  <c r="G289" i="1"/>
  <c r="H289" i="1" s="1"/>
  <c r="H291" i="1"/>
  <c r="G316" i="1"/>
  <c r="G306" i="1" s="1"/>
  <c r="H306" i="1" s="1"/>
  <c r="H656" i="1"/>
  <c r="F655" i="1"/>
  <c r="H655" i="1" s="1"/>
  <c r="H435" i="1"/>
  <c r="H433" i="1" s="1"/>
  <c r="G433" i="1"/>
  <c r="G412" i="1"/>
  <c r="H413" i="1"/>
  <c r="H412" i="1" s="1"/>
  <c r="G426" i="1"/>
  <c r="H429" i="1"/>
  <c r="H426" i="1" s="1"/>
  <c r="G455" i="1"/>
  <c r="H456" i="1"/>
  <c r="H455" i="1" s="1"/>
  <c r="F6" i="1"/>
  <c r="H275" i="1"/>
  <c r="G273" i="1"/>
  <c r="H273" i="1" s="1"/>
  <c r="H204" i="1"/>
  <c r="G375" i="1"/>
  <c r="H376" i="1"/>
  <c r="H375" i="1" s="1"/>
  <c r="G355" i="1"/>
  <c r="H357" i="1"/>
  <c r="H355" i="1" s="1"/>
  <c r="J176" i="1" l="1"/>
  <c r="G175" i="1"/>
  <c r="K175" i="1"/>
  <c r="G158" i="1"/>
  <c r="H158" i="1"/>
  <c r="H6" i="1"/>
  <c r="G421" i="1"/>
  <c r="H421" i="1" s="1"/>
  <c r="G382" i="1"/>
  <c r="H382" i="1" s="1"/>
  <c r="G343" i="1"/>
  <c r="H343" i="1" s="1"/>
  <c r="H251" i="1"/>
  <c r="G224" i="1"/>
  <c r="H175" i="1" l="1"/>
  <c r="K176" i="1"/>
  <c r="G176" i="1"/>
  <c r="H176" i="1" s="1"/>
  <c r="J185" i="1"/>
  <c r="H224" i="1"/>
  <c r="H168" i="1" l="1"/>
  <c r="G185" i="1"/>
  <c r="K185" i="1"/>
  <c r="G168" i="1"/>
  <c r="H185" i="1" l="1"/>
  <c r="H178" i="1" s="1"/>
  <c r="G17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tc={24e2fffe-66ba-4f85-9454-8b959e79ef30}</author>
    <author>tc={99ff8b06-3c9e-45b5-adb0-4ecb0545562f}</author>
    <author>tc={4d7ac80a-ea3a-4b09-850a-02beb943a39a}</author>
    <author>tc={2cd34512-cb0d-450c-b8f3-02d63300bc03}</author>
    <author>tc={43833fad-7e08-41d7-ac5a-d636709a04d2}</author>
    <author>tc={fd521a5e-04bb-46f8-adb4-fb148ae5e736}</author>
    <author>tc={829d41eb-f4b7-464d-882b-4409ce6eb0c0}</author>
    <author>tc={8831eb4a-75b6-41a6-bc32-a0d9e99214fb}</author>
  </authors>
  <commentList>
    <comment ref="E20" authorId="0" shapeId="0" xr:uid="{0E9B90F0-A854-4976-B999-3BA8F39A627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было 6
</t>
        </r>
      </text>
    </comment>
    <comment ref="J104" authorId="0" shapeId="0" xr:uid="{DF25CCC7-767F-46B6-82EA-A58FBD391A10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1920
</t>
        </r>
      </text>
    </comment>
    <comment ref="J110" authorId="0" shapeId="0" xr:uid="{45614DE3-DAAA-4244-877E-A67410A96D21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120
</t>
        </r>
      </text>
    </comment>
    <comment ref="I118" authorId="0" shapeId="0" xr:uid="{86F598E1-65B4-490F-BCD6-9755ECDCDDE0}">
      <text>
        <r>
          <rPr>
            <sz val="10"/>
            <color rgb="FF000000"/>
            <rFont val="Calibri"/>
            <family val="2"/>
            <charset val="204"/>
            <scheme val="minor"/>
          </rPr>
          <t>с кабелем?
У Ажнова 35000</t>
        </r>
      </text>
    </comment>
    <comment ref="J118" authorId="1" shapeId="0" xr:uid="{AF078255-ADE1-48E2-ADE0-E440D16B59B9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</t>
        </r>
      </text>
    </comment>
    <comment ref="J121" authorId="2" shapeId="0" xr:uid="{38468CC2-36BE-4589-BFE4-FFDB64EAAF0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КМИ-34012
</t>
        </r>
      </text>
    </comment>
    <comment ref="J124" authorId="3" shapeId="0" xr:uid="{B506E648-9462-42AE-85F9-CAECFCAB6730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кнопку Пуск
</t>
        </r>
      </text>
    </comment>
    <comment ref="J125" authorId="4" shapeId="0" xr:uid="{9D1513A7-2088-4BFE-8593-EC1C6BCF5CD6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лампу цвет красный
</t>
        </r>
      </text>
    </comment>
    <comment ref="I127" authorId="0" shapeId="0" xr:uid="{E41D5867-AF40-46BF-9E91-C08657ECE6E5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J127" authorId="5" shapeId="0" xr:uid="{3003A9D9-F208-463D-8C21-DE6EEFFAD6D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Reply:
	У Ажнова 368000
Reply:
	КП ЭлПрима
</t>
        </r>
      </text>
    </comment>
    <comment ref="I128" authorId="0" shapeId="0" xr:uid="{89CD758C-4C19-4605-8E7E-5B181FFEF34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J128" authorId="0" shapeId="0" xr:uid="{4F4F95FA-6277-40B0-AC7F-A9ED69492245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368000
</t>
        </r>
      </text>
    </comment>
    <comment ref="J148" authorId="0" shapeId="0" xr:uid="{A01D0C14-9DCF-449B-9755-3044C3FEC743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95 427р/т из ССЦ., 81 326р/т средняя по КП
</t>
        </r>
      </text>
    </comment>
    <comment ref="J157" authorId="0" shapeId="0" xr:uid="{90B737E8-75CE-4B90-A0F1-021EA474A985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расход 1,5кг/м2
</t>
        </r>
      </text>
    </comment>
    <comment ref="J183" authorId="0" shapeId="0" xr:uid="{42A49BDF-177E-4663-9776-C9AC69CC7926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ср.ст-ть уголков
</t>
        </r>
      </text>
    </comment>
    <comment ref="I194" authorId="0" shapeId="0" xr:uid="{CEDD8D41-DB34-4900-B54F-CAA300E9C7F7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I461" authorId="0" shapeId="0" xr:uid="{398F594A-8AAA-4DE1-8CC5-B70DA984C3A8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I462" authorId="0" shapeId="0" xr:uid="{2CCF6288-87A0-4649-8179-80A38A616782}">
      <text>
        <r>
          <rPr>
            <sz val="10"/>
            <color rgb="FF000000"/>
            <rFont val="Calibri"/>
            <family val="2"/>
            <charset val="204"/>
            <scheme val="minor"/>
          </rPr>
          <t>5 т.р. за рейс самосвал 10 тонн</t>
        </r>
      </text>
    </comment>
    <comment ref="I463" authorId="0" shapeId="0" xr:uid="{38954616-E6D8-4B52-B0FC-A1697E056446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I464" authorId="0" shapeId="0" xr:uid="{26FDDE29-7E58-4827-B92F-833B8BE2812B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I465" authorId="0" shapeId="0" xr:uid="{D3A021B8-1AC8-4CF2-8A3F-14C597EC2A0D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I466" authorId="0" shapeId="0" xr:uid="{2F2A82E1-1092-40AF-B80F-D14D9FD83DEB}">
      <text>
        <r>
          <rPr>
            <sz val="10"/>
            <color rgb="FF000000"/>
            <rFont val="Calibri"/>
            <family val="2"/>
            <charset val="204"/>
            <scheme val="minor"/>
          </rPr>
          <t>25 т.р. за рейс 118+118 км, 10 тонн самосвал</t>
        </r>
      </text>
    </comment>
    <comment ref="I467" authorId="0" shapeId="0" xr:uid="{9D884BDF-72C0-4639-87AE-6566235E2C9D}">
      <text>
        <r>
          <rPr>
            <sz val="10"/>
            <color rgb="FF000000"/>
            <rFont val="Calibri"/>
            <family val="2"/>
            <charset val="204"/>
            <scheme val="minor"/>
          </rPr>
          <t>1760р с НДС за м3,  1т = 2 м3 КП ООО ИМПУЛЬС</t>
        </r>
      </text>
    </comment>
    <comment ref="J508" authorId="0" shapeId="0" xr:uid="{3A2EBEC6-F046-4475-B62B-E471214CDCF7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стоимость за комплект в долларах
</t>
        </r>
      </text>
    </comment>
    <comment ref="J660" authorId="6" shapeId="0" xr:uid="{3E067B8B-9CC6-402A-9C98-B3A1DA7F1180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
</t>
        </r>
      </text>
    </comment>
    <comment ref="I662" authorId="7" shapeId="0" xr:uid="{6EA14981-F49C-4E5A-A0D4-22DEF4B2F67D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дисконт 50% ЭЭ применен
</t>
        </r>
      </text>
    </comment>
    <comment ref="J662" authorId="8" shapeId="0" xr:uid="{B9F2FE9A-E044-43F1-B49E-3C8389FA5E4B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 . Так же в цену включен крепеж.
</t>
        </r>
      </text>
    </comment>
  </commentList>
</comments>
</file>

<file path=xl/sharedStrings.xml><?xml version="1.0" encoding="utf-8"?>
<sst xmlns="http://schemas.openxmlformats.org/spreadsheetml/2006/main" count="1329" uniqueCount="501">
  <si>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</si>
  <si>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</si>
  <si>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</si>
  <si>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</si>
  <si>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</si>
  <si>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</si>
  <si>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</si>
  <si>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</si>
  <si>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</si>
  <si>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</si>
  <si>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</si>
  <si>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</si>
  <si>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</si>
  <si>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</si>
  <si>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</si>
  <si>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</si>
  <si>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</si>
  <si>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Демонтаж кабеля</t>
  </si>
  <si>
    <t>м</t>
  </si>
  <si>
    <t>Монтаж оборудования: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</si>
  <si>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</si>
  <si>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</si>
  <si>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</si>
  <si>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</si>
  <si>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</si>
  <si>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</si>
  <si>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шт.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</si>
  <si>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</si>
  <si>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</si>
  <si>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"Веза ВРАН 9 ДУВ 125 Л270 снаружи здания на ж/б основание</t>
  </si>
  <si>
    <t>Установка вентиляторов "Веза ВРАН 9 ДУ/ДУВ 125 Л270 снаружи здания на ж/б основание</t>
  </si>
  <si>
    <t>Прокладка воздуховодов из листовой оцинкованной стали</t>
  </si>
  <si>
    <t>м2</t>
  </si>
  <si>
    <t>Противодымная вентиляция (вытяжная)</t>
  </si>
  <si>
    <t>Монтаж стенового клапана Дымозор</t>
  </si>
  <si>
    <t>Внутренний водосток</t>
  </si>
  <si>
    <t>Демонтажные работы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</si>
  <si>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</si>
  <si>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</si>
  <si>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</si>
  <si>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1 т груза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</si>
  <si>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</si>
  <si>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при автомобильных перевозках мусора строительного с погрузкой экскаваторами емкостью ковша до 0,5 м3</t>
  </si>
  <si>
    <t>Перевозка строительного мусора автомобилями-самосвалами грузоподъемностью 10 т на расстояние до 118 км</t>
  </si>
  <si>
    <t>Утилизация строительного мусора</t>
  </si>
  <si>
    <t>Монтажные работы</t>
  </si>
  <si>
    <t>Монтаж трубопроводов внутреннего водостока из труб ПНД SDR 26 d110х4,2мм напорных/на высоте св. 10</t>
  </si>
  <si>
    <t>Монтаж трубопроводов внутреннего водостока из труб ПНД SDR 26 d160х6,2мм напорных/на высоте св. 8 до 10м</t>
  </si>
  <si>
    <t>Монтаж трубопроводов внутреннего водостока из труб ПНД SDR 26 d200х7,7мм напорных /на высоте св. 5 до 8м</t>
  </si>
  <si>
    <t>Монтаж трубопроводов внутреннего водостока из труб ПНД SDR 26 d250х9,6мм напорных/на высоте св. 3 до 5м</t>
  </si>
  <si>
    <t>Система пожарной сигнализации. Система оповещения и
 управления эвакуацией людей при пожаре</t>
  </si>
  <si>
    <t>Монтаж оборудования по пожарной сигнализации:</t>
  </si>
  <si>
    <t>Монтаж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</si>
  <si>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</si>
  <si>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</si>
  <si>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</si>
  <si>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</si>
  <si>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извещателя пожарного ручного электронного ИПР 513-3АМ исп.1 на стене h=1,5м</t>
  </si>
  <si>
    <t>Монтаж устройства дистанционного пуска адресного УДП 513-3АМ исп.02 на стене h=1,5м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</si>
  <si>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</si>
  <si>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</si>
  <si>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</si>
  <si>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контрольно-пускового С2000-КПБ в ШПС-12 исп.12</t>
  </si>
  <si>
    <t>Монтаж блока разветвительно-изолирующего БРИЗ на высоте свыше 5 до 15м</t>
  </si>
  <si>
    <t>Монтаж устройства коммутационного УК-ВК исп.10 на стене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</si>
  <si>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</si>
  <si>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</si>
  <si>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</si>
  <si>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</si>
  <si>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</si>
  <si>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</si>
  <si>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</si>
  <si>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</si>
  <si>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</si>
  <si>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</si>
  <si>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</si>
  <si>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</si>
  <si>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</si>
  <si>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Монтаж джек RJ-45 8P-8C FD-6034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</si>
  <si>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</si>
  <si>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</si>
  <si>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</si>
  <si>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Наружный водосток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</si>
  <si>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</si>
  <si>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</si>
  <si>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м3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</si>
  <si>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</si>
  <si>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</si>
  <si>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</si>
  <si>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</si>
  <si>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Перевозка грунта автомобилями-самосвалами грузоподъемностью 10 т на расстояние до 118 км</t>
  </si>
  <si>
    <t>т</t>
  </si>
  <si>
    <t>56.1.</t>
  </si>
  <si>
    <t>Утилизация грунта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</si>
  <si>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</si>
  <si>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</si>
  <si>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</si>
  <si>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</si>
  <si>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</si>
  <si>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</si>
  <si>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</si>
  <si>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</si>
  <si>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>Монтаж колодцев канализационных d1000 (6шт)</t>
  </si>
  <si>
    <t>Монтаж колодцев канализационных d1000</t>
  </si>
  <si>
    <t>Битумная гидроизоляция колодцев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</si>
  <si>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</si>
  <si>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</si>
  <si>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</si>
  <si>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t>кг</t>
  </si>
  <si>
    <t>Система электроснабжения и автоматизации противодымной вентиляции</t>
  </si>
  <si>
    <t>Монтаж шкафа управления системой вентиляции</t>
  </si>
  <si>
    <t>Монтаж терминальной платы TRB-110</t>
  </si>
  <si>
    <t>Монтаж шкафа управления пожарными люками</t>
  </si>
  <si>
    <t>Монтаж щита АВР для питания АПС и СОУЭ</t>
  </si>
  <si>
    <t>Монтаж ответтвительной коробки</t>
  </si>
  <si>
    <t>Прокладка гофрированной ПВХ трубы для защиты кабеля</t>
  </si>
  <si>
    <t>Затягивание кабеля в гофротрубу</t>
  </si>
  <si>
    <t>Прочие работы:</t>
  </si>
  <si>
    <t>Сверление отверстий диаметром 60мм под стальную трубу Ду50 глубиной 0,5 м</t>
  </si>
  <si>
    <t>Монтаж гильз из стальной тубы для прохода кабеля</t>
  </si>
  <si>
    <t>Герметизация проходов</t>
  </si>
  <si>
    <t>Восстановление строительных конструкций крыши, кровельного покрытия цеха М-10 на территории АО «Коломенский завод»</t>
  </si>
  <si>
    <t>Шкафы: №5/8, №6/109, шкаф в оси 8</t>
  </si>
  <si>
    <t>Монтаж автоматического выключателя в существующий шкаф</t>
  </si>
  <si>
    <t>Монтаж контакторов в существующий шкаф</t>
  </si>
  <si>
    <t>Монтаж переключателя в существующий шкаф</t>
  </si>
  <si>
    <t>Шкафы: шкаф группа 9</t>
  </si>
  <si>
    <t>Монтаж встраиваемого распределительного щита</t>
  </si>
  <si>
    <t>Шкафы: шкаф в оси "К"</t>
  </si>
  <si>
    <t>Монтаж реле времени в существующий шкаф</t>
  </si>
  <si>
    <t>Монтаж кнопки ПУСК/СТОП в существующий шкаф</t>
  </si>
  <si>
    <t>Монтаж светосигнального индикатора (лампы) в существующий шкаф</t>
  </si>
  <si>
    <t>Шкафы: ЩР1, ЩР3</t>
  </si>
  <si>
    <t>Монтаж вводно-распределительных щитов ЩР1, ЩР3</t>
  </si>
  <si>
    <t>Монтаж вводно-распределительных щитов ЩР2</t>
  </si>
  <si>
    <t>Кабельные сети:</t>
  </si>
  <si>
    <t>Прокладка металлорукова</t>
  </si>
  <si>
    <t>Затягивание кабеля в металлорукав</t>
  </si>
  <si>
    <t>Прокладка кабеля открыто с креплением скобами</t>
  </si>
  <si>
    <t>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</si>
  <si>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</si>
  <si>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</si>
  <si>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</si>
  <si>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</si>
  <si>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</si>
  <si>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</si>
  <si>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>Усиление полок плит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</si>
  <si>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</si>
  <si>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</si>
  <si>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</si>
  <si>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ж/б ферм (ФС-1.1,ФС-1.2, ФС-1.2*, ФС-2.1, ФС-3.1, ФС-2.2, ФС-3.2), фонарей (ФФ-1.1, ФФ-1.2)</t>
  </si>
  <si>
    <t>Усиление ж/б ферм, фонарей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</si>
  <si>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</si>
  <si>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>т металлоконструкций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</si>
  <si>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</si>
  <si>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</si>
  <si>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</si>
  <si>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</si>
  <si>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</si>
  <si>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(сущ. конструкции)</t>
  </si>
  <si>
    <t>Огрунтовка металлических поверхностей за один раз: грунтовкой ГФ-021 (сущ. конструкции)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</si>
  <si>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</si>
  <si>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</si>
  <si>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>Усиление ж/б плит перекрытия (узлы 1Р-4.1Р)</t>
  </si>
  <si>
    <t>Усиление плит перекрытия</t>
  </si>
  <si>
    <t>Усиление существующих железобетонных ребристых плит покрытия</t>
  </si>
  <si>
    <t>Огнезащитное покрытие металлоконструкций (узлы 1Р-4Р, узлы 1П, 1Па, 2П, 4П)</t>
  </si>
  <si>
    <t>Усиление стальных ферм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</si>
  <si>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</si>
  <si>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</si>
  <si>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</si>
  <si>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</si>
  <si>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>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</si>
  <si>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</si>
  <si>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</si>
  <si>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</si>
  <si>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</si>
  <si>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</si>
  <si>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</si>
  <si>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</si>
  <si>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</si>
  <si>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</si>
  <si>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Демонтаж ребристых плит покрытия с демонтажом цементного раствора из плиточных швов (выбивка блоков плит)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</si>
  <si>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</si>
  <si>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</si>
  <si>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</si>
  <si>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Устройство межплиточных швов</t>
  </si>
  <si>
    <t>Заполнение межплиточных швов ремонтной смесью с выравниванием поверхности</t>
  </si>
  <si>
    <t>Погрузка мусора строительного</t>
  </si>
  <si>
    <t>Перевозка грузов самосвалами весом 10т, на расстояние 118 км</t>
  </si>
  <si>
    <t>60.1.</t>
  </si>
  <si>
    <t>Погрузка м/к от демонтажа вручную</t>
  </si>
  <si>
    <t>Перевозка м/к до места складирования на расстояние 2км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</si>
  <si>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</si>
  <si>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</si>
  <si>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</si>
  <si>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</si>
  <si>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>Демонтаж воронок водосточных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</si>
  <si>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</si>
  <si>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</si>
  <si>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</si>
  <si>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</si>
  <si>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</si>
  <si>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</si>
  <si>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</si>
  <si>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</si>
  <si>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</si>
  <si>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</si>
  <si>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средняя толщ 100 мм</t>
  </si>
  <si>
    <t>Демонтаж наружных пожарных лестниц</t>
  </si>
  <si>
    <t>Разборка металлических пожарных лестниц</t>
  </si>
  <si>
    <t>Демонтаж фрагментов навесных панелей</t>
  </si>
  <si>
    <t>Монтаж кровельного покрытия</t>
  </si>
  <si>
    <t>Устройство выравнивающих стяжек: цементно-песчаных толщиной 20мм</t>
  </si>
  <si>
    <t>Огрунтовка оснований из бетона под водоизоляционный кровельный ковер</t>
  </si>
  <si>
    <t>Устройство пароизоляции: прокладочной в один слой</t>
  </si>
  <si>
    <t>Утепление покрытий плитами на битумной мастике первый слой</t>
  </si>
  <si>
    <t>Утепление покрытий плитами второй слой</t>
  </si>
  <si>
    <t>Устройство кровель плоских из наплавляемых материалов: первый слой</t>
  </si>
  <si>
    <t>Устройство кровель плоских из наплавляемых материалов: второй слой</t>
  </si>
  <si>
    <t>Устройство кровельных уклонов (ендовы)</t>
  </si>
  <si>
    <t>Утепление покрытий: керамзитом</t>
  </si>
  <si>
    <t>Армирование подстилающих слоев</t>
  </si>
  <si>
    <t>Утепление покрытий плитами на битумной мастике в один слой</t>
  </si>
  <si>
    <t>Устройство кровель плоских из наплавляемых материалов: в один слой</t>
  </si>
  <si>
    <t>Монтаж ограждения вдоль парапетов</t>
  </si>
  <si>
    <t>Ограждение кровель перилами</t>
  </si>
  <si>
    <t>Гидроизоляция горизонтальных швов</t>
  </si>
  <si>
    <t>Монтаж примыкания к парапетам до 600 мм</t>
  </si>
  <si>
    <t>Устройство примыканий кровель из наплавляемых материалов к парапетам</t>
  </si>
  <si>
    <t>Устройство отливов из листовой стали</t>
  </si>
  <si>
    <t>Монтаж примыкания к деформационным швам в осях 10/Щ-В, 30-25/П, 5"-9"/М</t>
  </si>
  <si>
    <t>Штукатурка поверхностей примыкний</t>
  </si>
  <si>
    <t>Изоляция плитами стен насухо</t>
  </si>
  <si>
    <t>Устройство примыканий кровель из наплавляемых материалов</t>
  </si>
  <si>
    <t>Устройство фартука из листовой стали</t>
  </si>
  <si>
    <t>Монтаж примыкания к деформационному шву в осях 24-5"/Н</t>
  </si>
  <si>
    <t>Штукатурка поверхностей примыканий</t>
  </si>
  <si>
    <t>Устройство металлического каркаса из направляющих профилей под облицовку</t>
  </si>
  <si>
    <t>Облицовка листами ЦСП-1 на пристенный металлический каркас</t>
  </si>
  <si>
    <t>Монтаж компенсатора из оцинкованной стали толщ 0,8мм</t>
  </si>
  <si>
    <t>Утепление примыканий плитами: на битумной мастике в один слой</t>
  </si>
  <si>
    <t>Устройство примыканий из наплавляемых материалов</t>
  </si>
  <si>
    <t>Устройство фартуков из листовой стали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</si>
  <si>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</si>
  <si>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</si>
  <si>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Устройство примыканий к воронкам из наплавляемых материалов</t>
  </si>
  <si>
    <t>100 м</t>
  </si>
  <si>
    <t>Монтаж примыкания к водоприемным воронкам в ендовах (1000х1000)</t>
  </si>
  <si>
    <t>Монтаж примыкания к водоприемным воронкам в ендовах по оси 10 (1200х1200)</t>
  </si>
  <si>
    <t>Монтаж примыкания к стенам (парапетам выше 600 мм)</t>
  </si>
  <si>
    <t>Огрунтовка оснований примыканий к парапетам</t>
  </si>
  <si>
    <t>Устройство примыканий к парапетам из наплавляемых материалов</t>
  </si>
  <si>
    <t>Установка прижимной планки</t>
  </si>
  <si>
    <t>Монтаж примыкания к бортовым элементам фонарей Сф-1, Сф-3, Сф-4</t>
  </si>
  <si>
    <t>Огрунтовка оснований примыканий к фонарям</t>
  </si>
  <si>
    <t>Утепление поверхностей стен плитами</t>
  </si>
  <si>
    <t>Устройство примыканий к фонарям из наплавляемых материалов</t>
  </si>
  <si>
    <t>Монтаж примыкания к бортовым элементам фонаря Сф-2</t>
  </si>
  <si>
    <t>Монтаж примыкания к торцам фонарей СФ-1, Сф-2, Сф-3, Сф-4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</si>
  <si>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</si>
  <si>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</si>
  <si>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Монтаж конструкций наружных пожарных лестниц</t>
  </si>
  <si>
    <t>Монтаж лестниц пожарных</t>
  </si>
  <si>
    <t>Монтаж площадок</t>
  </si>
  <si>
    <t>Монтаж примыкания к люкам дымоудаления</t>
  </si>
  <si>
    <t>Огрунтовка оснований примыканий к люкам дымоудаления</t>
  </si>
  <si>
    <t>Устройство примыканий из наплавляемых материалов к люкам дымоудаления</t>
  </si>
  <si>
    <t>Гидроизоляция горизонтальных швов мастикой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</si>
  <si>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</si>
  <si>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</si>
  <si>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</si>
  <si>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</si>
  <si>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Установка анкеров в отверстия глубиной 70 мм с применением составов на цементно-эпоксидной основе, диаметр анкера: 12 мм</t>
  </si>
  <si>
    <t>Монтаж стеновых сэндвич-панелей</t>
  </si>
  <si>
    <t>Монтаж сэндвич-панелей на торцы фонарей</t>
  </si>
  <si>
    <t>Резка стального профилированного настила</t>
  </si>
  <si>
    <t>Устройство кровельного покрытия</t>
  </si>
  <si>
    <t>Утепление покрытий плитами: на битумной мастике первый слой</t>
  </si>
  <si>
    <t>Устройство теплоизоляции сплошной из плит: ЦПС в 2 слоя</t>
  </si>
  <si>
    <t>Крепление галтели</t>
  </si>
  <si>
    <t>Монтаж пожарных лестниц (П1-1)</t>
  </si>
  <si>
    <t>Монтаж пожарных лестниц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</si>
  <si>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</si>
  <si>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</si>
  <si>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Установка комплекта приборов открывания и закрывания фрамуг на окнах</t>
  </si>
  <si>
    <t>компл</t>
  </si>
  <si>
    <t>Монтаж фасонных элементов (ФИ1, ФИ6, ФИ7, ФИ11, ФИ16, ФИ17, ФИ18, ФИИ1, ФИИ2, ФИИ3, ФИИ4, ФИИ6)</t>
  </si>
  <si>
    <t>Монтаж фасонных элементов</t>
  </si>
  <si>
    <t>Монтаж защитных сеток (СП-1, СП-2)</t>
  </si>
  <si>
    <t>Монтаж защитных сеток фонарей</t>
  </si>
  <si>
    <t>Окраска металлических конструкций</t>
  </si>
  <si>
    <t>Окраска металлических огрунтованных поверхностей: эмалью ПФ-115/за 2 раза</t>
  </si>
  <si>
    <t>Устройство водосточной системы</t>
  </si>
  <si>
    <t>Устройство желобов: подвесных</t>
  </si>
  <si>
    <t>Устройство металлической водосточной системы: воронок</t>
  </si>
  <si>
    <t>Устройство металлической водосточной системы: прямых звеньев труб</t>
  </si>
  <si>
    <t>Устройство металлической водосточной системы: колен</t>
  </si>
  <si>
    <t>Световой фонарь СФ-2</t>
  </si>
  <si>
    <t>Утепление покрытий плитами: из минеральной ваты на битумной мастике в один слой</t>
  </si>
  <si>
    <t>Устройство примыканий</t>
  </si>
  <si>
    <t>Монтаж защитных сеток (СП-3-СП-10)</t>
  </si>
  <si>
    <t>Световой фонарь СФ-3</t>
  </si>
  <si>
    <t>Устройство механического крепления галтели</t>
  </si>
  <si>
    <t>Монтаж фасонных элементов из листовой стали</t>
  </si>
  <si>
    <t>Монтаж защитных сеток (СП-3.1, СП-3.2, СП-4.1, СП-4.2)</t>
  </si>
  <si>
    <t>Световой фонарь СФ-4</t>
  </si>
  <si>
    <t>Устройство теплоизоляции сплошной из плит ЦПС в 2 слоя</t>
  </si>
  <si>
    <t>Монтаж защитных сеток (СП-11, СП-11.2, СП-12, СП-12.2)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</si>
  <si>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</si>
  <si>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</si>
  <si>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>Разгрузка при автомобильных перевозках стальных профилей мелких</t>
  </si>
  <si>
    <t>Погрузка мусора строительного с погрузкой вручную</t>
  </si>
  <si>
    <t>Погрузка мусора строительного с погрузкой экскаваторами емкостью ковша до 0,5 м3</t>
  </si>
  <si>
    <t>Перевозка строительного мусора на расстояние до 118 км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</si>
  <si>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</si>
  <si>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</si>
  <si>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</si>
  <si>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</si>
  <si>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-</t>
  </si>
  <si>
    <t>Демонтаж существующего шинопровода открытого типа сечением 118*237 мм</t>
  </si>
  <si>
    <t>Монтаж шинопровода, аналогичного ООО "Макинтех", в соответствии с параметрами проектной документации:</t>
  </si>
  <si>
    <t>Монтаж шинопровода ШМ-1/1 КХА 2000А 4W (3P+N+PE (корпус))_IP55</t>
  </si>
  <si>
    <t>Монтаж рубильника с моторным приводом 0ТМ2000Е3М230С</t>
  </si>
  <si>
    <t xml:space="preserve">Монтаж выключателя автоматического в KXP 6351-630 A-ВСТАВНОЙ-ОТВЕТВИТЕЛЬНАЯ КОРОБКА </t>
  </si>
  <si>
    <t>Монтаж шинопровода ШМ-1/2 КХА 2000А 4W (3P+N+PE (корпус))_IP55</t>
  </si>
  <si>
    <t>Монтаж выключателя автоматического в KXP 6351-630 A-ВСТАВНОЙ-ОТВЕТВИТЕЛЬНАЯ КОРОБКА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</si>
  <si>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</si>
  <si>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</si>
  <si>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</si>
  <si>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</si>
  <si>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</si>
  <si>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</si>
  <si>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</si>
  <si>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</si>
  <si>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</si>
  <si>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</si>
  <si>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</si>
  <si>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</si>
  <si>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</si>
  <si>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</si>
  <si>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</si>
  <si>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</si>
  <si>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</si>
  <si>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</si>
  <si>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</si>
  <si>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</si>
  <si>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</si>
  <si>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</si>
  <si>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</si>
  <si>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</si>
  <si>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</si>
  <si>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</si>
  <si>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>Заделка швов герметиком огнезащитным DKC</t>
  </si>
  <si>
    <t>м.п.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</si>
  <si>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</si>
  <si>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</si>
  <si>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Монтаж трубы гофр. ПВХ с протяжкой d20 мм серая EKF-Plast</t>
  </si>
  <si>
    <t>Затягивание кабеля ВВГнг(А)-LS 5x16 в гофоротубы</t>
  </si>
  <si>
    <t>Монтаж кабеля ВВГнг(А)-LS 5x16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</si>
  <si>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</si>
  <si>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</si>
  <si>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</si>
  <si>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</si>
  <si>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</si>
  <si>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</si>
  <si>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</si>
  <si>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</si>
  <si>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</si>
  <si>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Демонтаж РУ 0,4кВ ТП37 5600*600*2300 (Д*Г*В)</t>
  </si>
  <si>
    <t>Демонтаж КТП 38</t>
  </si>
  <si>
    <t>Демонтаж РУ 0,4кВ ТП38 6200*600*2300 (Д*Г*В)</t>
  </si>
  <si>
    <t>Демонтаж КТП 39</t>
  </si>
  <si>
    <t>Демонтаж РУ 0,4кВ ТП39 6000*600*2300 (Д*Г*В)</t>
  </si>
  <si>
    <t>Демонтаж КТП 40</t>
  </si>
  <si>
    <t>Демонтаж трансформатора ТМ 3 1000/6А</t>
  </si>
  <si>
    <t>Демонтаж РУ 0,4кВ КТП40 2000*600*2300 (Д*Г*В)</t>
  </si>
  <si>
    <t>Демонтаж КТП 41</t>
  </si>
  <si>
    <t>Демонтаж трансформатора ТМ 3 1000/10А</t>
  </si>
  <si>
    <t>Монтаж КТП 37</t>
  </si>
  <si>
    <t>Монтаж трансформатора сухого защитного исполения</t>
  </si>
  <si>
    <t>Монтаж распределительного устройства РУ-37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</si>
  <si>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</si>
  <si>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</si>
  <si>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</si>
  <si>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</si>
  <si>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</si>
  <si>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</si>
  <si>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</si>
  <si>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</si>
  <si>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</si>
  <si>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</si>
  <si>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</si>
  <si>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Засыпка вручную траншеи</t>
  </si>
  <si>
    <t>Монтаж заземлителя вертикального из уголка 50х50х5</t>
  </si>
  <si>
    <t>Монтаж заземлителя горизонтального из стальной полосы 40х5 мм</t>
  </si>
  <si>
    <t>Заземление из полосовой стали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</si>
  <si>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</si>
  <si>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</si>
  <si>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</si>
  <si>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</si>
  <si>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Вывоз грунта на полигон</t>
  </si>
  <si>
    <t>Пусконаладочные работы согласно программы ПНР</t>
  </si>
  <si>
    <t>объект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</si>
  <si>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</si>
  <si>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</si>
  <si>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</si>
  <si>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</si>
  <si>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</si>
  <si>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 150мм с погрузкой на самосвалы</t>
  </si>
  <si>
    <t>Вывози утилизация строительного мусора на расстояние 47 км</t>
  </si>
  <si>
    <t>Демонтаж конструкций встроенного
 помещения №1 в осях К-Л/4'-5'</t>
  </si>
  <si>
    <t>Демонтаж ограждения (Пруток 1Ф-НД- 10-А240С по ГОСТ 34028-2016)</t>
  </si>
  <si>
    <t>п.м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</si>
  <si>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</si>
  <si>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</si>
  <si>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</si>
  <si>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</si>
  <si>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 толщиной 1мм</t>
  </si>
  <si>
    <t>Демонтаж лестницы: Демонтаж ограждения (Пруток 1Ф-НД-10-А240С
 по ГОСТ 34028-2016)</t>
  </si>
  <si>
    <t>Демонтаж лестницы: Демонтаж ступеней (Пруток 1Ф-НД-10-А240С по
 ГОСТ 34028-2016)</t>
  </si>
  <si>
    <t>Демонтаж лестницы: Демонтаж
 косоуров (сварной швеллер из уголка 40х40х3 и 70х40х3)</t>
  </si>
  <si>
    <t>Демонтаж лестницы: Демонтаж балок
 площадки из швеллера №20П</t>
  </si>
  <si>
    <t>Демонтаж лестницы: Демонтаж балок
 площадки из швеллера №10П</t>
  </si>
  <si>
    <t>Демонтаж усиления дверного проема: Демонтаж боковых стоек из швеллера
 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</si>
  <si>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</si>
  <si>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 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</si>
  <si>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</si>
  <si>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</si>
  <si>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</si>
  <si>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</si>
  <si>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 стены толщиной 140мм высотой 3,0м</t>
  </si>
  <si>
    <t>Демонтаж откатных ворот металлических 1400х2200мм (ШхВ) из уголка 40х40х3мм и стального листа
 1,5мм (1 шт)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</si>
  <si>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</si>
  <si>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 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</si>
  <si>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</si>
  <si>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</si>
  <si>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</si>
  <si>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</si>
  <si>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Демонтаж деревянных дверей с размером проема 900х2100мм (ШхВ) в
 осях Ф-Х</t>
  </si>
  <si>
    <t>Демонтаж монолитного
 железобетонного покрытия толщиной 120мм в осях Ц-Ч</t>
  </si>
  <si>
    <t>Демонтаж балок покрытия из швеллера №24П в осях Ц-Ч</t>
  </si>
  <si>
    <t>Демонтаж оштукатуренной кирпичной стены толщиной 180мм высотой 3,8м в
 осях Ц-Ч</t>
  </si>
  <si>
    <t>Демонтаж откатных ворот металлических 2740х2800мм (ШхВ) из уголка 40х40х3мм и стального листа
 1,5мм (1 шт)</t>
  </si>
  <si>
    <t>Демонтаж усиления дверного проема демонтаж перемычки из швеллера
 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</si>
  <si>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</si>
  <si>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</si>
  <si>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 №16П</t>
  </si>
  <si>
    <t>Демонтаж прогонов покрытия из
 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</si>
  <si>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</si>
  <si>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Демонтаж кирпичной стены толщиной
 380мм высотой 5,0м</t>
  </si>
  <si>
    <t>Демонтаж витража 2250х3800мм (ШхВ) с заполнением из однослойного стекла и металла с металлической дверью
 2250х2200мм (ШхВ)</t>
  </si>
  <si>
    <t>Демонтаж витража 3380х2800мм (ШхВ)
 с заполнением из однослойного стекла и металла</t>
  </si>
  <si>
    <t>Демонтаж сборных колонн в пространстве витража: из двух труб
 квадратных 100х100х5мм</t>
  </si>
  <si>
    <t>Демонтаж сборных колонн в пространстве витража: стальной лист
 толщиной 1,5мм</t>
  </si>
  <si>
    <t>Демонтаж колонны сборной: два
 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</si>
  <si>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</si>
  <si>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</si>
  <si>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</si>
  <si>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</si>
  <si>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</si>
  <si>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</si>
  <si>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</si>
  <si>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 2100х900мм (ШхВ)</t>
  </si>
  <si>
    <t>Устройство котлованов ниже отм.
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</si>
  <si>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 - Под Фундаменты под токарный станок ОЦ с ЧПУ 600М – 350мм,
 - Под Фундаменты под токарно- фрезерный станок ОЦ с ЧПУ ТМ- 2500ST – 400мм,
 - Под Фундамент для электропечи шахтной ПШО 6.20/8И1-К – 1792мм,
 - Под коммуникационные лотки –
 110мм,
 - Под Фундаменты под многофункциональный станок ОЦ Puma SMX3100ST – 400мм,
 - Под Фундамент для фрезерного с ЧПУ UMBG VMC120/604А – 200мм,
 - Под Фундамент для токарного с ЧПУ
 SPL330MS – 400мм,
 - Приямки для слива воды – 550мм.</t>
  </si>
  <si>
    <t>Вывоз и утилизация строительного мусора (грунта) на
 расстояние 47 км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</si>
  <si>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</si>
  <si>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</si>
  <si>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уплотнения 0,98</t>
  </si>
  <si>
    <t>Укладка и уплотнение песка с
 коэффициентом уплотнения 0,98 (ГОСТ 8736-93)</t>
  </si>
  <si>
    <t>Укладка и уплотнение щебня М400 с
 коэффициентом уплотнения 0,98 (ГОСТ 8267-93)</t>
  </si>
  <si>
    <t>Монтаж коммуникационного лотка бетонного ЛКБ Optima 300H350</t>
  </si>
  <si>
    <t>Обмазочная гидроизоляция лотка бетонного ЛКБ Optima 300H350 мастикой Технониколь № 24 МГТН в 3
 слоя, расход 1,0кг/м2 на каждый слой</t>
  </si>
  <si>
    <t>Укладка крышки стальной Aguastok КС
 Optima 300 С250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</si>
  <si>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</si>
  <si>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</si>
  <si>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</si>
  <si>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</si>
  <si>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Армирование подстилающих слоев бетонных</t>
  </si>
  <si>
    <t>Устройство подстилающих слоев: бетонных кл. В25 толщиной 300мм с устройством деформационных швов</t>
  </si>
  <si>
    <t>Укладка топпинга серого цвета, расход=4,0кг/м2</t>
  </si>
  <si>
    <t>Монтаж фундамента под электропеч
 ПШО6.20/8И1-К</t>
  </si>
  <si>
    <t>Уплотнение основания грунта
 вибротрамбовками послойно в 1 слой с коэффициентом уплотнения 0,98</t>
  </si>
  <si>
    <t>Укладка щебня М400 (ГОСТ 8267-93) с уплотнением послойно, общая толщина 100мм</t>
  </si>
  <si>
    <t>Устройство подбетонки из бетона кл. В7,5 толщиной 100мм</t>
  </si>
  <si>
    <t>Обмазочная гидроизоляция подбетонки мастикой гидроизоляционной
 Технониколь №24 МГТН в 3 слоя, расход 1,0кг/м2 на каждый слой</t>
  </si>
  <si>
    <t>Устройство железобетонных фундаментов из бетона кл. В25</t>
  </si>
  <si>
    <t>Устройство крышки канала из стали
 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</si>
  <si>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</si>
  <si>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</si>
  <si>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Монтаж 4-х фундаментов под станок
 ОЦ Рита SMX3100ST</t>
  </si>
  <si>
    <t>Укладка щебня М400 (ГОСТ 8267-93) с уплотнением послойно каждые 100мм, общая толщина 200мм</t>
  </si>
  <si>
    <t>Устройство подбетонки из бетона кл. В7,5 толщиной 50мм</t>
  </si>
  <si>
    <t>Монтаж противовибрационного слоя- ВИБРОФАМ SD10(12,5)-
 полиуретановый эластомер</t>
  </si>
  <si>
    <t>Монтаж 5-ти приямков для слива
 воды</t>
  </si>
  <si>
    <t>Устройство изоляционного шва вокруг фундамента из вспененного полиэтилена толщ. 8-10мм, h=1000мм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</si>
  <si>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</si>
  <si>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ИТОГО по объекту</t>
  </si>
  <si>
    <t>НДС-22%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</si>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</sst>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</font>
    <font>
      <b/>
      <sz val="12"/>
      <color rgb="FFFF0000"/>
      <name val="&quot;Times New Roman&quot;"/>
    </font>
    <font>
      <b/>
      <sz val="12"/>
      <color rgb="FF000000"/>
      <name val="&quot;Times New Roman&quot;"/>
    </font>
    <font>
      <b/>
      <sz val="11"/>
      <color theme="1"/>
      <name val="&quot;Times New Roman&quot;"/>
    </font>
    <font>
      <sz val="11"/>
      <color rgb="FF000000"/>
      <name val="&quot;Times New Roman&quot;"/>
    </font>
    <font>
      <sz val="11"/>
      <color theme="1"/>
      <name val="&quot;Times New Roman&quot;"/>
    </font>
    <font>
      <b/>
      <sz val="11"/>
      <color rgb="FF000000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1"/>
      <color rgb="FF0000FF"/>
      <name val="&quot;Times New Roman&quot;"/>
    </font>
    <font>
      <sz val="12"/>
      <color rgb="FF000000"/>
      <name val="&quot;Times New Roman&quot;"/>
    </font>
    <font>
      <sz val="11"/>
      <color rgb="FFFF0000"/>
      <name val="&quot;Times New Roman&quot;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theme="5"/>
      </patternFill>
    </fill>
    <fill>
      <patternFill patternType="solid">
        <fgColor rgb="FF92D050"/>
        <bgColor theme="5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rgb="FFE7E6E6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3" fontId="5" fillId="0" borderId="5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43" fontId="8" fillId="3" borderId="6" xfId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43" fontId="10" fillId="0" borderId="6" xfId="1" applyFont="1" applyBorder="1" applyAlignment="1">
      <alignment horizontal="center" vertical="center" wrapText="1"/>
    </xf>
    <xf numFmtId="43" fontId="10" fillId="4" borderId="6" xfId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43" fontId="11" fillId="3" borderId="6" xfId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horizontal="center" vertical="center" wrapText="1"/>
    </xf>
    <xf numFmtId="43" fontId="10" fillId="5" borderId="6" xfId="1" applyFont="1" applyFill="1" applyBorder="1" applyAlignment="1">
      <alignment horizontal="center" vertical="center" wrapText="1"/>
    </xf>
    <xf numFmtId="43" fontId="10" fillId="6" borderId="6" xfId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3" fontId="8" fillId="2" borderId="6" xfId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43" fontId="2" fillId="3" borderId="8" xfId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43" fontId="2" fillId="3" borderId="9" xfId="1" applyFont="1" applyFill="1" applyBorder="1" applyAlignment="1">
      <alignment horizontal="center" vertical="center"/>
    </xf>
    <xf numFmtId="43" fontId="2" fillId="4" borderId="6" xfId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43" fontId="9" fillId="0" borderId="10" xfId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43" fontId="12" fillId="0" borderId="6" xfId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43" fontId="12" fillId="0" borderId="10" xfId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43" fontId="13" fillId="0" borderId="6" xfId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43" fontId="12" fillId="0" borderId="7" xfId="1" applyFont="1" applyBorder="1" applyAlignment="1">
      <alignment horizontal="center" vertical="center" wrapText="1"/>
    </xf>
    <xf numFmtId="0" fontId="11" fillId="7" borderId="6" xfId="0" applyFont="1" applyFill="1" applyBorder="1" applyAlignment="1">
      <alignment vertical="center" wrapText="1"/>
    </xf>
    <xf numFmtId="0" fontId="11" fillId="7" borderId="6" xfId="0" applyFont="1" applyFill="1" applyBorder="1" applyAlignment="1">
      <alignment horizontal="center" vertical="center" wrapText="1"/>
    </xf>
    <xf numFmtId="43" fontId="11" fillId="7" borderId="6" xfId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43" fontId="14" fillId="0" borderId="6" xfId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43" fontId="9" fillId="4" borderId="6" xfId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vertical="center" wrapText="1"/>
    </xf>
    <xf numFmtId="43" fontId="14" fillId="8" borderId="6" xfId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4" fillId="5" borderId="6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center" vertical="center" wrapText="1"/>
    </xf>
    <xf numFmtId="43" fontId="14" fillId="5" borderId="6" xfId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center" vertical="center" wrapText="1"/>
    </xf>
    <xf numFmtId="43" fontId="9" fillId="5" borderId="6" xfId="1" applyFont="1" applyFill="1" applyBorder="1" applyAlignment="1">
      <alignment horizontal="center" vertical="center" wrapText="1"/>
    </xf>
    <xf numFmtId="43" fontId="9" fillId="6" borderId="6" xfId="1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horizontal="center" vertical="center" wrapText="1"/>
    </xf>
    <xf numFmtId="43" fontId="15" fillId="5" borderId="6" xfId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43" fontId="11" fillId="2" borderId="6" xfId="1" applyFont="1" applyFill="1" applyBorder="1" applyAlignment="1">
      <alignment horizontal="center" vertical="center" wrapText="1"/>
    </xf>
    <xf numFmtId="43" fontId="14" fillId="4" borderId="6" xfId="1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left" vertical="center" wrapText="1"/>
    </xf>
    <xf numFmtId="0" fontId="14" fillId="9" borderId="6" xfId="0" applyFont="1" applyFill="1" applyBorder="1" applyAlignment="1">
      <alignment horizontal="center" vertical="center" wrapText="1"/>
    </xf>
    <xf numFmtId="43" fontId="14" fillId="9" borderId="6" xfId="1" applyFont="1" applyFill="1" applyBorder="1" applyAlignment="1">
      <alignment horizontal="center" vertical="center" wrapText="1"/>
    </xf>
    <xf numFmtId="0" fontId="0" fillId="10" borderId="0" xfId="0" applyFill="1"/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43" fontId="11" fillId="0" borderId="6" xfId="1" applyFont="1" applyBorder="1" applyAlignment="1">
      <alignment horizontal="center" vertical="center" wrapText="1"/>
    </xf>
    <xf numFmtId="43" fontId="14" fillId="11" borderId="6" xfId="1" applyFont="1" applyFill="1" applyBorder="1" applyAlignment="1">
      <alignment horizontal="center" vertical="center" wrapText="1"/>
    </xf>
    <xf numFmtId="43" fontId="14" fillId="6" borderId="6" xfId="1" applyFont="1" applyFill="1" applyBorder="1" applyAlignment="1">
      <alignment horizontal="center" vertical="center" wrapText="1"/>
    </xf>
    <xf numFmtId="43" fontId="10" fillId="12" borderId="6" xfId="1" applyFont="1" applyFill="1" applyBorder="1" applyAlignment="1">
      <alignment horizontal="center" vertical="center" wrapText="1"/>
    </xf>
    <xf numFmtId="43" fontId="16" fillId="0" borderId="6" xfId="1" applyFont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43" fontId="10" fillId="12" borderId="0" xfId="1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43" fontId="10" fillId="7" borderId="6" xfId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vertical="center" wrapText="1"/>
    </xf>
    <xf numFmtId="43" fontId="17" fillId="2" borderId="6" xfId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vertical="center" wrapText="1"/>
    </xf>
    <xf numFmtId="43" fontId="18" fillId="3" borderId="6" xfId="1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left" vertical="center" wrapText="1"/>
    </xf>
    <xf numFmtId="43" fontId="19" fillId="5" borderId="6" xfId="1" applyFont="1" applyFill="1" applyBorder="1" applyAlignment="1">
      <alignment horizontal="center" vertical="center" wrapText="1"/>
    </xf>
    <xf numFmtId="43" fontId="20" fillId="6" borderId="6" xfId="1" applyFont="1" applyFill="1" applyBorder="1" applyAlignment="1">
      <alignment horizontal="center" vertical="center" wrapText="1"/>
    </xf>
    <xf numFmtId="43" fontId="19" fillId="6" borderId="6" xfId="1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43" fontId="19" fillId="0" borderId="6" xfId="1" applyFont="1" applyBorder="1" applyAlignment="1">
      <alignment horizontal="center" vertical="center" wrapText="1"/>
    </xf>
    <xf numFmtId="0" fontId="19" fillId="13" borderId="6" xfId="0" applyFont="1" applyFill="1" applyBorder="1" applyAlignment="1">
      <alignment horizontal="center" vertical="center" wrapText="1"/>
    </xf>
    <xf numFmtId="0" fontId="19" fillId="13" borderId="6" xfId="0" applyFont="1" applyFill="1" applyBorder="1" applyAlignment="1">
      <alignment horizontal="left" vertical="center" wrapText="1"/>
    </xf>
    <xf numFmtId="43" fontId="19" fillId="13" borderId="6" xfId="1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vertical="center" wrapText="1"/>
    </xf>
    <xf numFmtId="43" fontId="21" fillId="5" borderId="6" xfId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vertical="center" wrapText="1"/>
    </xf>
    <xf numFmtId="43" fontId="17" fillId="3" borderId="6" xfId="1" applyFont="1" applyFill="1" applyBorder="1" applyAlignment="1">
      <alignment horizontal="center" vertical="center" wrapText="1"/>
    </xf>
    <xf numFmtId="0" fontId="19" fillId="14" borderId="6" xfId="0" applyFont="1" applyFill="1" applyBorder="1" applyAlignment="1">
      <alignment horizontal="center" vertical="center" wrapText="1"/>
    </xf>
    <xf numFmtId="0" fontId="19" fillId="14" borderId="6" xfId="0" applyFont="1" applyFill="1" applyBorder="1" applyAlignment="1">
      <alignment horizontal="left" vertical="center" wrapText="1"/>
    </xf>
    <xf numFmtId="43" fontId="19" fillId="14" borderId="6" xfId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vertical="center" wrapText="1"/>
    </xf>
    <xf numFmtId="43" fontId="18" fillId="2" borderId="6" xfId="1" applyFont="1" applyFill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43" fontId="19" fillId="4" borderId="6" xfId="1" applyFont="1" applyFill="1" applyBorder="1" applyAlignment="1">
      <alignment horizontal="center" vertical="center" wrapText="1"/>
    </xf>
    <xf numFmtId="0" fontId="19" fillId="15" borderId="6" xfId="0" applyFont="1" applyFill="1" applyBorder="1" applyAlignment="1">
      <alignment horizontal="center" vertical="center" wrapText="1"/>
    </xf>
    <xf numFmtId="0" fontId="19" fillId="15" borderId="6" xfId="0" applyFont="1" applyFill="1" applyBorder="1" applyAlignment="1">
      <alignment horizontal="left" vertical="center" wrapText="1"/>
    </xf>
    <xf numFmtId="43" fontId="19" fillId="15" borderId="6" xfId="1" applyFont="1" applyFill="1" applyBorder="1" applyAlignment="1">
      <alignment horizontal="center" vertical="center" wrapText="1"/>
    </xf>
    <xf numFmtId="43" fontId="19" fillId="16" borderId="6" xfId="1" applyFont="1" applyFill="1" applyBorder="1" applyAlignment="1">
      <alignment horizontal="center" vertical="center" wrapText="1"/>
    </xf>
    <xf numFmtId="43" fontId="19" fillId="17" borderId="6" xfId="1" applyFont="1" applyFill="1" applyBorder="1" applyAlignment="1">
      <alignment horizontal="center" vertical="center" wrapText="1"/>
    </xf>
    <xf numFmtId="0" fontId="22" fillId="18" borderId="6" xfId="0" applyFont="1" applyFill="1" applyBorder="1" applyAlignment="1">
      <alignment horizontal="left" vertical="center" wrapText="1"/>
    </xf>
    <xf numFmtId="0" fontId="22" fillId="18" borderId="6" xfId="0" applyFont="1" applyFill="1" applyBorder="1" applyAlignment="1">
      <alignment horizontal="center" vertical="center" wrapText="1"/>
    </xf>
    <xf numFmtId="43" fontId="22" fillId="18" borderId="6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 wrapText="1"/>
    </xf>
    <xf numFmtId="43" fontId="8" fillId="4" borderId="6" xfId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1" fillId="19" borderId="6" xfId="0" applyFont="1" applyFill="1" applyBorder="1" applyAlignment="1">
      <alignment vertical="center" wrapText="1"/>
    </xf>
    <xf numFmtId="0" fontId="11" fillId="19" borderId="6" xfId="0" applyFont="1" applyFill="1" applyBorder="1" applyAlignment="1">
      <alignment horizontal="center" vertical="center" wrapText="1"/>
    </xf>
    <xf numFmtId="43" fontId="11" fillId="19" borderId="6" xfId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horizontal="center" vertical="center" wrapText="1"/>
    </xf>
    <xf numFmtId="43" fontId="9" fillId="4" borderId="7" xfId="1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43" fontId="7" fillId="20" borderId="6" xfId="1" applyFont="1" applyFill="1" applyBorder="1" applyAlignment="1">
      <alignment horizontal="center" vertical="center" wrapText="1"/>
    </xf>
    <xf numFmtId="0" fontId="8" fillId="19" borderId="6" xfId="0" applyFont="1" applyFill="1" applyBorder="1" applyAlignment="1">
      <alignment vertical="center" wrapText="1"/>
    </xf>
    <xf numFmtId="0" fontId="8" fillId="19" borderId="6" xfId="0" applyFont="1" applyFill="1" applyBorder="1" applyAlignment="1">
      <alignment horizontal="center" vertical="center" wrapText="1"/>
    </xf>
    <xf numFmtId="43" fontId="8" fillId="19" borderId="6" xfId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_10_&#1089;&#1074;&#1086;&#1076;_5_&#1094;&#1077;&#1085;&#1086;&#1074;&#1072;&#1103;_27_01_26_&#1082;&#1086;&#1088;&#1088;_16_02_&#1074;2_&#1076;&#1083;&#1103;_&#1084;&#1086;&#1076;&#1077;&#1083;&#1080;_&#1082;&#1086;&#1088;&#1088;_16_4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ТР_АР"/>
      <sheetName val="МТР_КР"/>
      <sheetName val="КЖ"/>
      <sheetName val="МТР_ЭМ+76+77"/>
      <sheetName val="образец МТР"/>
      <sheetName val="вход выход"/>
      <sheetName val="анализ кровля"/>
      <sheetName val="корр ш провод"/>
      <sheetName val="ценовая таблица "/>
    </sheetNames>
    <sheetDataSet>
      <sheetData sheetId="0" refreshError="1"/>
      <sheetData sheetId="1">
        <row r="5">
          <cell r="F5">
            <v>1</v>
          </cell>
          <cell r="H5">
            <v>103.33</v>
          </cell>
        </row>
        <row r="6">
          <cell r="F6">
            <v>1</v>
          </cell>
          <cell r="H6">
            <v>37.700000000000003</v>
          </cell>
        </row>
        <row r="13">
          <cell r="F13">
            <v>1</v>
          </cell>
          <cell r="H13">
            <v>3475</v>
          </cell>
        </row>
        <row r="14">
          <cell r="F14">
            <v>1</v>
          </cell>
          <cell r="H14">
            <v>35474.300000000003</v>
          </cell>
        </row>
        <row r="15">
          <cell r="H15">
            <v>900.36</v>
          </cell>
        </row>
        <row r="19">
          <cell r="F19">
            <v>1.1499999999999999</v>
          </cell>
          <cell r="H19">
            <v>274</v>
          </cell>
        </row>
        <row r="21">
          <cell r="H21">
            <v>2270.61</v>
          </cell>
        </row>
        <row r="25">
          <cell r="H25">
            <v>72.33</v>
          </cell>
        </row>
        <row r="28">
          <cell r="H28">
            <v>1138.1600000000001</v>
          </cell>
        </row>
        <row r="32">
          <cell r="H32">
            <v>844.42</v>
          </cell>
        </row>
        <row r="38">
          <cell r="F38">
            <v>1</v>
          </cell>
          <cell r="H38">
            <v>16.670000000000002</v>
          </cell>
        </row>
        <row r="40">
          <cell r="F40">
            <v>1.03</v>
          </cell>
          <cell r="H40">
            <v>3166.67</v>
          </cell>
        </row>
        <row r="42">
          <cell r="H42">
            <v>453.87</v>
          </cell>
        </row>
        <row r="47">
          <cell r="H47">
            <v>530.86</v>
          </cell>
        </row>
        <row r="54">
          <cell r="F54">
            <v>1.05</v>
          </cell>
          <cell r="H54">
            <v>600</v>
          </cell>
        </row>
        <row r="55">
          <cell r="H55">
            <v>1395.08</v>
          </cell>
        </row>
        <row r="59">
          <cell r="F59">
            <v>1.03</v>
          </cell>
          <cell r="H59">
            <v>3166.67</v>
          </cell>
        </row>
        <row r="61">
          <cell r="H61">
            <v>1862.44</v>
          </cell>
        </row>
        <row r="69">
          <cell r="H69">
            <v>8130</v>
          </cell>
        </row>
        <row r="70">
          <cell r="F70">
            <v>1.03</v>
          </cell>
          <cell r="H70">
            <v>909.25</v>
          </cell>
        </row>
        <row r="71">
          <cell r="F71">
            <v>1.1499999999999999</v>
          </cell>
          <cell r="H71">
            <v>27441.95</v>
          </cell>
        </row>
        <row r="75">
          <cell r="F75">
            <v>1.1499999999999999</v>
          </cell>
          <cell r="H75">
            <v>228.4</v>
          </cell>
        </row>
        <row r="79">
          <cell r="F79">
            <v>1.1499999999999999</v>
          </cell>
          <cell r="H79">
            <v>274.42</v>
          </cell>
        </row>
        <row r="83">
          <cell r="H83">
            <v>593.29999999999995</v>
          </cell>
        </row>
        <row r="87">
          <cell r="H87">
            <v>72.099999999999994</v>
          </cell>
        </row>
        <row r="88">
          <cell r="H88">
            <v>7233</v>
          </cell>
        </row>
        <row r="91">
          <cell r="F91">
            <v>1.03</v>
          </cell>
          <cell r="H91">
            <v>15376.86</v>
          </cell>
        </row>
        <row r="92">
          <cell r="H92">
            <v>888.65</v>
          </cell>
        </row>
        <row r="96">
          <cell r="F96">
            <v>1</v>
          </cell>
          <cell r="H96">
            <v>291.67</v>
          </cell>
        </row>
        <row r="100">
          <cell r="H100">
            <v>876.02</v>
          </cell>
        </row>
        <row r="106">
          <cell r="H106">
            <v>493.74</v>
          </cell>
        </row>
        <row r="112">
          <cell r="H112">
            <v>1090.47</v>
          </cell>
        </row>
        <row r="118">
          <cell r="H118">
            <v>402760.27</v>
          </cell>
        </row>
        <row r="125">
          <cell r="H125">
            <v>416232.7</v>
          </cell>
        </row>
        <row r="133">
          <cell r="F133">
            <v>1.1499999999999999</v>
          </cell>
          <cell r="H133">
            <v>274</v>
          </cell>
        </row>
        <row r="136">
          <cell r="H136">
            <v>3533.32</v>
          </cell>
        </row>
        <row r="137">
          <cell r="H137">
            <v>631.33000000000004</v>
          </cell>
        </row>
        <row r="148">
          <cell r="H148">
            <v>51666.67</v>
          </cell>
        </row>
        <row r="153">
          <cell r="H153">
            <v>2471.77</v>
          </cell>
        </row>
        <row r="159">
          <cell r="F159">
            <v>1.03</v>
          </cell>
          <cell r="H159">
            <v>813.33</v>
          </cell>
        </row>
        <row r="160">
          <cell r="F160">
            <v>1.03</v>
          </cell>
          <cell r="H160">
            <v>533.42999999999995</v>
          </cell>
        </row>
        <row r="163">
          <cell r="H163">
            <v>1140</v>
          </cell>
        </row>
        <row r="164">
          <cell r="F164">
            <v>1.1499999999999999</v>
          </cell>
          <cell r="H164">
            <v>655</v>
          </cell>
        </row>
        <row r="165">
          <cell r="H165">
            <v>7.39</v>
          </cell>
        </row>
        <row r="169">
          <cell r="H169">
            <v>86423.86</v>
          </cell>
        </row>
        <row r="172">
          <cell r="H172">
            <v>12300</v>
          </cell>
        </row>
        <row r="174">
          <cell r="H174">
            <v>274.29000000000002</v>
          </cell>
        </row>
        <row r="176">
          <cell r="H176">
            <v>146666.67000000001</v>
          </cell>
        </row>
        <row r="178">
          <cell r="H178">
            <v>54.33</v>
          </cell>
        </row>
        <row r="180">
          <cell r="H180">
            <v>1174.9000000000001</v>
          </cell>
        </row>
        <row r="185">
          <cell r="H185">
            <v>8130</v>
          </cell>
        </row>
        <row r="186">
          <cell r="H186">
            <v>898.02</v>
          </cell>
        </row>
        <row r="189">
          <cell r="H189">
            <v>540</v>
          </cell>
        </row>
        <row r="196">
          <cell r="H196">
            <v>51666.67</v>
          </cell>
        </row>
        <row r="200">
          <cell r="F200">
            <v>1.03</v>
          </cell>
          <cell r="H200">
            <v>7315</v>
          </cell>
        </row>
        <row r="214">
          <cell r="H214">
            <v>5.04</v>
          </cell>
        </row>
        <row r="218">
          <cell r="H218">
            <v>92384</v>
          </cell>
        </row>
        <row r="239">
          <cell r="H239">
            <v>51666.67</v>
          </cell>
        </row>
        <row r="257">
          <cell r="H257">
            <v>5.71</v>
          </cell>
        </row>
        <row r="261">
          <cell r="H261">
            <v>92384</v>
          </cell>
        </row>
        <row r="282">
          <cell r="H282">
            <v>51666.67</v>
          </cell>
        </row>
        <row r="300">
          <cell r="H300">
            <v>4.84</v>
          </cell>
        </row>
        <row r="304">
          <cell r="H304">
            <v>92384</v>
          </cell>
        </row>
      </sheetData>
      <sheetData sheetId="2">
        <row r="9">
          <cell r="H9">
            <v>5704</v>
          </cell>
        </row>
        <row r="14">
          <cell r="H14">
            <v>5704</v>
          </cell>
        </row>
        <row r="20">
          <cell r="H20">
            <v>16.670000000000002</v>
          </cell>
        </row>
        <row r="27">
          <cell r="H27">
            <v>54002.35</v>
          </cell>
        </row>
        <row r="31">
          <cell r="H31">
            <v>212600</v>
          </cell>
        </row>
        <row r="35">
          <cell r="H35">
            <v>24.4</v>
          </cell>
        </row>
        <row r="36">
          <cell r="H36">
            <v>17.899999999999999</v>
          </cell>
        </row>
        <row r="41">
          <cell r="H41">
            <v>53487.31</v>
          </cell>
        </row>
        <row r="51">
          <cell r="H51">
            <v>53487.31</v>
          </cell>
        </row>
        <row r="64">
          <cell r="H64">
            <v>53487.31</v>
          </cell>
        </row>
        <row r="73">
          <cell r="H73">
            <v>60368.84</v>
          </cell>
        </row>
        <row r="76">
          <cell r="H76">
            <v>9538.8799999999992</v>
          </cell>
        </row>
        <row r="81">
          <cell r="H81">
            <v>17.899999999999999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B71A6-E85F-477F-A5DC-303BC0B681CD}">
  <dimension ref="A1:K866"/>
  <sheetViews>
    <sheetView tabSelected="1" topLeftCell="A563" workbookViewId="0">
      <selection activeCell="F587" sqref="F587"/>
    </sheetView>
  </sheetViews>
  <sheetFormatPr defaultColWidth="12.5546875" defaultRowHeight="14.4" outlineLevelRow="1"/>
  <cols>
    <col min="1" max="2" width="10.109375" customWidth="1"/>
    <col min="3" max="3" width="44.44140625" customWidth="1"/>
    <col min="4" max="4" width="8.44140625" style="149" customWidth="1"/>
    <col min="5" max="5" width="10" style="149" bestFit="1" customWidth="1"/>
    <col min="6" max="6" width="20.5546875" style="100" customWidth="1"/>
    <col min="7" max="7" width="19" style="100" bestFit="1" customWidth="1"/>
    <col min="8" max="8" width="35.33203125" style="100" customWidth="1"/>
    <col min="9" max="9" width="14.77734375" style="100" bestFit="1" customWidth="1"/>
    <col min="10" max="10" width="15.6640625" style="100" customWidth="1"/>
    <col min="11" max="11" width="17.88671875" style="100" customWidth="1"/>
  </cols>
  <sheetData>
    <row r="1" spans="1:11" ht="72">
      <c r="A1" s="1"/>
      <c r="B1" s="1"/>
      <c r="C1" s="1" t="s">
        <v>0</v>
      </c>
      <c r="D1" s="2"/>
      <c r="E1" s="2"/>
      <c r="F1" s="3"/>
      <c r="G1" s="3"/>
      <c r="H1" s="3"/>
      <c r="I1" s="3"/>
      <c r="J1" s="3"/>
      <c r="K1" s="3"/>
    </row>
    <row r="2" spans="1:11">
      <c r="A2" s="1"/>
      <c r="B2" s="1"/>
      <c r="C2" s="1"/>
      <c r="D2" s="2"/>
      <c r="E2" s="2"/>
      <c r="F2" s="3"/>
      <c r="G2" s="3"/>
      <c r="H2" s="3"/>
      <c r="I2" s="3"/>
      <c r="J2" s="3"/>
      <c r="K2" s="3"/>
    </row>
    <row r="3" spans="1:11" ht="28.5" customHeight="1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150" t="s">
        <v>6</v>
      </c>
      <c r="G3" s="151"/>
      <c r="H3" s="152" t="s">
        <v>7</v>
      </c>
      <c r="I3" s="150" t="s">
        <v>8</v>
      </c>
      <c r="J3" s="151"/>
      <c r="K3" s="152" t="s">
        <v>9</v>
      </c>
    </row>
    <row r="4" spans="1:11">
      <c r="A4" s="6"/>
      <c r="B4" s="6"/>
      <c r="C4" s="6"/>
      <c r="D4" s="7"/>
      <c r="E4" s="7"/>
      <c r="F4" s="8" t="s">
        <v>10</v>
      </c>
      <c r="G4" s="8" t="s">
        <v>11</v>
      </c>
      <c r="H4" s="153"/>
      <c r="I4" s="8" t="s">
        <v>10</v>
      </c>
      <c r="J4" s="8" t="s">
        <v>11</v>
      </c>
      <c r="K4" s="153"/>
    </row>
    <row r="5" spans="1:11">
      <c r="A5" s="9"/>
      <c r="B5" s="9"/>
      <c r="C5" s="9"/>
      <c r="D5" s="10"/>
      <c r="E5" s="10"/>
      <c r="F5" s="11"/>
      <c r="G5" s="11"/>
      <c r="H5" s="11"/>
      <c r="I5" s="11"/>
      <c r="J5" s="11"/>
      <c r="K5" s="11"/>
    </row>
    <row r="6" spans="1:11" ht="109.2">
      <c r="A6" s="12"/>
      <c r="B6" s="12"/>
      <c r="C6" s="12" t="s">
        <v>12</v>
      </c>
      <c r="D6" s="12"/>
      <c r="E6" s="12"/>
      <c r="F6" s="13">
        <f>F7+F25+F39+F72+F94</f>
        <v>54522036.159259722</v>
      </c>
      <c r="G6" s="13">
        <f>G7+G25+G39+G72+G94</f>
        <v>60801740.182344265</v>
      </c>
      <c r="H6" s="13">
        <f>F6+G6</f>
        <v>115323776.34160399</v>
      </c>
      <c r="I6" s="13"/>
      <c r="J6" s="13"/>
      <c r="K6" s="13">
        <f>I6+J6</f>
        <v>0</v>
      </c>
    </row>
    <row r="7" spans="1:11" ht="15.6" hidden="1" outlineLevel="1">
      <c r="A7" s="14"/>
      <c r="B7" s="14"/>
      <c r="C7" s="14" t="s">
        <v>13</v>
      </c>
      <c r="D7" s="14"/>
      <c r="E7" s="14"/>
      <c r="F7" s="15">
        <f>F8+F13+F16+F23</f>
        <v>12453320.6</v>
      </c>
      <c r="G7" s="15">
        <f>G8+G13+G16+G23</f>
        <v>36877775.839344263</v>
      </c>
      <c r="H7" s="15">
        <f>H8+H13+H16+H23</f>
        <v>49331096.439344265</v>
      </c>
      <c r="I7" s="15"/>
      <c r="J7" s="15"/>
      <c r="K7" s="15"/>
    </row>
    <row r="8" spans="1:11" hidden="1" outlineLevel="1">
      <c r="A8" s="16"/>
      <c r="B8" s="16"/>
      <c r="C8" s="16" t="s">
        <v>14</v>
      </c>
      <c r="D8" s="17"/>
      <c r="E8" s="17"/>
      <c r="F8" s="18">
        <f>SUM(F9:F12)</f>
        <v>4044000</v>
      </c>
      <c r="G8" s="18">
        <f>SUM(G9:G12)</f>
        <v>15245901.639344264</v>
      </c>
      <c r="H8" s="18">
        <f>SUM(H9:H12)</f>
        <v>19289901.639344264</v>
      </c>
      <c r="I8" s="18"/>
      <c r="J8" s="18"/>
      <c r="K8" s="18">
        <f>I8+J8</f>
        <v>0</v>
      </c>
    </row>
    <row r="9" spans="1:11" hidden="1" outlineLevel="1">
      <c r="A9" s="154">
        <v>1</v>
      </c>
      <c r="B9" s="154">
        <v>1</v>
      </c>
      <c r="C9" s="154" t="s">
        <v>15</v>
      </c>
      <c r="D9" s="155" t="s">
        <v>16</v>
      </c>
      <c r="E9" s="155">
        <v>194</v>
      </c>
      <c r="F9" s="70">
        <f>E9*I9</f>
        <v>388000</v>
      </c>
      <c r="G9" s="70">
        <f>E9*J9</f>
        <v>0</v>
      </c>
      <c r="H9" s="70">
        <f>F9+G9</f>
        <v>388000</v>
      </c>
      <c r="I9" s="70">
        <v>2000</v>
      </c>
      <c r="J9" s="70">
        <v>0</v>
      </c>
      <c r="K9" s="70">
        <f>I9+J9</f>
        <v>2000</v>
      </c>
    </row>
    <row r="10" spans="1:11" hidden="1" outlineLevel="1">
      <c r="A10" s="154">
        <v>2</v>
      </c>
      <c r="B10" s="154">
        <v>2</v>
      </c>
      <c r="C10" s="154" t="s">
        <v>17</v>
      </c>
      <c r="D10" s="155" t="s">
        <v>18</v>
      </c>
      <c r="E10" s="155">
        <v>1300</v>
      </c>
      <c r="F10" s="70">
        <f>E10*I10</f>
        <v>156000</v>
      </c>
      <c r="G10" s="70">
        <f>E10*J10</f>
        <v>0</v>
      </c>
      <c r="H10" s="70">
        <f>F10+G10</f>
        <v>156000</v>
      </c>
      <c r="I10" s="70">
        <v>120</v>
      </c>
      <c r="J10" s="70">
        <v>0</v>
      </c>
      <c r="K10" s="70">
        <f>I10+J10</f>
        <v>120</v>
      </c>
    </row>
    <row r="11" spans="1:11" hidden="1" outlineLevel="1">
      <c r="A11" s="156"/>
      <c r="B11" s="156"/>
      <c r="C11" s="156" t="s">
        <v>19</v>
      </c>
      <c r="D11" s="157"/>
      <c r="E11" s="157"/>
      <c r="F11" s="158"/>
      <c r="G11" s="158"/>
      <c r="H11" s="158"/>
      <c r="I11" s="158"/>
      <c r="J11" s="158"/>
      <c r="K11" s="158">
        <f>I11+J11</f>
        <v>0</v>
      </c>
    </row>
    <row r="12" spans="1:11" ht="27.6" hidden="1" outlineLevel="1">
      <c r="A12" s="159">
        <v>3</v>
      </c>
      <c r="B12" s="159">
        <v>3</v>
      </c>
      <c r="C12" s="159" t="s">
        <v>20</v>
      </c>
      <c r="D12" s="160" t="s">
        <v>16</v>
      </c>
      <c r="E12" s="160">
        <v>100</v>
      </c>
      <c r="F12" s="25">
        <f>E12*I12</f>
        <v>3500000</v>
      </c>
      <c r="G12" s="25">
        <f>E12*J12</f>
        <v>15245901.639344264</v>
      </c>
      <c r="H12" s="25">
        <f>F12+G12</f>
        <v>18745901.639344264</v>
      </c>
      <c r="I12" s="25">
        <v>35000</v>
      </c>
      <c r="J12" s="25">
        <f>186000/1.22</f>
        <v>152459.01639344264</v>
      </c>
      <c r="K12" s="25">
        <f>I12+J12</f>
        <v>187459.01639344264</v>
      </c>
    </row>
    <row r="13" spans="1:11" ht="27.6" hidden="1" outlineLevel="1">
      <c r="A13" s="161">
        <v>0</v>
      </c>
      <c r="B13" s="161"/>
      <c r="C13" s="161" t="s">
        <v>21</v>
      </c>
      <c r="D13" s="162"/>
      <c r="E13" s="162"/>
      <c r="F13" s="163">
        <f>SUM(F14,F15)</f>
        <v>1088000</v>
      </c>
      <c r="G13" s="163">
        <f>SUM(G14,G15)</f>
        <v>9295149</v>
      </c>
      <c r="H13" s="163">
        <f>SUM(H14,H15)</f>
        <v>10383149</v>
      </c>
      <c r="I13" s="163"/>
      <c r="J13" s="163"/>
      <c r="K13" s="163"/>
    </row>
    <row r="14" spans="1:11" ht="27.6" hidden="1" outlineLevel="1">
      <c r="A14" s="164">
        <v>4</v>
      </c>
      <c r="B14" s="164">
        <v>4</v>
      </c>
      <c r="C14" s="164" t="s">
        <v>22</v>
      </c>
      <c r="D14" s="165" t="s">
        <v>18</v>
      </c>
      <c r="E14" s="165">
        <v>300</v>
      </c>
      <c r="F14" s="166">
        <f>E14*I14</f>
        <v>660000</v>
      </c>
      <c r="G14" s="166">
        <f>E14*J14</f>
        <v>2632749</v>
      </c>
      <c r="H14" s="166">
        <f>F14+G14</f>
        <v>3292749</v>
      </c>
      <c r="I14" s="166">
        <v>2200</v>
      </c>
      <c r="J14" s="166">
        <v>8775.83</v>
      </c>
      <c r="K14" s="166">
        <f>I14+J14</f>
        <v>10975.83</v>
      </c>
    </row>
    <row r="15" spans="1:11" hidden="1" outlineLevel="1">
      <c r="A15" s="154">
        <v>5</v>
      </c>
      <c r="B15" s="154">
        <v>5</v>
      </c>
      <c r="C15" s="154" t="s">
        <v>23</v>
      </c>
      <c r="D15" s="155" t="s">
        <v>18</v>
      </c>
      <c r="E15" s="155">
        <v>800</v>
      </c>
      <c r="F15" s="70">
        <f>E15*I15</f>
        <v>428000</v>
      </c>
      <c r="G15" s="70">
        <f>E15*J15</f>
        <v>6662400</v>
      </c>
      <c r="H15" s="70">
        <f>F15+G15</f>
        <v>7090400</v>
      </c>
      <c r="I15" s="70">
        <v>535</v>
      </c>
      <c r="J15" s="70">
        <v>8328</v>
      </c>
      <c r="K15" s="70">
        <f>I15+J15</f>
        <v>8863</v>
      </c>
    </row>
    <row r="16" spans="1:11" hidden="1" outlineLevel="1">
      <c r="A16" s="17">
        <v>0</v>
      </c>
      <c r="B16" s="17"/>
      <c r="C16" s="17" t="s">
        <v>24</v>
      </c>
      <c r="D16" s="17"/>
      <c r="E16" s="17"/>
      <c r="F16" s="18">
        <f>SUM(F17:F22)</f>
        <v>3303000.6</v>
      </c>
      <c r="G16" s="18">
        <f>SUM(G17:G22)</f>
        <v>6817265.2000000002</v>
      </c>
      <c r="H16" s="18">
        <f>SUM(H17:H22)</f>
        <v>10120265.800000001</v>
      </c>
      <c r="I16" s="18"/>
      <c r="J16" s="18"/>
      <c r="K16" s="18"/>
    </row>
    <row r="17" spans="1:11" ht="55.2" hidden="1" outlineLevel="1">
      <c r="A17" s="29">
        <v>6</v>
      </c>
      <c r="B17" s="29">
        <v>6</v>
      </c>
      <c r="C17" s="29" t="s">
        <v>25</v>
      </c>
      <c r="D17" s="30" t="s">
        <v>26</v>
      </c>
      <c r="E17" s="30">
        <v>6</v>
      </c>
      <c r="F17" s="31">
        <f t="shared" ref="F17:F22" si="0">E17*I17</f>
        <v>225312</v>
      </c>
      <c r="G17" s="31">
        <f t="shared" ref="G17:G22" si="1">E17*J17</f>
        <v>337932</v>
      </c>
      <c r="H17" s="31">
        <f t="shared" ref="H17:H22" si="2">F17+G17</f>
        <v>563244</v>
      </c>
      <c r="I17" s="31">
        <v>37552</v>
      </c>
      <c r="J17" s="32">
        <v>56322</v>
      </c>
      <c r="K17" s="31">
        <f t="shared" ref="K17:K22" si="3">I17+J17</f>
        <v>93874</v>
      </c>
    </row>
    <row r="18" spans="1:11" ht="55.2" hidden="1" outlineLevel="1">
      <c r="A18" s="29">
        <v>7</v>
      </c>
      <c r="B18" s="29">
        <v>7</v>
      </c>
      <c r="C18" s="29" t="s">
        <v>27</v>
      </c>
      <c r="D18" s="30" t="s">
        <v>26</v>
      </c>
      <c r="E18" s="30">
        <v>2</v>
      </c>
      <c r="F18" s="31">
        <f t="shared" si="0"/>
        <v>80482</v>
      </c>
      <c r="G18" s="31">
        <f t="shared" si="1"/>
        <v>133680</v>
      </c>
      <c r="H18" s="31">
        <f t="shared" si="2"/>
        <v>214162</v>
      </c>
      <c r="I18" s="31">
        <v>40241</v>
      </c>
      <c r="J18" s="31">
        <v>66840</v>
      </c>
      <c r="K18" s="31">
        <f t="shared" si="3"/>
        <v>107081</v>
      </c>
    </row>
    <row r="19" spans="1:11" ht="41.4" hidden="1" outlineLevel="1">
      <c r="A19" s="29">
        <v>8</v>
      </c>
      <c r="B19" s="29">
        <v>8</v>
      </c>
      <c r="C19" s="29" t="s">
        <v>28</v>
      </c>
      <c r="D19" s="30" t="s">
        <v>26</v>
      </c>
      <c r="E19" s="30">
        <v>2</v>
      </c>
      <c r="F19" s="31">
        <f t="shared" si="0"/>
        <v>58938</v>
      </c>
      <c r="G19" s="31">
        <f t="shared" si="1"/>
        <v>88396</v>
      </c>
      <c r="H19" s="31">
        <f t="shared" si="2"/>
        <v>147334</v>
      </c>
      <c r="I19" s="31">
        <v>29469</v>
      </c>
      <c r="J19" s="32">
        <v>44198</v>
      </c>
      <c r="K19" s="31">
        <f t="shared" si="3"/>
        <v>73667</v>
      </c>
    </row>
    <row r="20" spans="1:11" ht="27.6" hidden="1" outlineLevel="1">
      <c r="A20" s="29">
        <v>9</v>
      </c>
      <c r="B20" s="29">
        <v>9</v>
      </c>
      <c r="C20" s="29" t="s">
        <v>29</v>
      </c>
      <c r="D20" s="30" t="s">
        <v>26</v>
      </c>
      <c r="E20" s="30">
        <v>8</v>
      </c>
      <c r="F20" s="31">
        <f t="shared" si="0"/>
        <v>2431584</v>
      </c>
      <c r="G20" s="31">
        <f t="shared" si="1"/>
        <v>5343160</v>
      </c>
      <c r="H20" s="31">
        <f t="shared" si="2"/>
        <v>7774744</v>
      </c>
      <c r="I20" s="31">
        <v>303948</v>
      </c>
      <c r="J20" s="32">
        <v>667895</v>
      </c>
      <c r="K20" s="31">
        <f t="shared" si="3"/>
        <v>971843</v>
      </c>
    </row>
    <row r="21" spans="1:11" ht="41.4" hidden="1" outlineLevel="1">
      <c r="A21" s="29">
        <v>10</v>
      </c>
      <c r="B21" s="29">
        <v>10</v>
      </c>
      <c r="C21" s="29" t="s">
        <v>30</v>
      </c>
      <c r="D21" s="30" t="s">
        <v>26</v>
      </c>
      <c r="E21" s="30">
        <v>2</v>
      </c>
      <c r="F21" s="31">
        <f t="shared" si="0"/>
        <v>371660</v>
      </c>
      <c r="G21" s="31">
        <f t="shared" si="1"/>
        <v>816686</v>
      </c>
      <c r="H21" s="31">
        <f t="shared" si="2"/>
        <v>1188346</v>
      </c>
      <c r="I21" s="31">
        <v>185830</v>
      </c>
      <c r="J21" s="32">
        <v>408343</v>
      </c>
      <c r="K21" s="31">
        <f t="shared" si="3"/>
        <v>594173</v>
      </c>
    </row>
    <row r="22" spans="1:11" ht="27.6" hidden="1" outlineLevel="1">
      <c r="A22" s="29">
        <v>11</v>
      </c>
      <c r="B22" s="29">
        <v>11</v>
      </c>
      <c r="C22" s="29" t="s">
        <v>31</v>
      </c>
      <c r="D22" s="30" t="s">
        <v>32</v>
      </c>
      <c r="E22" s="30">
        <v>41.7</v>
      </c>
      <c r="F22" s="31">
        <f t="shared" si="0"/>
        <v>135024.6</v>
      </c>
      <c r="G22" s="31">
        <f t="shared" si="1"/>
        <v>97411.200000000012</v>
      </c>
      <c r="H22" s="31">
        <f t="shared" si="2"/>
        <v>232435.80000000002</v>
      </c>
      <c r="I22" s="31">
        <v>3238</v>
      </c>
      <c r="J22" s="32">
        <v>2336</v>
      </c>
      <c r="K22" s="31">
        <f t="shared" si="3"/>
        <v>5574</v>
      </c>
    </row>
    <row r="23" spans="1:11" hidden="1" outlineLevel="1">
      <c r="A23" s="16"/>
      <c r="B23" s="16"/>
      <c r="C23" s="16" t="s">
        <v>33</v>
      </c>
      <c r="D23" s="17"/>
      <c r="E23" s="17"/>
      <c r="F23" s="18">
        <f>SUM(F24)</f>
        <v>4018320</v>
      </c>
      <c r="G23" s="18">
        <f>SUM(G24)</f>
        <v>5519460</v>
      </c>
      <c r="H23" s="18">
        <f>SUM(H24)</f>
        <v>9537780</v>
      </c>
      <c r="I23" s="18"/>
      <c r="J23" s="18"/>
      <c r="K23" s="18"/>
    </row>
    <row r="24" spans="1:11" hidden="1" outlineLevel="1">
      <c r="A24" s="29">
        <v>12</v>
      </c>
      <c r="B24" s="29">
        <v>12</v>
      </c>
      <c r="C24" s="29" t="s">
        <v>34</v>
      </c>
      <c r="D24" s="30" t="s">
        <v>26</v>
      </c>
      <c r="E24" s="30">
        <v>60</v>
      </c>
      <c r="F24" s="31">
        <f>E24*I24</f>
        <v>4018320</v>
      </c>
      <c r="G24" s="31">
        <f>E24*J24</f>
        <v>5519460</v>
      </c>
      <c r="H24" s="31">
        <f>F24+G24</f>
        <v>9537780</v>
      </c>
      <c r="I24" s="32">
        <v>66972</v>
      </c>
      <c r="J24" s="32">
        <v>91991</v>
      </c>
      <c r="K24" s="31">
        <f>I24+J24</f>
        <v>158963</v>
      </c>
    </row>
    <row r="25" spans="1:11" hidden="1" outlineLevel="1">
      <c r="A25" s="33"/>
      <c r="B25" s="33"/>
      <c r="C25" s="33" t="s">
        <v>35</v>
      </c>
      <c r="D25" s="33"/>
      <c r="E25" s="33"/>
      <c r="F25" s="34">
        <f>F26+F28+F34</f>
        <v>30083437.353039719</v>
      </c>
      <c r="G25" s="34">
        <f>G26+G28+G34</f>
        <v>7045534</v>
      </c>
      <c r="H25" s="34">
        <f>F25+G25</f>
        <v>37128971.353039719</v>
      </c>
      <c r="I25" s="34"/>
      <c r="J25" s="34"/>
      <c r="K25" s="34"/>
    </row>
    <row r="26" spans="1:11" hidden="1" outlineLevel="1">
      <c r="A26" s="35"/>
      <c r="B26" s="35" t="s">
        <v>36</v>
      </c>
      <c r="C26" s="35"/>
      <c r="D26" s="36"/>
      <c r="E26" s="36"/>
      <c r="F26" s="37">
        <f>SUM(F27)</f>
        <v>3719897.9999999995</v>
      </c>
      <c r="G26" s="37">
        <f>SUM(G27)</f>
        <v>0</v>
      </c>
      <c r="H26" s="37">
        <f>SUM(H27)</f>
        <v>3719897.9999999995</v>
      </c>
      <c r="I26" s="37"/>
      <c r="J26" s="37"/>
      <c r="K26" s="37"/>
    </row>
    <row r="27" spans="1:11" ht="28.8" hidden="1" outlineLevel="1">
      <c r="A27" s="38">
        <v>13</v>
      </c>
      <c r="B27" s="38">
        <v>13</v>
      </c>
      <c r="C27" s="38" t="s">
        <v>37</v>
      </c>
      <c r="D27" s="39" t="s">
        <v>18</v>
      </c>
      <c r="E27" s="39">
        <v>1362.6</v>
      </c>
      <c r="F27" s="40">
        <f>I27*E27</f>
        <v>3719897.9999999995</v>
      </c>
      <c r="G27" s="40">
        <f>SUM(G28:G32)</f>
        <v>0</v>
      </c>
      <c r="H27" s="40">
        <f>F27+G27</f>
        <v>3719897.9999999995</v>
      </c>
      <c r="I27" s="40">
        <v>2730</v>
      </c>
      <c r="J27" s="40">
        <v>0</v>
      </c>
      <c r="K27" s="40">
        <f>I27+J27</f>
        <v>2730</v>
      </c>
    </row>
    <row r="28" spans="1:11" hidden="1" outlineLevel="1">
      <c r="A28" s="35"/>
      <c r="B28" s="35" t="s">
        <v>38</v>
      </c>
      <c r="C28" s="35"/>
      <c r="D28" s="36"/>
      <c r="E28" s="36"/>
      <c r="F28" s="37">
        <f>SUM(F29:F33)</f>
        <v>73831.353039720008</v>
      </c>
      <c r="G28" s="37">
        <f>SUM(G29:G33)</f>
        <v>0</v>
      </c>
      <c r="H28" s="37">
        <f>SUM(H29:H33)</f>
        <v>73831.353039720008</v>
      </c>
      <c r="I28" s="37"/>
      <c r="J28" s="37"/>
      <c r="K28" s="37"/>
    </row>
    <row r="29" spans="1:11" ht="28.8" hidden="1" outlineLevel="1">
      <c r="A29" s="38">
        <v>14</v>
      </c>
      <c r="B29" s="38">
        <v>14</v>
      </c>
      <c r="C29" s="38" t="s">
        <v>39</v>
      </c>
      <c r="D29" s="39" t="s">
        <v>40</v>
      </c>
      <c r="E29" s="39">
        <v>13.980276</v>
      </c>
      <c r="F29" s="40">
        <f>E29*I29</f>
        <v>34950.69</v>
      </c>
      <c r="G29" s="40">
        <f>E29*J29</f>
        <v>0</v>
      </c>
      <c r="H29" s="40">
        <f>F29+G29</f>
        <v>34950.69</v>
      </c>
      <c r="I29" s="40">
        <v>2500</v>
      </c>
      <c r="J29" s="40">
        <v>0</v>
      </c>
      <c r="K29" s="40">
        <f>I29+J29</f>
        <v>2500</v>
      </c>
    </row>
    <row r="30" spans="1:11" ht="43.2" hidden="1" outlineLevel="1">
      <c r="A30" s="38">
        <v>15</v>
      </c>
      <c r="B30" s="38">
        <v>15</v>
      </c>
      <c r="C30" s="38" t="s">
        <v>41</v>
      </c>
      <c r="D30" s="39" t="s">
        <v>40</v>
      </c>
      <c r="E30" s="39">
        <v>13.980276</v>
      </c>
      <c r="F30" s="40">
        <f>E30*I30</f>
        <v>5825.1616009200006</v>
      </c>
      <c r="G30" s="40">
        <f>E30*J30</f>
        <v>0</v>
      </c>
      <c r="H30" s="40">
        <f>F30+G30</f>
        <v>5825.1616009200006</v>
      </c>
      <c r="I30" s="40">
        <v>416.67</v>
      </c>
      <c r="J30" s="40">
        <v>0</v>
      </c>
      <c r="K30" s="40">
        <f>I30+J30</f>
        <v>416.67</v>
      </c>
    </row>
    <row r="31" spans="1:11" ht="43.2" hidden="1" outlineLevel="1">
      <c r="A31" s="38">
        <v>16</v>
      </c>
      <c r="B31" s="38">
        <v>16</v>
      </c>
      <c r="C31" s="38" t="s">
        <v>42</v>
      </c>
      <c r="D31" s="39" t="s">
        <v>40</v>
      </c>
      <c r="E31" s="39">
        <v>5.8591800000000003</v>
      </c>
      <c r="F31" s="40">
        <f>E31*I31</f>
        <v>3661.9875000000002</v>
      </c>
      <c r="G31" s="40">
        <f>E31*J31</f>
        <v>0</v>
      </c>
      <c r="H31" s="40">
        <f>F31+G31</f>
        <v>3661.9875000000002</v>
      </c>
      <c r="I31" s="40">
        <v>625</v>
      </c>
      <c r="J31" s="40">
        <v>0</v>
      </c>
      <c r="K31" s="40">
        <f>I31+J31</f>
        <v>625</v>
      </c>
    </row>
    <row r="32" spans="1:11" ht="43.2" hidden="1" outlineLevel="1">
      <c r="A32" s="38">
        <v>17</v>
      </c>
      <c r="B32" s="38">
        <v>17</v>
      </c>
      <c r="C32" s="38" t="s">
        <v>43</v>
      </c>
      <c r="D32" s="39" t="s">
        <v>40</v>
      </c>
      <c r="E32" s="39">
        <v>5.8591800000000003</v>
      </c>
      <c r="F32" s="40">
        <f>E32*I32</f>
        <v>12206.605469399999</v>
      </c>
      <c r="G32" s="40">
        <f>E32*J32</f>
        <v>0</v>
      </c>
      <c r="H32" s="40">
        <f>F32+G32</f>
        <v>12206.605469399999</v>
      </c>
      <c r="I32" s="40">
        <v>2083.33</v>
      </c>
      <c r="J32" s="40">
        <v>0</v>
      </c>
      <c r="K32" s="40">
        <f>I32+J32</f>
        <v>2083.33</v>
      </c>
    </row>
    <row r="33" spans="1:11" hidden="1" outlineLevel="1">
      <c r="A33" s="38">
        <v>45674</v>
      </c>
      <c r="B33" s="38">
        <v>45674</v>
      </c>
      <c r="C33" s="38" t="s">
        <v>44</v>
      </c>
      <c r="D33" s="39" t="s">
        <v>40</v>
      </c>
      <c r="E33" s="39">
        <v>5.8591800000000003</v>
      </c>
      <c r="F33" s="40">
        <f>E33*I33</f>
        <v>17186.908469400001</v>
      </c>
      <c r="G33" s="40">
        <f>E33*J33</f>
        <v>0</v>
      </c>
      <c r="H33" s="40">
        <f>F33+G33</f>
        <v>17186.908469400001</v>
      </c>
      <c r="I33" s="40">
        <v>2933.33</v>
      </c>
      <c r="J33" s="40">
        <v>0</v>
      </c>
      <c r="K33" s="40">
        <f>I33+J33</f>
        <v>2933.33</v>
      </c>
    </row>
    <row r="34" spans="1:11" hidden="1" outlineLevel="1">
      <c r="A34" s="41"/>
      <c r="B34" s="41" t="s">
        <v>45</v>
      </c>
      <c r="C34" s="41"/>
      <c r="D34" s="42"/>
      <c r="E34" s="42"/>
      <c r="F34" s="43">
        <f>SUM(F35:F36,F37,F38)</f>
        <v>26289708</v>
      </c>
      <c r="G34" s="43">
        <f>SUM(G35:G36,G37,G38)</f>
        <v>7045534</v>
      </c>
      <c r="H34" s="43">
        <f>SUM(H35:H36,H37,H38)</f>
        <v>33335242</v>
      </c>
      <c r="I34" s="43"/>
      <c r="J34" s="43"/>
      <c r="K34" s="43"/>
    </row>
    <row r="35" spans="1:11" ht="43.2" hidden="1" outlineLevel="1">
      <c r="A35" s="38">
        <v>18</v>
      </c>
      <c r="B35" s="38">
        <v>18</v>
      </c>
      <c r="C35" s="38" t="s">
        <v>46</v>
      </c>
      <c r="D35" s="39" t="s">
        <v>18</v>
      </c>
      <c r="E35" s="39">
        <v>1103</v>
      </c>
      <c r="F35" s="40">
        <f>E35*I35</f>
        <v>8676198</v>
      </c>
      <c r="G35" s="40">
        <f>E35*J35</f>
        <v>2325124</v>
      </c>
      <c r="H35" s="40">
        <f>F35+G35</f>
        <v>11001322</v>
      </c>
      <c r="I35" s="40">
        <v>7866</v>
      </c>
      <c r="J35" s="44">
        <v>2108</v>
      </c>
      <c r="K35" s="40">
        <f>I35+J35</f>
        <v>9974</v>
      </c>
    </row>
    <row r="36" spans="1:11" ht="93" hidden="1" customHeight="1" outlineLevel="1">
      <c r="A36" s="38">
        <v>19</v>
      </c>
      <c r="B36" s="38">
        <v>19</v>
      </c>
      <c r="C36" s="38" t="s">
        <v>47</v>
      </c>
      <c r="D36" s="39" t="s">
        <v>18</v>
      </c>
      <c r="E36" s="39">
        <v>429</v>
      </c>
      <c r="F36" s="40">
        <f>E36*I36</f>
        <v>4006002</v>
      </c>
      <c r="G36" s="40">
        <f>E36*J36</f>
        <v>1073787</v>
      </c>
      <c r="H36" s="40">
        <f>F36+G36</f>
        <v>5079789</v>
      </c>
      <c r="I36" s="40">
        <v>9338</v>
      </c>
      <c r="J36" s="44">
        <v>2503</v>
      </c>
      <c r="K36" s="40">
        <f>I36+J36</f>
        <v>11841</v>
      </c>
    </row>
    <row r="37" spans="1:11" ht="43.2" hidden="1" outlineLevel="1">
      <c r="A37" s="38">
        <v>20</v>
      </c>
      <c r="B37" s="38">
        <v>20</v>
      </c>
      <c r="C37" s="38" t="s">
        <v>48</v>
      </c>
      <c r="D37" s="39" t="s">
        <v>18</v>
      </c>
      <c r="E37" s="39">
        <v>702</v>
      </c>
      <c r="F37" s="40">
        <f>E37*I37</f>
        <v>7696026</v>
      </c>
      <c r="G37" s="40">
        <f>E37*J37</f>
        <v>2062476</v>
      </c>
      <c r="H37" s="40">
        <f>F37+G37</f>
        <v>9758502</v>
      </c>
      <c r="I37" s="40">
        <v>10963</v>
      </c>
      <c r="J37" s="44">
        <v>2938</v>
      </c>
      <c r="K37" s="40">
        <f>I37+J37</f>
        <v>13901</v>
      </c>
    </row>
    <row r="38" spans="1:11" ht="43.2" hidden="1" outlineLevel="1">
      <c r="A38" s="38">
        <v>21</v>
      </c>
      <c r="B38" s="38">
        <v>21</v>
      </c>
      <c r="C38" s="38" t="s">
        <v>49</v>
      </c>
      <c r="D38" s="39" t="s">
        <v>18</v>
      </c>
      <c r="E38" s="39">
        <v>339</v>
      </c>
      <c r="F38" s="40">
        <f>E38*I38</f>
        <v>5911482</v>
      </c>
      <c r="G38" s="40">
        <f>E38*J38</f>
        <v>1584147</v>
      </c>
      <c r="H38" s="40">
        <f>F38+G38</f>
        <v>7495629</v>
      </c>
      <c r="I38" s="40">
        <v>17438</v>
      </c>
      <c r="J38" s="44">
        <v>4673</v>
      </c>
      <c r="K38" s="40">
        <f>I38+J38</f>
        <v>22111</v>
      </c>
    </row>
    <row r="39" spans="1:11" ht="62.4" hidden="1" outlineLevel="1">
      <c r="A39" s="14"/>
      <c r="B39" s="14"/>
      <c r="C39" s="14" t="s">
        <v>50</v>
      </c>
      <c r="D39" s="14"/>
      <c r="E39" s="14"/>
      <c r="F39" s="15">
        <f>F40+F56+F62</f>
        <v>7543480</v>
      </c>
      <c r="G39" s="15">
        <f>G40+G56+G62</f>
        <v>8745247.8299999982</v>
      </c>
      <c r="H39" s="15">
        <f>F39+G39</f>
        <v>16288727.829999998</v>
      </c>
      <c r="I39" s="15"/>
      <c r="J39" s="15"/>
      <c r="K39" s="15"/>
    </row>
    <row r="40" spans="1:11" ht="27.6" hidden="1" outlineLevel="1">
      <c r="A40" s="16"/>
      <c r="B40" s="16"/>
      <c r="C40" s="16" t="s">
        <v>51</v>
      </c>
      <c r="D40" s="17"/>
      <c r="E40" s="17"/>
      <c r="F40" s="18">
        <f>SUM(F41:F55)</f>
        <v>2815200</v>
      </c>
      <c r="G40" s="18">
        <f>SUM(G41:G55)</f>
        <v>4145731.4899999998</v>
      </c>
      <c r="H40" s="18">
        <f>SUM(H41:H55)</f>
        <v>6960931.4899999993</v>
      </c>
      <c r="I40" s="18"/>
      <c r="J40" s="18"/>
      <c r="K40" s="18"/>
    </row>
    <row r="41" spans="1:11" ht="27.6" hidden="1" outlineLevel="1">
      <c r="A41" s="22">
        <v>22</v>
      </c>
      <c r="B41" s="22">
        <v>22</v>
      </c>
      <c r="C41" s="22" t="s">
        <v>52</v>
      </c>
      <c r="D41" s="23" t="s">
        <v>16</v>
      </c>
      <c r="E41" s="23">
        <v>2</v>
      </c>
      <c r="F41" s="24">
        <f t="shared" ref="F41:F55" si="4">E41*I41</f>
        <v>70000</v>
      </c>
      <c r="G41" s="24">
        <f t="shared" ref="G41:G55" si="5">E41*J41</f>
        <v>52013.34</v>
      </c>
      <c r="H41" s="24">
        <f t="shared" ref="H41:H55" si="6">F41+G41</f>
        <v>122013.34</v>
      </c>
      <c r="I41" s="24">
        <v>35000</v>
      </c>
      <c r="J41" s="24">
        <v>26006.67</v>
      </c>
      <c r="K41" s="24">
        <f t="shared" ref="K41:K55" si="7">I41+J41</f>
        <v>61006.67</v>
      </c>
    </row>
    <row r="42" spans="1:11" ht="27.6" hidden="1" outlineLevel="1">
      <c r="A42" s="22">
        <v>23</v>
      </c>
      <c r="B42" s="22">
        <v>23</v>
      </c>
      <c r="C42" s="22" t="s">
        <v>53</v>
      </c>
      <c r="D42" s="23" t="s">
        <v>16</v>
      </c>
      <c r="E42" s="23">
        <v>4</v>
      </c>
      <c r="F42" s="24">
        <f t="shared" si="4"/>
        <v>1600</v>
      </c>
      <c r="G42" s="24">
        <f t="shared" si="5"/>
        <v>35146.68</v>
      </c>
      <c r="H42" s="24">
        <f t="shared" si="6"/>
        <v>36746.68</v>
      </c>
      <c r="I42" s="24">
        <v>400</v>
      </c>
      <c r="J42" s="24">
        <v>8786.67</v>
      </c>
      <c r="K42" s="24">
        <f t="shared" si="7"/>
        <v>9186.67</v>
      </c>
    </row>
    <row r="43" spans="1:11" hidden="1" outlineLevel="1">
      <c r="A43" s="22">
        <v>24</v>
      </c>
      <c r="B43" s="22">
        <v>24</v>
      </c>
      <c r="C43" s="22" t="s">
        <v>54</v>
      </c>
      <c r="D43" s="23" t="s">
        <v>16</v>
      </c>
      <c r="E43" s="23">
        <v>2</v>
      </c>
      <c r="F43" s="24">
        <f t="shared" si="4"/>
        <v>320000</v>
      </c>
      <c r="G43" s="24">
        <f t="shared" si="5"/>
        <v>60190</v>
      </c>
      <c r="H43" s="24">
        <f t="shared" si="6"/>
        <v>380190</v>
      </c>
      <c r="I43" s="24">
        <v>160000</v>
      </c>
      <c r="J43" s="24">
        <v>30095</v>
      </c>
      <c r="K43" s="24">
        <f t="shared" si="7"/>
        <v>190095</v>
      </c>
    </row>
    <row r="44" spans="1:11" ht="27.6" hidden="1" outlineLevel="1">
      <c r="A44" s="22">
        <v>25</v>
      </c>
      <c r="B44" s="22">
        <v>25</v>
      </c>
      <c r="C44" s="22" t="s">
        <v>55</v>
      </c>
      <c r="D44" s="23" t="s">
        <v>16</v>
      </c>
      <c r="E44" s="23">
        <v>4</v>
      </c>
      <c r="F44" s="24">
        <f t="shared" si="4"/>
        <v>1600</v>
      </c>
      <c r="G44" s="24">
        <f t="shared" si="5"/>
        <v>35146.68</v>
      </c>
      <c r="H44" s="24">
        <f t="shared" si="6"/>
        <v>36746.68</v>
      </c>
      <c r="I44" s="24">
        <v>400</v>
      </c>
      <c r="J44" s="24">
        <v>8786.67</v>
      </c>
      <c r="K44" s="24">
        <f t="shared" si="7"/>
        <v>9186.67</v>
      </c>
    </row>
    <row r="45" spans="1:11" ht="27.6" hidden="1" outlineLevel="1">
      <c r="A45" s="22">
        <v>26</v>
      </c>
      <c r="B45" s="22">
        <v>26</v>
      </c>
      <c r="C45" s="22" t="s">
        <v>56</v>
      </c>
      <c r="D45" s="23" t="s">
        <v>16</v>
      </c>
      <c r="E45" s="23">
        <v>2</v>
      </c>
      <c r="F45" s="24">
        <f t="shared" si="4"/>
        <v>50000</v>
      </c>
      <c r="G45" s="24">
        <f t="shared" si="5"/>
        <v>6401.66</v>
      </c>
      <c r="H45" s="24">
        <f t="shared" si="6"/>
        <v>56401.66</v>
      </c>
      <c r="I45" s="24">
        <v>25000</v>
      </c>
      <c r="J45" s="24">
        <v>3200.83</v>
      </c>
      <c r="K45" s="24">
        <f t="shared" si="7"/>
        <v>28200.83</v>
      </c>
    </row>
    <row r="46" spans="1:11" ht="41.4" hidden="1" outlineLevel="1">
      <c r="A46" s="22">
        <v>27</v>
      </c>
      <c r="B46" s="22">
        <v>27</v>
      </c>
      <c r="C46" s="22" t="s">
        <v>57</v>
      </c>
      <c r="D46" s="23" t="s">
        <v>16</v>
      </c>
      <c r="E46" s="23">
        <v>29</v>
      </c>
      <c r="F46" s="24">
        <f t="shared" si="4"/>
        <v>72500</v>
      </c>
      <c r="G46" s="24">
        <f t="shared" si="5"/>
        <v>39150</v>
      </c>
      <c r="H46" s="24">
        <f t="shared" si="6"/>
        <v>111650</v>
      </c>
      <c r="I46" s="24">
        <v>2500</v>
      </c>
      <c r="J46" s="24">
        <v>1350</v>
      </c>
      <c r="K46" s="24">
        <f t="shared" si="7"/>
        <v>3850</v>
      </c>
    </row>
    <row r="47" spans="1:11" ht="41.4" hidden="1" outlineLevel="1">
      <c r="A47" s="22">
        <v>28</v>
      </c>
      <c r="B47" s="22">
        <v>28</v>
      </c>
      <c r="C47" s="22" t="s">
        <v>58</v>
      </c>
      <c r="D47" s="23" t="s">
        <v>16</v>
      </c>
      <c r="E47" s="23">
        <v>12</v>
      </c>
      <c r="F47" s="24">
        <f t="shared" si="4"/>
        <v>30000</v>
      </c>
      <c r="G47" s="24">
        <f t="shared" si="5"/>
        <v>11409.960000000001</v>
      </c>
      <c r="H47" s="24">
        <f t="shared" si="6"/>
        <v>41409.96</v>
      </c>
      <c r="I47" s="24">
        <v>2500</v>
      </c>
      <c r="J47" s="24">
        <v>950.83</v>
      </c>
      <c r="K47" s="24">
        <f t="shared" si="7"/>
        <v>3450.83</v>
      </c>
    </row>
    <row r="48" spans="1:11" ht="69" hidden="1" outlineLevel="1">
      <c r="A48" s="22">
        <v>29</v>
      </c>
      <c r="B48" s="22">
        <v>29</v>
      </c>
      <c r="C48" s="22" t="s">
        <v>59</v>
      </c>
      <c r="D48" s="23" t="s">
        <v>16</v>
      </c>
      <c r="E48" s="23">
        <v>46</v>
      </c>
      <c r="F48" s="24">
        <f t="shared" si="4"/>
        <v>115000</v>
      </c>
      <c r="G48" s="24">
        <f t="shared" si="5"/>
        <v>77126.820000000007</v>
      </c>
      <c r="H48" s="24">
        <f t="shared" si="6"/>
        <v>192126.82</v>
      </c>
      <c r="I48" s="24">
        <v>2500</v>
      </c>
      <c r="J48" s="24">
        <v>1676.67</v>
      </c>
      <c r="K48" s="24">
        <f t="shared" si="7"/>
        <v>4176.67</v>
      </c>
    </row>
    <row r="49" spans="1:11" ht="41.4" hidden="1" outlineLevel="1">
      <c r="A49" s="22">
        <v>30</v>
      </c>
      <c r="B49" s="22">
        <v>30</v>
      </c>
      <c r="C49" s="22" t="s">
        <v>60</v>
      </c>
      <c r="D49" s="23" t="s">
        <v>16</v>
      </c>
      <c r="E49" s="23">
        <v>26</v>
      </c>
      <c r="F49" s="24">
        <f t="shared" si="4"/>
        <v>390000</v>
      </c>
      <c r="G49" s="24">
        <f t="shared" si="5"/>
        <v>543183.41999999993</v>
      </c>
      <c r="H49" s="24">
        <f t="shared" si="6"/>
        <v>933183.41999999993</v>
      </c>
      <c r="I49" s="24">
        <v>15000</v>
      </c>
      <c r="J49" s="24">
        <v>20891.669999999998</v>
      </c>
      <c r="K49" s="24">
        <f t="shared" si="7"/>
        <v>35891.67</v>
      </c>
    </row>
    <row r="50" spans="1:11" ht="41.4" hidden="1" outlineLevel="1">
      <c r="A50" s="22">
        <v>31</v>
      </c>
      <c r="B50" s="22">
        <v>31</v>
      </c>
      <c r="C50" s="22" t="s">
        <v>61</v>
      </c>
      <c r="D50" s="23" t="s">
        <v>16</v>
      </c>
      <c r="E50" s="23">
        <v>109</v>
      </c>
      <c r="F50" s="24">
        <f t="shared" si="4"/>
        <v>1635000</v>
      </c>
      <c r="G50" s="24">
        <f t="shared" si="5"/>
        <v>3247292.03</v>
      </c>
      <c r="H50" s="24">
        <f t="shared" si="6"/>
        <v>4882292.0299999993</v>
      </c>
      <c r="I50" s="24">
        <v>15000</v>
      </c>
      <c r="J50" s="24">
        <v>29791.67</v>
      </c>
      <c r="K50" s="24">
        <f t="shared" si="7"/>
        <v>44791.67</v>
      </c>
    </row>
    <row r="51" spans="1:11" ht="27.6" hidden="1" outlineLevel="1">
      <c r="A51" s="22">
        <v>32</v>
      </c>
      <c r="B51" s="22">
        <v>32</v>
      </c>
      <c r="C51" s="22" t="s">
        <v>62</v>
      </c>
      <c r="D51" s="23" t="s">
        <v>16</v>
      </c>
      <c r="E51" s="23">
        <v>4</v>
      </c>
      <c r="F51" s="24">
        <f t="shared" si="4"/>
        <v>10000</v>
      </c>
      <c r="G51" s="24">
        <f t="shared" si="5"/>
        <v>19760</v>
      </c>
      <c r="H51" s="24">
        <f t="shared" si="6"/>
        <v>29760</v>
      </c>
      <c r="I51" s="24">
        <v>2500</v>
      </c>
      <c r="J51" s="24">
        <v>4940</v>
      </c>
      <c r="K51" s="24">
        <f t="shared" si="7"/>
        <v>7440</v>
      </c>
    </row>
    <row r="52" spans="1:11" ht="41.4" hidden="1" outlineLevel="1">
      <c r="A52" s="22">
        <v>33</v>
      </c>
      <c r="B52" s="22">
        <v>33</v>
      </c>
      <c r="C52" s="22" t="s">
        <v>63</v>
      </c>
      <c r="D52" s="23" t="s">
        <v>16</v>
      </c>
      <c r="E52" s="23">
        <v>10</v>
      </c>
      <c r="F52" s="24">
        <f t="shared" si="4"/>
        <v>50000</v>
      </c>
      <c r="G52" s="24">
        <f t="shared" si="5"/>
        <v>5933.3</v>
      </c>
      <c r="H52" s="24">
        <f t="shared" si="6"/>
        <v>55933.3</v>
      </c>
      <c r="I52" s="24">
        <v>5000</v>
      </c>
      <c r="J52" s="24">
        <v>593.33000000000004</v>
      </c>
      <c r="K52" s="24">
        <f t="shared" si="7"/>
        <v>5593.33</v>
      </c>
    </row>
    <row r="53" spans="1:11" ht="27.6" hidden="1" outlineLevel="1">
      <c r="A53" s="22">
        <v>34</v>
      </c>
      <c r="B53" s="22">
        <v>34</v>
      </c>
      <c r="C53" s="22" t="s">
        <v>64</v>
      </c>
      <c r="D53" s="23" t="s">
        <v>16</v>
      </c>
      <c r="E53" s="23">
        <v>1</v>
      </c>
      <c r="F53" s="24">
        <f t="shared" si="4"/>
        <v>2500</v>
      </c>
      <c r="G53" s="24">
        <f t="shared" si="5"/>
        <v>1017.5</v>
      </c>
      <c r="H53" s="24">
        <f t="shared" si="6"/>
        <v>3517.5</v>
      </c>
      <c r="I53" s="24">
        <v>2500</v>
      </c>
      <c r="J53" s="24">
        <v>1017.5</v>
      </c>
      <c r="K53" s="24">
        <f t="shared" si="7"/>
        <v>3517.5</v>
      </c>
    </row>
    <row r="54" spans="1:11" ht="27.6" hidden="1" outlineLevel="1">
      <c r="A54" s="22">
        <v>35</v>
      </c>
      <c r="B54" s="22">
        <v>35</v>
      </c>
      <c r="C54" s="22" t="s">
        <v>65</v>
      </c>
      <c r="D54" s="23" t="s">
        <v>16</v>
      </c>
      <c r="E54" s="23">
        <v>14</v>
      </c>
      <c r="F54" s="24">
        <f t="shared" si="4"/>
        <v>35000</v>
      </c>
      <c r="G54" s="24">
        <f t="shared" si="5"/>
        <v>10733.38</v>
      </c>
      <c r="H54" s="24">
        <f t="shared" si="6"/>
        <v>45733.38</v>
      </c>
      <c r="I54" s="24">
        <v>2500</v>
      </c>
      <c r="J54" s="24">
        <v>766.67</v>
      </c>
      <c r="K54" s="24">
        <f t="shared" si="7"/>
        <v>3266.67</v>
      </c>
    </row>
    <row r="55" spans="1:11" ht="27.6" hidden="1" outlineLevel="1">
      <c r="A55" s="22">
        <v>36</v>
      </c>
      <c r="B55" s="22">
        <v>36</v>
      </c>
      <c r="C55" s="22" t="s">
        <v>66</v>
      </c>
      <c r="D55" s="23" t="s">
        <v>16</v>
      </c>
      <c r="E55" s="23">
        <v>16</v>
      </c>
      <c r="F55" s="24">
        <f t="shared" si="4"/>
        <v>32000</v>
      </c>
      <c r="G55" s="24">
        <f t="shared" si="5"/>
        <v>1226.72</v>
      </c>
      <c r="H55" s="24">
        <f t="shared" si="6"/>
        <v>33226.720000000001</v>
      </c>
      <c r="I55" s="24">
        <v>2000</v>
      </c>
      <c r="J55" s="24">
        <v>76.67</v>
      </c>
      <c r="K55" s="24">
        <f t="shared" si="7"/>
        <v>2076.67</v>
      </c>
    </row>
    <row r="56" spans="1:11" ht="41.4" hidden="1" outlineLevel="1">
      <c r="A56" s="16"/>
      <c r="B56" s="16"/>
      <c r="C56" s="16" t="s">
        <v>67</v>
      </c>
      <c r="D56" s="17"/>
      <c r="E56" s="17"/>
      <c r="F56" s="18">
        <f>SUM(F57:F61)</f>
        <v>812500</v>
      </c>
      <c r="G56" s="18">
        <f>SUM(G57:G61)</f>
        <v>1871752.88</v>
      </c>
      <c r="H56" s="18">
        <f>SUM(H57:H61)</f>
        <v>2684252.8800000004</v>
      </c>
      <c r="I56" s="18"/>
      <c r="J56" s="18"/>
      <c r="K56" s="18"/>
    </row>
    <row r="57" spans="1:11" ht="27.6" hidden="1" outlineLevel="1">
      <c r="A57" s="22">
        <v>37</v>
      </c>
      <c r="B57" s="22">
        <v>37</v>
      </c>
      <c r="C57" s="22" t="s">
        <v>68</v>
      </c>
      <c r="D57" s="23" t="s">
        <v>16</v>
      </c>
      <c r="E57" s="23">
        <v>15</v>
      </c>
      <c r="F57" s="24">
        <f>E57*I57</f>
        <v>525000</v>
      </c>
      <c r="G57" s="24">
        <f>E57*J57</f>
        <v>720000</v>
      </c>
      <c r="H57" s="24">
        <f>F57+G57</f>
        <v>1245000</v>
      </c>
      <c r="I57" s="24">
        <v>35000</v>
      </c>
      <c r="J57" s="24">
        <v>48000</v>
      </c>
      <c r="K57" s="24">
        <f>I57+J57</f>
        <v>83000</v>
      </c>
    </row>
    <row r="58" spans="1:11" ht="27.6" hidden="1" outlineLevel="1">
      <c r="A58" s="22">
        <v>38</v>
      </c>
      <c r="B58" s="22">
        <v>38</v>
      </c>
      <c r="C58" s="22" t="s">
        <v>69</v>
      </c>
      <c r="D58" s="23" t="s">
        <v>16</v>
      </c>
      <c r="E58" s="23">
        <v>30</v>
      </c>
      <c r="F58" s="24">
        <f>E58*I58</f>
        <v>12000</v>
      </c>
      <c r="G58" s="24">
        <f>E58*J58</f>
        <v>263600.09999999998</v>
      </c>
      <c r="H58" s="24">
        <f>F58+G58</f>
        <v>275600.09999999998</v>
      </c>
      <c r="I58" s="24">
        <v>400</v>
      </c>
      <c r="J58" s="24">
        <v>8786.67</v>
      </c>
      <c r="K58" s="24">
        <f>I58+J58</f>
        <v>9186.67</v>
      </c>
    </row>
    <row r="59" spans="1:11" ht="27.6" hidden="1" outlineLevel="1">
      <c r="A59" s="22">
        <v>39</v>
      </c>
      <c r="B59" s="22">
        <v>39</v>
      </c>
      <c r="C59" s="22" t="s">
        <v>70</v>
      </c>
      <c r="D59" s="23" t="s">
        <v>16</v>
      </c>
      <c r="E59" s="23">
        <v>19</v>
      </c>
      <c r="F59" s="24">
        <f>E59*I59</f>
        <v>38000</v>
      </c>
      <c r="G59" s="24">
        <f>E59*J59</f>
        <v>24731.730000000003</v>
      </c>
      <c r="H59" s="24">
        <f>F59+G59</f>
        <v>62731.73</v>
      </c>
      <c r="I59" s="24">
        <v>2000</v>
      </c>
      <c r="J59" s="24">
        <v>1301.67</v>
      </c>
      <c r="K59" s="24">
        <f>I59+J59</f>
        <v>3301.67</v>
      </c>
    </row>
    <row r="60" spans="1:11" ht="27.6" hidden="1" outlineLevel="1">
      <c r="A60" s="22">
        <v>40</v>
      </c>
      <c r="B60" s="22">
        <v>40</v>
      </c>
      <c r="C60" s="22" t="s">
        <v>71</v>
      </c>
      <c r="D60" s="23" t="s">
        <v>16</v>
      </c>
      <c r="E60" s="23">
        <v>80</v>
      </c>
      <c r="F60" s="24">
        <f>E60*I60</f>
        <v>200000</v>
      </c>
      <c r="G60" s="24">
        <f>E60*J60</f>
        <v>837533.6</v>
      </c>
      <c r="H60" s="24">
        <f>F60+G60</f>
        <v>1037533.6</v>
      </c>
      <c r="I60" s="24">
        <v>2500</v>
      </c>
      <c r="J60" s="24">
        <v>10469.17</v>
      </c>
      <c r="K60" s="24">
        <f>I60+J60</f>
        <v>12969.17</v>
      </c>
    </row>
    <row r="61" spans="1:11" ht="41.4" hidden="1" outlineLevel="1">
      <c r="A61" s="22">
        <v>41</v>
      </c>
      <c r="B61" s="22">
        <v>41</v>
      </c>
      <c r="C61" s="22" t="s">
        <v>72</v>
      </c>
      <c r="D61" s="23" t="s">
        <v>16</v>
      </c>
      <c r="E61" s="23">
        <v>15</v>
      </c>
      <c r="F61" s="24">
        <f>E61*I61</f>
        <v>37500</v>
      </c>
      <c r="G61" s="24">
        <f>E61*J61</f>
        <v>25887.449999999997</v>
      </c>
      <c r="H61" s="24">
        <f>F61+G61</f>
        <v>63387.45</v>
      </c>
      <c r="I61" s="24">
        <v>2500</v>
      </c>
      <c r="J61" s="24">
        <v>1725.83</v>
      </c>
      <c r="K61" s="24">
        <f>I61+J61</f>
        <v>4225.83</v>
      </c>
    </row>
    <row r="62" spans="1:11" ht="27.6" hidden="1" outlineLevel="1">
      <c r="A62" s="26"/>
      <c r="B62" s="26"/>
      <c r="C62" s="26" t="s">
        <v>21</v>
      </c>
      <c r="D62" s="27"/>
      <c r="E62" s="27"/>
      <c r="F62" s="28">
        <f>SUM(F63:F71)</f>
        <v>3915780</v>
      </c>
      <c r="G62" s="28">
        <f>SUM(G63:G71)</f>
        <v>2727763.4599999995</v>
      </c>
      <c r="H62" s="28">
        <f>SUM(H63:H71)</f>
        <v>6643543.46</v>
      </c>
      <c r="I62" s="28"/>
      <c r="J62" s="28"/>
      <c r="K62" s="28"/>
    </row>
    <row r="63" spans="1:11" ht="27.6" hidden="1" outlineLevel="1">
      <c r="A63" s="45">
        <v>42</v>
      </c>
      <c r="B63" s="45">
        <v>42</v>
      </c>
      <c r="C63" s="45" t="s">
        <v>73</v>
      </c>
      <c r="D63" s="46" t="s">
        <v>16</v>
      </c>
      <c r="E63" s="46">
        <v>4</v>
      </c>
      <c r="F63" s="47">
        <f t="shared" ref="F63:F71" si="8">E63*I63</f>
        <v>4000</v>
      </c>
      <c r="G63" s="47">
        <f t="shared" ref="G63:G71" si="9">E63*J63</f>
        <v>266.68</v>
      </c>
      <c r="H63" s="47">
        <f t="shared" ref="H63:H71" si="10">F63+G63</f>
        <v>4266.68</v>
      </c>
      <c r="I63" s="47">
        <v>1000</v>
      </c>
      <c r="J63" s="47">
        <v>66.67</v>
      </c>
      <c r="K63" s="47">
        <f t="shared" ref="K63:K71" si="11">I63+J63</f>
        <v>1066.67</v>
      </c>
    </row>
    <row r="64" spans="1:11" ht="41.4" hidden="1" outlineLevel="1">
      <c r="A64" s="48">
        <v>43</v>
      </c>
      <c r="B64" s="48">
        <v>43</v>
      </c>
      <c r="C64" s="48" t="s">
        <v>74</v>
      </c>
      <c r="D64" s="49" t="s">
        <v>18</v>
      </c>
      <c r="E64" s="49">
        <v>11564</v>
      </c>
      <c r="F64" s="50">
        <f t="shared" si="8"/>
        <v>404740</v>
      </c>
      <c r="G64" s="50">
        <f t="shared" si="9"/>
        <v>1633993.2000000002</v>
      </c>
      <c r="H64" s="50">
        <f t="shared" si="10"/>
        <v>2038733.2000000002</v>
      </c>
      <c r="I64" s="50">
        <v>35</v>
      </c>
      <c r="J64" s="50">
        <v>141.30000000000001</v>
      </c>
      <c r="K64" s="50">
        <f t="shared" si="11"/>
        <v>176.3</v>
      </c>
    </row>
    <row r="65" spans="1:11" ht="27.6" hidden="1" outlineLevel="1">
      <c r="A65" s="48">
        <v>44</v>
      </c>
      <c r="B65" s="48">
        <v>44</v>
      </c>
      <c r="C65" s="48" t="s">
        <v>75</v>
      </c>
      <c r="D65" s="49" t="s">
        <v>18</v>
      </c>
      <c r="E65" s="49">
        <v>11564</v>
      </c>
      <c r="F65" s="50">
        <f t="shared" si="8"/>
        <v>3295740</v>
      </c>
      <c r="G65" s="50">
        <f t="shared" si="9"/>
        <v>889387.24</v>
      </c>
      <c r="H65" s="50">
        <f t="shared" si="10"/>
        <v>4185127.24</v>
      </c>
      <c r="I65" s="50">
        <v>285</v>
      </c>
      <c r="J65" s="50">
        <v>76.91</v>
      </c>
      <c r="K65" s="50">
        <f t="shared" si="11"/>
        <v>361.90999999999997</v>
      </c>
    </row>
    <row r="66" spans="1:11" ht="105" hidden="1" customHeight="1" outlineLevel="1">
      <c r="A66" s="48">
        <v>45</v>
      </c>
      <c r="B66" s="48">
        <v>45</v>
      </c>
      <c r="C66" s="48" t="s">
        <v>76</v>
      </c>
      <c r="D66" s="49" t="s">
        <v>18</v>
      </c>
      <c r="E66" s="49">
        <v>60</v>
      </c>
      <c r="F66" s="50">
        <f t="shared" si="8"/>
        <v>18000</v>
      </c>
      <c r="G66" s="50">
        <f t="shared" si="9"/>
        <v>4999.8</v>
      </c>
      <c r="H66" s="50">
        <f t="shared" si="10"/>
        <v>22999.8</v>
      </c>
      <c r="I66" s="50">
        <v>300</v>
      </c>
      <c r="J66" s="50">
        <v>83.33</v>
      </c>
      <c r="K66" s="50">
        <f t="shared" si="11"/>
        <v>383.33</v>
      </c>
    </row>
    <row r="67" spans="1:11" hidden="1" outlineLevel="1">
      <c r="A67" s="48">
        <v>46</v>
      </c>
      <c r="B67" s="48">
        <v>46</v>
      </c>
      <c r="C67" s="48" t="s">
        <v>77</v>
      </c>
      <c r="D67" s="49" t="s">
        <v>18</v>
      </c>
      <c r="E67" s="49">
        <v>60</v>
      </c>
      <c r="F67" s="50">
        <f t="shared" si="8"/>
        <v>17100</v>
      </c>
      <c r="G67" s="50">
        <f t="shared" si="9"/>
        <v>3443.4</v>
      </c>
      <c r="H67" s="50">
        <f t="shared" si="10"/>
        <v>20543.400000000001</v>
      </c>
      <c r="I67" s="50">
        <v>285</v>
      </c>
      <c r="J67" s="50">
        <v>57.39</v>
      </c>
      <c r="K67" s="50">
        <f t="shared" si="11"/>
        <v>342.39</v>
      </c>
    </row>
    <row r="68" spans="1:11" hidden="1" outlineLevel="1">
      <c r="A68" s="48">
        <v>47</v>
      </c>
      <c r="B68" s="48">
        <v>47</v>
      </c>
      <c r="C68" s="48" t="s">
        <v>78</v>
      </c>
      <c r="D68" s="49" t="s">
        <v>16</v>
      </c>
      <c r="E68" s="49">
        <v>2</v>
      </c>
      <c r="F68" s="50">
        <f t="shared" si="8"/>
        <v>200</v>
      </c>
      <c r="G68" s="50">
        <f t="shared" si="9"/>
        <v>6.34</v>
      </c>
      <c r="H68" s="50">
        <f t="shared" si="10"/>
        <v>206.34</v>
      </c>
      <c r="I68" s="50">
        <v>100</v>
      </c>
      <c r="J68" s="50">
        <v>3.17</v>
      </c>
      <c r="K68" s="50">
        <f t="shared" si="11"/>
        <v>103.17</v>
      </c>
    </row>
    <row r="69" spans="1:11" ht="27.6" hidden="1" outlineLevel="1">
      <c r="A69" s="48">
        <v>48</v>
      </c>
      <c r="B69" s="48">
        <v>48</v>
      </c>
      <c r="C69" s="48" t="s">
        <v>79</v>
      </c>
      <c r="D69" s="49" t="s">
        <v>16</v>
      </c>
      <c r="E69" s="49">
        <v>40</v>
      </c>
      <c r="F69" s="50">
        <f t="shared" si="8"/>
        <v>100000</v>
      </c>
      <c r="G69" s="50">
        <f t="shared" si="9"/>
        <v>20000</v>
      </c>
      <c r="H69" s="50">
        <f t="shared" si="10"/>
        <v>120000</v>
      </c>
      <c r="I69" s="50">
        <v>2500</v>
      </c>
      <c r="J69" s="50">
        <v>500</v>
      </c>
      <c r="K69" s="50">
        <f t="shared" si="11"/>
        <v>3000</v>
      </c>
    </row>
    <row r="70" spans="1:11" ht="27.6" hidden="1" outlineLevel="1">
      <c r="A70" s="48">
        <v>49</v>
      </c>
      <c r="B70" s="48">
        <v>49</v>
      </c>
      <c r="C70" s="48" t="s">
        <v>80</v>
      </c>
      <c r="D70" s="49" t="s">
        <v>16</v>
      </c>
      <c r="E70" s="49">
        <v>40</v>
      </c>
      <c r="F70" s="50">
        <f t="shared" si="8"/>
        <v>60000</v>
      </c>
      <c r="G70" s="50">
        <f t="shared" si="9"/>
        <v>19000</v>
      </c>
      <c r="H70" s="50">
        <f t="shared" si="10"/>
        <v>79000</v>
      </c>
      <c r="I70" s="50">
        <v>1500</v>
      </c>
      <c r="J70" s="50">
        <v>475</v>
      </c>
      <c r="K70" s="50">
        <f t="shared" si="11"/>
        <v>1975</v>
      </c>
    </row>
    <row r="71" spans="1:11" ht="27.6" hidden="1" outlineLevel="1">
      <c r="A71" s="19">
        <v>50</v>
      </c>
      <c r="B71" s="19">
        <v>50</v>
      </c>
      <c r="C71" s="19" t="s">
        <v>81</v>
      </c>
      <c r="D71" s="20" t="s">
        <v>16</v>
      </c>
      <c r="E71" s="20">
        <v>40</v>
      </c>
      <c r="F71" s="21">
        <f t="shared" si="8"/>
        <v>16000</v>
      </c>
      <c r="G71" s="21">
        <f t="shared" si="9"/>
        <v>156666.79999999999</v>
      </c>
      <c r="H71" s="21">
        <f t="shared" si="10"/>
        <v>172666.8</v>
      </c>
      <c r="I71" s="21">
        <v>400</v>
      </c>
      <c r="J71" s="21">
        <v>3916.67</v>
      </c>
      <c r="K71" s="21">
        <f t="shared" si="11"/>
        <v>4316.67</v>
      </c>
    </row>
    <row r="72" spans="1:11" ht="15.6" hidden="1" outlineLevel="1">
      <c r="A72" s="14"/>
      <c r="B72" s="14"/>
      <c r="C72" s="14" t="s">
        <v>82</v>
      </c>
      <c r="D72" s="14"/>
      <c r="E72" s="14"/>
      <c r="F72" s="15">
        <f>F73+F81+F89</f>
        <v>1759898.2062200001</v>
      </c>
      <c r="G72" s="15">
        <f>G73+G81+G89</f>
        <v>1064408.1629999999</v>
      </c>
      <c r="H72" s="15">
        <f>H73+H81+H89</f>
        <v>2824306.3692200002</v>
      </c>
      <c r="I72" s="15"/>
      <c r="J72" s="15"/>
      <c r="K72" s="15"/>
    </row>
    <row r="73" spans="1:11" hidden="1" outlineLevel="1">
      <c r="A73" s="41"/>
      <c r="B73" s="41" t="s">
        <v>83</v>
      </c>
      <c r="C73" s="41"/>
      <c r="D73" s="42"/>
      <c r="E73" s="42"/>
      <c r="F73" s="43">
        <f>SUM(F74:F80)</f>
        <v>1042362.0294999999</v>
      </c>
      <c r="G73" s="43">
        <f>SUM(G74:G80)</f>
        <v>38493</v>
      </c>
      <c r="H73" s="43">
        <f>SUM(H74:H80)</f>
        <v>1080855.0294999999</v>
      </c>
      <c r="I73" s="43"/>
      <c r="J73" s="43"/>
      <c r="K73" s="43"/>
    </row>
    <row r="74" spans="1:11" ht="43.2" hidden="1" outlineLevel="1">
      <c r="A74" s="38">
        <v>51</v>
      </c>
      <c r="B74" s="38">
        <v>51</v>
      </c>
      <c r="C74" s="38" t="s">
        <v>84</v>
      </c>
      <c r="D74" s="39" t="s">
        <v>85</v>
      </c>
      <c r="E74" s="39">
        <v>520.54999999999995</v>
      </c>
      <c r="F74" s="40">
        <f t="shared" ref="F74:F80" si="12">E74*I74</f>
        <v>330533.6335</v>
      </c>
      <c r="G74" s="40">
        <f t="shared" ref="G74:G80" si="13">E74*J74</f>
        <v>0</v>
      </c>
      <c r="H74" s="40">
        <f t="shared" ref="H74:H88" si="14">F74+G74</f>
        <v>330533.6335</v>
      </c>
      <c r="I74" s="40">
        <v>634.97</v>
      </c>
      <c r="J74" s="40">
        <v>0</v>
      </c>
      <c r="K74" s="40">
        <f t="shared" ref="K74:K80" si="15">I74+J74</f>
        <v>634.97</v>
      </c>
    </row>
    <row r="75" spans="1:11" ht="43.2" hidden="1" outlineLevel="1">
      <c r="A75" s="38">
        <v>52</v>
      </c>
      <c r="B75" s="38">
        <v>52</v>
      </c>
      <c r="C75" s="38" t="s">
        <v>86</v>
      </c>
      <c r="D75" s="39" t="s">
        <v>85</v>
      </c>
      <c r="E75" s="39">
        <v>16.100000000000001</v>
      </c>
      <c r="F75" s="40">
        <f t="shared" si="12"/>
        <v>43143.17</v>
      </c>
      <c r="G75" s="40">
        <f t="shared" si="13"/>
        <v>0</v>
      </c>
      <c r="H75" s="40">
        <f t="shared" si="14"/>
        <v>43143.17</v>
      </c>
      <c r="I75" s="40">
        <v>2679.7</v>
      </c>
      <c r="J75" s="40">
        <v>0</v>
      </c>
      <c r="K75" s="40">
        <f t="shared" si="15"/>
        <v>2679.7</v>
      </c>
    </row>
    <row r="76" spans="1:11" ht="28.8" hidden="1" outlineLevel="1">
      <c r="A76" s="38">
        <v>53</v>
      </c>
      <c r="B76" s="38">
        <v>53</v>
      </c>
      <c r="C76" s="38" t="s">
        <v>87</v>
      </c>
      <c r="D76" s="39" t="s">
        <v>85</v>
      </c>
      <c r="E76" s="39">
        <v>28.2</v>
      </c>
      <c r="F76" s="40">
        <f t="shared" si="12"/>
        <v>36943.409999999996</v>
      </c>
      <c r="G76" s="40">
        <f t="shared" si="13"/>
        <v>38493</v>
      </c>
      <c r="H76" s="40">
        <f t="shared" si="14"/>
        <v>75436.41</v>
      </c>
      <c r="I76" s="40">
        <v>1310.05</v>
      </c>
      <c r="J76" s="40">
        <v>1365</v>
      </c>
      <c r="K76" s="40">
        <f t="shared" si="15"/>
        <v>2675.05</v>
      </c>
    </row>
    <row r="77" spans="1:11" ht="57.6" hidden="1" outlineLevel="1">
      <c r="A77" s="38">
        <v>54</v>
      </c>
      <c r="B77" s="38">
        <v>54</v>
      </c>
      <c r="C77" s="38" t="s">
        <v>88</v>
      </c>
      <c r="D77" s="39" t="s">
        <v>85</v>
      </c>
      <c r="E77" s="39">
        <v>497.65</v>
      </c>
      <c r="F77" s="40">
        <f t="shared" si="12"/>
        <v>210973.74099999998</v>
      </c>
      <c r="G77" s="40">
        <f t="shared" si="13"/>
        <v>0</v>
      </c>
      <c r="H77" s="40">
        <f t="shared" si="14"/>
        <v>210973.74099999998</v>
      </c>
      <c r="I77" s="40">
        <v>423.94</v>
      </c>
      <c r="J77" s="40">
        <v>0</v>
      </c>
      <c r="K77" s="40">
        <f t="shared" si="15"/>
        <v>423.94</v>
      </c>
    </row>
    <row r="78" spans="1:11" ht="43.2" hidden="1" outlineLevel="1">
      <c r="A78" s="38">
        <v>55</v>
      </c>
      <c r="B78" s="38">
        <v>55</v>
      </c>
      <c r="C78" s="38" t="s">
        <v>89</v>
      </c>
      <c r="D78" s="39" t="s">
        <v>85</v>
      </c>
      <c r="E78" s="39">
        <v>39</v>
      </c>
      <c r="F78" s="40">
        <f t="shared" si="12"/>
        <v>78381.03</v>
      </c>
      <c r="G78" s="40">
        <f t="shared" si="13"/>
        <v>0</v>
      </c>
      <c r="H78" s="40">
        <f t="shared" si="14"/>
        <v>78381.03</v>
      </c>
      <c r="I78" s="40">
        <v>2009.77</v>
      </c>
      <c r="J78" s="40">
        <v>0</v>
      </c>
      <c r="K78" s="40">
        <f t="shared" si="15"/>
        <v>2009.77</v>
      </c>
    </row>
    <row r="79" spans="1:11" ht="43.2" hidden="1" outlineLevel="1">
      <c r="A79" s="38">
        <v>56</v>
      </c>
      <c r="B79" s="38">
        <v>56</v>
      </c>
      <c r="C79" s="38" t="s">
        <v>90</v>
      </c>
      <c r="D79" s="39" t="s">
        <v>91</v>
      </c>
      <c r="E79" s="39">
        <v>68.25</v>
      </c>
      <c r="F79" s="40">
        <f t="shared" si="12"/>
        <v>142187.27249999999</v>
      </c>
      <c r="G79" s="40">
        <f t="shared" si="13"/>
        <v>0</v>
      </c>
      <c r="H79" s="40">
        <f t="shared" si="14"/>
        <v>142187.27249999999</v>
      </c>
      <c r="I79" s="40">
        <v>2083.33</v>
      </c>
      <c r="J79" s="40">
        <v>0</v>
      </c>
      <c r="K79" s="40">
        <f t="shared" si="15"/>
        <v>2083.33</v>
      </c>
    </row>
    <row r="80" spans="1:11" hidden="1" outlineLevel="1">
      <c r="A80" s="38" t="s">
        <v>92</v>
      </c>
      <c r="B80" s="38" t="s">
        <v>92</v>
      </c>
      <c r="C80" s="38" t="s">
        <v>93</v>
      </c>
      <c r="D80" s="39" t="s">
        <v>91</v>
      </c>
      <c r="E80" s="39">
        <v>68.25</v>
      </c>
      <c r="F80" s="40">
        <f t="shared" si="12"/>
        <v>200199.77249999999</v>
      </c>
      <c r="G80" s="40">
        <f t="shared" si="13"/>
        <v>0</v>
      </c>
      <c r="H80" s="40">
        <f t="shared" si="14"/>
        <v>200199.77249999999</v>
      </c>
      <c r="I80" s="40">
        <v>2933.33</v>
      </c>
      <c r="J80" s="40">
        <v>0</v>
      </c>
      <c r="K80" s="40">
        <f t="shared" si="15"/>
        <v>2933.33</v>
      </c>
    </row>
    <row r="81" spans="1:11" hidden="1" outlineLevel="1">
      <c r="A81" s="35"/>
      <c r="B81" s="35" t="s">
        <v>94</v>
      </c>
      <c r="C81" s="35"/>
      <c r="D81" s="36"/>
      <c r="E81" s="36"/>
      <c r="F81" s="37">
        <f>SUM(F82:F88)</f>
        <v>323897.72100000002</v>
      </c>
      <c r="G81" s="37">
        <f>SUM(G82:G88)</f>
        <v>794742.46</v>
      </c>
      <c r="H81" s="37">
        <f t="shared" si="14"/>
        <v>1118640.1809999999</v>
      </c>
      <c r="I81" s="37"/>
      <c r="J81" s="37"/>
      <c r="K81" s="37"/>
    </row>
    <row r="82" spans="1:11" hidden="1" outlineLevel="1">
      <c r="A82" s="38">
        <v>57</v>
      </c>
      <c r="B82" s="38">
        <v>57</v>
      </c>
      <c r="C82" s="38" t="s">
        <v>95</v>
      </c>
      <c r="D82" s="39" t="s">
        <v>18</v>
      </c>
      <c r="E82" s="39">
        <v>21</v>
      </c>
      <c r="F82" s="40">
        <f t="shared" ref="F82:F88" si="16">E82*I82</f>
        <v>17181.149999999998</v>
      </c>
      <c r="G82" s="40">
        <f t="shared" ref="G82:G88" si="17">E82*J82</f>
        <v>12022.5</v>
      </c>
      <c r="H82" s="40">
        <f t="shared" si="14"/>
        <v>29203.649999999998</v>
      </c>
      <c r="I82" s="40">
        <v>818.15</v>
      </c>
      <c r="J82" s="40">
        <v>572.5</v>
      </c>
      <c r="K82" s="40">
        <f t="shared" ref="K82:K88" si="18">I82+J82</f>
        <v>1390.65</v>
      </c>
    </row>
    <row r="83" spans="1:11" hidden="1" outlineLevel="1">
      <c r="A83" s="38">
        <v>58</v>
      </c>
      <c r="B83" s="38">
        <v>58</v>
      </c>
      <c r="C83" s="38" t="s">
        <v>96</v>
      </c>
      <c r="D83" s="39" t="s">
        <v>16</v>
      </c>
      <c r="E83" s="39">
        <v>3</v>
      </c>
      <c r="F83" s="40">
        <f t="shared" si="16"/>
        <v>3251.8500000000004</v>
      </c>
      <c r="G83" s="40">
        <f t="shared" si="17"/>
        <v>105</v>
      </c>
      <c r="H83" s="40">
        <f t="shared" si="14"/>
        <v>3356.8500000000004</v>
      </c>
      <c r="I83" s="40">
        <v>1083.95</v>
      </c>
      <c r="J83" s="40">
        <v>35</v>
      </c>
      <c r="K83" s="40">
        <f t="shared" si="18"/>
        <v>1118.95</v>
      </c>
    </row>
    <row r="84" spans="1:11" hidden="1" outlineLevel="1">
      <c r="A84" s="38">
        <v>59</v>
      </c>
      <c r="B84" s="38">
        <v>59</v>
      </c>
      <c r="C84" s="38" t="s">
        <v>97</v>
      </c>
      <c r="D84" s="39" t="s">
        <v>18</v>
      </c>
      <c r="E84" s="39">
        <v>93</v>
      </c>
      <c r="F84" s="40">
        <f t="shared" si="16"/>
        <v>82704.899999999994</v>
      </c>
      <c r="G84" s="40">
        <f t="shared" si="17"/>
        <v>102831.96</v>
      </c>
      <c r="H84" s="40">
        <f t="shared" si="14"/>
        <v>185536.86</v>
      </c>
      <c r="I84" s="40">
        <v>889.3</v>
      </c>
      <c r="J84" s="40">
        <v>1105.72</v>
      </c>
      <c r="K84" s="40">
        <f t="shared" si="18"/>
        <v>1995.02</v>
      </c>
    </row>
    <row r="85" spans="1:11" hidden="1" outlineLevel="1">
      <c r="A85" s="38">
        <v>60</v>
      </c>
      <c r="B85" s="38">
        <v>60</v>
      </c>
      <c r="C85" s="38" t="s">
        <v>98</v>
      </c>
      <c r="D85" s="39" t="s">
        <v>18</v>
      </c>
      <c r="E85" s="39">
        <v>63</v>
      </c>
      <c r="F85" s="40">
        <f t="shared" si="16"/>
        <v>60897.69</v>
      </c>
      <c r="G85" s="40">
        <f t="shared" si="17"/>
        <v>87381</v>
      </c>
      <c r="H85" s="40">
        <f t="shared" si="14"/>
        <v>148278.69</v>
      </c>
      <c r="I85" s="40">
        <v>966.63</v>
      </c>
      <c r="J85" s="40">
        <v>1387</v>
      </c>
      <c r="K85" s="40">
        <f t="shared" si="18"/>
        <v>2353.63</v>
      </c>
    </row>
    <row r="86" spans="1:11" hidden="1" outlineLevel="1">
      <c r="A86" s="38">
        <v>61</v>
      </c>
      <c r="B86" s="38">
        <v>61</v>
      </c>
      <c r="C86" s="38" t="s">
        <v>99</v>
      </c>
      <c r="D86" s="39" t="s">
        <v>18</v>
      </c>
      <c r="E86" s="39">
        <v>108</v>
      </c>
      <c r="F86" s="40">
        <f t="shared" si="16"/>
        <v>113473.44</v>
      </c>
      <c r="G86" s="40">
        <f t="shared" si="17"/>
        <v>223992</v>
      </c>
      <c r="H86" s="40">
        <f t="shared" si="14"/>
        <v>337465.44</v>
      </c>
      <c r="I86" s="40">
        <v>1050.68</v>
      </c>
      <c r="J86" s="40">
        <v>2074</v>
      </c>
      <c r="K86" s="40">
        <f t="shared" si="18"/>
        <v>3124.6800000000003</v>
      </c>
    </row>
    <row r="87" spans="1:11" hidden="1" outlineLevel="1">
      <c r="A87" s="38">
        <v>62</v>
      </c>
      <c r="B87" s="38">
        <v>62</v>
      </c>
      <c r="C87" s="38" t="s">
        <v>100</v>
      </c>
      <c r="D87" s="39" t="s">
        <v>18</v>
      </c>
      <c r="E87" s="39">
        <v>16</v>
      </c>
      <c r="F87" s="40">
        <f t="shared" si="16"/>
        <v>18272.64</v>
      </c>
      <c r="G87" s="40">
        <f t="shared" si="17"/>
        <v>42160</v>
      </c>
      <c r="H87" s="40">
        <f t="shared" si="14"/>
        <v>60432.639999999999</v>
      </c>
      <c r="I87" s="40">
        <v>1142.04</v>
      </c>
      <c r="J87" s="40">
        <v>2635</v>
      </c>
      <c r="K87" s="40">
        <f t="shared" si="18"/>
        <v>3777.04</v>
      </c>
    </row>
    <row r="88" spans="1:11" ht="43.2" hidden="1" outlineLevel="1">
      <c r="A88" s="38">
        <v>63</v>
      </c>
      <c r="B88" s="38">
        <v>63</v>
      </c>
      <c r="C88" s="38" t="s">
        <v>101</v>
      </c>
      <c r="D88" s="39" t="s">
        <v>18</v>
      </c>
      <c r="E88" s="39">
        <v>8.6999999999999993</v>
      </c>
      <c r="F88" s="40">
        <f t="shared" si="16"/>
        <v>28116.050999999999</v>
      </c>
      <c r="G88" s="40">
        <f t="shared" si="17"/>
        <v>326250</v>
      </c>
      <c r="H88" s="40">
        <f t="shared" si="14"/>
        <v>354366.05099999998</v>
      </c>
      <c r="I88" s="40">
        <v>3231.73</v>
      </c>
      <c r="J88" s="40">
        <v>37500</v>
      </c>
      <c r="K88" s="40">
        <f t="shared" si="18"/>
        <v>40731.730000000003</v>
      </c>
    </row>
    <row r="89" spans="1:11" hidden="1" outlineLevel="1">
      <c r="A89" s="35" t="s">
        <v>102</v>
      </c>
      <c r="B89" s="35" t="s">
        <v>102</v>
      </c>
      <c r="C89" s="35"/>
      <c r="D89" s="36"/>
      <c r="E89" s="36"/>
      <c r="F89" s="37">
        <f>SUM(F90:F93)</f>
        <v>393638.45572000003</v>
      </c>
      <c r="G89" s="37">
        <f>SUM(G90:G93)</f>
        <v>231172.70300000001</v>
      </c>
      <c r="H89" s="37">
        <f>SUM(H90:H93)</f>
        <v>624811.15872000006</v>
      </c>
      <c r="I89" s="37"/>
      <c r="J89" s="37"/>
      <c r="K89" s="37"/>
    </row>
    <row r="90" spans="1:11" hidden="1" outlineLevel="1">
      <c r="A90" s="38">
        <v>64</v>
      </c>
      <c r="B90" s="38">
        <v>64</v>
      </c>
      <c r="C90" s="38" t="s">
        <v>103</v>
      </c>
      <c r="D90" s="39" t="s">
        <v>85</v>
      </c>
      <c r="E90" s="39">
        <v>3.532</v>
      </c>
      <c r="F90" s="40">
        <f>E90*I90</f>
        <v>200919.97452000002</v>
      </c>
      <c r="G90" s="40">
        <f>E90*J90</f>
        <v>186496.66399999999</v>
      </c>
      <c r="H90" s="40">
        <f>F90+G90</f>
        <v>387416.63852000004</v>
      </c>
      <c r="I90" s="40">
        <v>56885.61</v>
      </c>
      <c r="J90" s="40">
        <v>52802</v>
      </c>
      <c r="K90" s="40">
        <f>I90+J90</f>
        <v>109687.61</v>
      </c>
    </row>
    <row r="91" spans="1:11" hidden="1" outlineLevel="1">
      <c r="A91" s="38">
        <v>65</v>
      </c>
      <c r="B91" s="38">
        <v>65</v>
      </c>
      <c r="C91" s="38" t="s">
        <v>104</v>
      </c>
      <c r="D91" s="39" t="s">
        <v>32</v>
      </c>
      <c r="E91" s="39">
        <v>100.3</v>
      </c>
      <c r="F91" s="40">
        <f>E91*I91</f>
        <v>32096</v>
      </c>
      <c r="G91" s="40">
        <f>E91*J91</f>
        <v>20895.499</v>
      </c>
      <c r="H91" s="40">
        <f>F91+G91</f>
        <v>52991.498999999996</v>
      </c>
      <c r="I91" s="40">
        <v>320</v>
      </c>
      <c r="J91" s="40">
        <v>208.33</v>
      </c>
      <c r="K91" s="40">
        <f>I91+J91</f>
        <v>528.33000000000004</v>
      </c>
    </row>
    <row r="92" spans="1:11" ht="28.8" hidden="1" outlineLevel="1">
      <c r="A92" s="38">
        <v>66</v>
      </c>
      <c r="B92" s="38">
        <v>66</v>
      </c>
      <c r="C92" s="38" t="s">
        <v>105</v>
      </c>
      <c r="D92" s="39" t="s">
        <v>106</v>
      </c>
      <c r="E92" s="39">
        <v>30</v>
      </c>
      <c r="F92" s="40">
        <f>E92*I92</f>
        <v>126411.9</v>
      </c>
      <c r="G92" s="40">
        <f>E92*J92</f>
        <v>0</v>
      </c>
      <c r="H92" s="40">
        <f>F92+G92</f>
        <v>126411.9</v>
      </c>
      <c r="I92" s="40">
        <v>4213.7299999999996</v>
      </c>
      <c r="J92" s="40">
        <v>0</v>
      </c>
      <c r="K92" s="40">
        <f>I92+J92</f>
        <v>4213.7299999999996</v>
      </c>
    </row>
    <row r="93" spans="1:11" hidden="1" outlineLevel="1">
      <c r="A93" s="38">
        <v>67</v>
      </c>
      <c r="B93" s="38">
        <v>67</v>
      </c>
      <c r="C93" s="38" t="s">
        <v>107</v>
      </c>
      <c r="D93" s="39" t="s">
        <v>108</v>
      </c>
      <c r="E93" s="39">
        <v>57.58</v>
      </c>
      <c r="F93" s="40">
        <f>E93*I93</f>
        <v>34210.581200000001</v>
      </c>
      <c r="G93" s="40">
        <f>E93*J93</f>
        <v>23780.54</v>
      </c>
      <c r="H93" s="40">
        <f>F93+G93</f>
        <v>57991.121200000001</v>
      </c>
      <c r="I93" s="40">
        <v>594.14</v>
      </c>
      <c r="J93" s="40">
        <v>413</v>
      </c>
      <c r="K93" s="40">
        <f>I93+J93</f>
        <v>1007.14</v>
      </c>
    </row>
    <row r="94" spans="1:11" ht="46.8" hidden="1" outlineLevel="1">
      <c r="A94" s="14">
        <v>0</v>
      </c>
      <c r="B94" s="14"/>
      <c r="C94" s="14" t="s">
        <v>109</v>
      </c>
      <c r="D94" s="14"/>
      <c r="E94" s="14"/>
      <c r="F94" s="15">
        <f>F95+F102</f>
        <v>2681900</v>
      </c>
      <c r="G94" s="15">
        <f>G95+G102</f>
        <v>7068774.3499999996</v>
      </c>
      <c r="H94" s="15">
        <f>H95+H102</f>
        <v>9750674.3499999996</v>
      </c>
      <c r="I94" s="15"/>
      <c r="J94" s="15"/>
      <c r="K94" s="15"/>
    </row>
    <row r="95" spans="1:11" hidden="1" outlineLevel="1">
      <c r="A95" s="16">
        <v>0</v>
      </c>
      <c r="B95" s="16"/>
      <c r="C95" s="16" t="s">
        <v>19</v>
      </c>
      <c r="D95" s="17"/>
      <c r="E95" s="17"/>
      <c r="F95" s="18">
        <f>SUM(F96:F101)</f>
        <v>875000</v>
      </c>
      <c r="G95" s="18">
        <f>SUM(G96:G101)</f>
        <v>2206648.5499999998</v>
      </c>
      <c r="H95" s="18">
        <f>SUM(H96:H101)</f>
        <v>3081648.55</v>
      </c>
      <c r="I95" s="18"/>
      <c r="J95" s="18"/>
      <c r="K95" s="18"/>
    </row>
    <row r="96" spans="1:11" ht="30" hidden="1" outlineLevel="1">
      <c r="A96" s="51">
        <v>68</v>
      </c>
      <c r="B96" s="51">
        <v>68</v>
      </c>
      <c r="C96" s="51" t="s">
        <v>110</v>
      </c>
      <c r="D96" s="52" t="s">
        <v>16</v>
      </c>
      <c r="E96" s="52">
        <v>8</v>
      </c>
      <c r="F96" s="53">
        <f t="shared" ref="F96:F101" si="19">E96*I96</f>
        <v>280000</v>
      </c>
      <c r="G96" s="53">
        <f t="shared" ref="G96:G101" si="20">E96*J96</f>
        <v>810617.36</v>
      </c>
      <c r="H96" s="53">
        <f t="shared" ref="H96:H101" si="21">F96+G96</f>
        <v>1090617.3599999999</v>
      </c>
      <c r="I96" s="53">
        <v>35000</v>
      </c>
      <c r="J96" s="53">
        <v>101327.17</v>
      </c>
      <c r="K96" s="53">
        <f t="shared" ref="K96:K101" si="22">I96+J96</f>
        <v>136327.16999999998</v>
      </c>
    </row>
    <row r="97" spans="1:11" ht="30" hidden="1" outlineLevel="1">
      <c r="A97" s="51">
        <v>69</v>
      </c>
      <c r="B97" s="51">
        <v>69</v>
      </c>
      <c r="C97" s="51" t="s">
        <v>110</v>
      </c>
      <c r="D97" s="52" t="s">
        <v>16</v>
      </c>
      <c r="E97" s="52">
        <v>2</v>
      </c>
      <c r="F97" s="53">
        <f t="shared" si="19"/>
        <v>70000</v>
      </c>
      <c r="G97" s="53">
        <f t="shared" si="20"/>
        <v>279920</v>
      </c>
      <c r="H97" s="53">
        <f t="shared" si="21"/>
        <v>349920</v>
      </c>
      <c r="I97" s="53">
        <v>35000</v>
      </c>
      <c r="J97" s="53">
        <v>139960</v>
      </c>
      <c r="K97" s="53">
        <f t="shared" si="22"/>
        <v>174960</v>
      </c>
    </row>
    <row r="98" spans="1:11" ht="15" hidden="1" outlineLevel="1">
      <c r="A98" s="51">
        <v>70</v>
      </c>
      <c r="B98" s="51">
        <v>70</v>
      </c>
      <c r="C98" s="51" t="s">
        <v>111</v>
      </c>
      <c r="D98" s="52" t="s">
        <v>16</v>
      </c>
      <c r="E98" s="52">
        <v>20</v>
      </c>
      <c r="F98" s="53">
        <f t="shared" si="19"/>
        <v>100000</v>
      </c>
      <c r="G98" s="53">
        <f t="shared" si="20"/>
        <v>2500</v>
      </c>
      <c r="H98" s="53">
        <f t="shared" si="21"/>
        <v>102500</v>
      </c>
      <c r="I98" s="53">
        <v>5000</v>
      </c>
      <c r="J98" s="53">
        <v>125</v>
      </c>
      <c r="K98" s="53">
        <f t="shared" si="22"/>
        <v>5125</v>
      </c>
    </row>
    <row r="99" spans="1:11" ht="30" hidden="1" outlineLevel="1">
      <c r="A99" s="54">
        <v>71</v>
      </c>
      <c r="B99" s="54">
        <v>71</v>
      </c>
      <c r="C99" s="54" t="s">
        <v>112</v>
      </c>
      <c r="D99" s="55" t="s">
        <v>16</v>
      </c>
      <c r="E99" s="55">
        <v>3</v>
      </c>
      <c r="F99" s="56">
        <f t="shared" si="19"/>
        <v>105000</v>
      </c>
      <c r="G99" s="56">
        <f t="shared" si="20"/>
        <v>303981.51</v>
      </c>
      <c r="H99" s="56">
        <f t="shared" si="21"/>
        <v>408981.51</v>
      </c>
      <c r="I99" s="56">
        <v>35000</v>
      </c>
      <c r="J99" s="56">
        <v>101327.17</v>
      </c>
      <c r="K99" s="56">
        <f t="shared" si="22"/>
        <v>136327.16999999998</v>
      </c>
    </row>
    <row r="100" spans="1:11" ht="30" hidden="1" outlineLevel="1">
      <c r="A100" s="51">
        <v>72</v>
      </c>
      <c r="B100" s="51">
        <v>72</v>
      </c>
      <c r="C100" s="51" t="s">
        <v>112</v>
      </c>
      <c r="D100" s="52" t="s">
        <v>16</v>
      </c>
      <c r="E100" s="52">
        <v>6</v>
      </c>
      <c r="F100" s="53">
        <f t="shared" si="19"/>
        <v>210000</v>
      </c>
      <c r="G100" s="53">
        <f t="shared" si="20"/>
        <v>607963.02</v>
      </c>
      <c r="H100" s="53">
        <f t="shared" si="21"/>
        <v>817963.02</v>
      </c>
      <c r="I100" s="53">
        <v>35000</v>
      </c>
      <c r="J100" s="53">
        <v>101327.17</v>
      </c>
      <c r="K100" s="53">
        <f t="shared" si="22"/>
        <v>136327.16999999998</v>
      </c>
    </row>
    <row r="101" spans="1:11" ht="30" hidden="1" outlineLevel="1">
      <c r="A101" s="51">
        <v>73</v>
      </c>
      <c r="B101" s="51">
        <v>73</v>
      </c>
      <c r="C101" s="51" t="s">
        <v>113</v>
      </c>
      <c r="D101" s="52" t="s">
        <v>16</v>
      </c>
      <c r="E101" s="52">
        <v>2</v>
      </c>
      <c r="F101" s="53">
        <f t="shared" si="19"/>
        <v>110000</v>
      </c>
      <c r="G101" s="53">
        <f t="shared" si="20"/>
        <v>201666.66</v>
      </c>
      <c r="H101" s="53">
        <f t="shared" si="21"/>
        <v>311666.66000000003</v>
      </c>
      <c r="I101" s="53">
        <v>55000</v>
      </c>
      <c r="J101" s="53">
        <v>100833.33</v>
      </c>
      <c r="K101" s="53">
        <f t="shared" si="22"/>
        <v>155833.33000000002</v>
      </c>
    </row>
    <row r="102" spans="1:11" ht="27.6" hidden="1" outlineLevel="1">
      <c r="A102" s="26">
        <v>0</v>
      </c>
      <c r="B102" s="26"/>
      <c r="C102" s="26" t="s">
        <v>21</v>
      </c>
      <c r="D102" s="27"/>
      <c r="E102" s="27"/>
      <c r="F102" s="28">
        <f>SUM(F103:F110)</f>
        <v>1806900</v>
      </c>
      <c r="G102" s="28">
        <f>SUM(G103:G110)</f>
        <v>4862125.8</v>
      </c>
      <c r="H102" s="28">
        <f>SUM(H103:H110)</f>
        <v>6669025.7999999998</v>
      </c>
      <c r="I102" s="28"/>
      <c r="J102" s="28"/>
      <c r="K102" s="28"/>
    </row>
    <row r="103" spans="1:11" ht="15" hidden="1" outlineLevel="1">
      <c r="A103" s="51">
        <v>74</v>
      </c>
      <c r="B103" s="51">
        <v>74</v>
      </c>
      <c r="C103" s="51" t="s">
        <v>114</v>
      </c>
      <c r="D103" s="52" t="s">
        <v>16</v>
      </c>
      <c r="E103" s="52">
        <v>33</v>
      </c>
      <c r="F103" s="53">
        <f>E103*I103</f>
        <v>247500</v>
      </c>
      <c r="G103" s="53">
        <f>E103*J103</f>
        <v>1584772.2</v>
      </c>
      <c r="H103" s="53">
        <f>F103+G103</f>
        <v>1832272.2</v>
      </c>
      <c r="I103" s="53">
        <v>7500</v>
      </c>
      <c r="J103" s="53">
        <v>48023.4</v>
      </c>
      <c r="K103" s="53">
        <f>I103+J103</f>
        <v>55523.4</v>
      </c>
    </row>
    <row r="104" spans="1:11" ht="15" hidden="1" outlineLevel="1">
      <c r="A104" s="51">
        <v>75</v>
      </c>
      <c r="B104" s="51">
        <v>75</v>
      </c>
      <c r="C104" s="51" t="s">
        <v>114</v>
      </c>
      <c r="D104" s="52" t="s">
        <v>16</v>
      </c>
      <c r="E104" s="52">
        <v>86</v>
      </c>
      <c r="F104" s="53">
        <f>E104*I104</f>
        <v>129000</v>
      </c>
      <c r="G104" s="53">
        <f>E104*J104</f>
        <v>154800</v>
      </c>
      <c r="H104" s="53">
        <f>F104+G104</f>
        <v>283800</v>
      </c>
      <c r="I104" s="53">
        <v>1500</v>
      </c>
      <c r="J104" s="53">
        <v>1800</v>
      </c>
      <c r="K104" s="53">
        <f>I104+J104</f>
        <v>3300</v>
      </c>
    </row>
    <row r="105" spans="1:11" ht="30" hidden="1" outlineLevel="1">
      <c r="A105" s="51">
        <v>76</v>
      </c>
      <c r="B105" s="51">
        <v>76</v>
      </c>
      <c r="C105" s="51" t="s">
        <v>115</v>
      </c>
      <c r="D105" s="52" t="s">
        <v>18</v>
      </c>
      <c r="E105" s="52">
        <v>3840</v>
      </c>
      <c r="F105" s="53">
        <f>E105*I105</f>
        <v>134400</v>
      </c>
      <c r="G105" s="53">
        <f>E105*J105</f>
        <v>1185216</v>
      </c>
      <c r="H105" s="53">
        <f>F105+G105</f>
        <v>1319616</v>
      </c>
      <c r="I105" s="53">
        <v>35</v>
      </c>
      <c r="J105" s="53">
        <v>308.64999999999998</v>
      </c>
      <c r="K105" s="53">
        <f>I105+J105</f>
        <v>343.65</v>
      </c>
    </row>
    <row r="106" spans="1:11" ht="15" hidden="1" outlineLevel="1">
      <c r="A106" s="51">
        <v>77</v>
      </c>
      <c r="B106" s="51">
        <v>77</v>
      </c>
      <c r="C106" s="51" t="s">
        <v>116</v>
      </c>
      <c r="D106" s="52" t="s">
        <v>18</v>
      </c>
      <c r="E106" s="52">
        <v>3840</v>
      </c>
      <c r="F106" s="53">
        <f>E106*I106</f>
        <v>1190400</v>
      </c>
      <c r="G106" s="53">
        <f>J106*E106</f>
        <v>1781337.5999999999</v>
      </c>
      <c r="H106" s="53">
        <f>F106+G106</f>
        <v>2971737.5999999996</v>
      </c>
      <c r="I106" s="53">
        <v>310</v>
      </c>
      <c r="J106" s="53">
        <v>463.89</v>
      </c>
      <c r="K106" s="53">
        <f>I106+J106</f>
        <v>773.89</v>
      </c>
    </row>
    <row r="107" spans="1:11" ht="15.6" hidden="1" outlineLevel="1">
      <c r="A107" s="57">
        <v>0</v>
      </c>
      <c r="B107" s="57"/>
      <c r="C107" s="57" t="s">
        <v>117</v>
      </c>
      <c r="D107" s="58"/>
      <c r="E107" s="58"/>
      <c r="F107" s="59"/>
      <c r="G107" s="59"/>
      <c r="H107" s="59"/>
      <c r="I107" s="59"/>
      <c r="J107" s="59"/>
      <c r="K107" s="59"/>
    </row>
    <row r="108" spans="1:11" ht="30" hidden="1" outlineLevel="1">
      <c r="A108" s="51">
        <v>78</v>
      </c>
      <c r="B108" s="51">
        <v>78</v>
      </c>
      <c r="C108" s="51" t="s">
        <v>118</v>
      </c>
      <c r="D108" s="52" t="s">
        <v>16</v>
      </c>
      <c r="E108" s="52">
        <v>24</v>
      </c>
      <c r="F108" s="53">
        <f>E108*I108</f>
        <v>60000</v>
      </c>
      <c r="G108" s="53">
        <f>E108*J108</f>
        <v>0</v>
      </c>
      <c r="H108" s="53">
        <f>F108+G108</f>
        <v>60000</v>
      </c>
      <c r="I108" s="53">
        <v>2500</v>
      </c>
      <c r="J108" s="53">
        <v>0</v>
      </c>
      <c r="K108" s="53">
        <f>I108+J108</f>
        <v>2500</v>
      </c>
    </row>
    <row r="109" spans="1:11" ht="30" hidden="1" outlineLevel="1">
      <c r="A109" s="51">
        <v>79</v>
      </c>
      <c r="B109" s="51">
        <v>79</v>
      </c>
      <c r="C109" s="51" t="s">
        <v>119</v>
      </c>
      <c r="D109" s="52" t="s">
        <v>16</v>
      </c>
      <c r="E109" s="52">
        <v>24</v>
      </c>
      <c r="F109" s="53">
        <f>E109*I109</f>
        <v>36000</v>
      </c>
      <c r="G109" s="53">
        <f>E109*J109</f>
        <v>7000.08</v>
      </c>
      <c r="H109" s="53">
        <f>F109+G109</f>
        <v>43000.08</v>
      </c>
      <c r="I109" s="53">
        <v>1500</v>
      </c>
      <c r="J109" s="53">
        <v>291.67</v>
      </c>
      <c r="K109" s="53">
        <f>I109+J109</f>
        <v>1791.67</v>
      </c>
    </row>
    <row r="110" spans="1:11" ht="15" hidden="1" outlineLevel="1">
      <c r="A110" s="60">
        <v>80</v>
      </c>
      <c r="B110" s="60">
        <v>80</v>
      </c>
      <c r="C110" s="60" t="s">
        <v>120</v>
      </c>
      <c r="D110" s="61" t="s">
        <v>16</v>
      </c>
      <c r="E110" s="61">
        <v>24</v>
      </c>
      <c r="F110" s="62">
        <f>E110*I110</f>
        <v>9600</v>
      </c>
      <c r="G110" s="62">
        <f>E110*J110</f>
        <v>148999.91999999998</v>
      </c>
      <c r="H110" s="62">
        <f>F110+G110</f>
        <v>158599.91999999998</v>
      </c>
      <c r="I110" s="62">
        <v>400</v>
      </c>
      <c r="J110" s="62">
        <v>6208.33</v>
      </c>
      <c r="K110" s="62">
        <f>I110+J110</f>
        <v>6608.33</v>
      </c>
    </row>
    <row r="111" spans="1:11" ht="62.4" collapsed="1">
      <c r="A111" s="12"/>
      <c r="B111" s="12"/>
      <c r="C111" s="12" t="s">
        <v>121</v>
      </c>
      <c r="D111" s="12"/>
      <c r="E111" s="12"/>
      <c r="F111" s="13">
        <f>F112</f>
        <v>7490908.3300000001</v>
      </c>
      <c r="G111" s="13">
        <f>G112</f>
        <v>6816172.25</v>
      </c>
      <c r="H111" s="13">
        <f>F111+G111</f>
        <v>14307080.58</v>
      </c>
      <c r="I111" s="13"/>
      <c r="J111" s="13"/>
      <c r="K111" s="13"/>
    </row>
    <row r="112" spans="1:11" ht="15" customHeight="1" outlineLevel="1">
      <c r="A112" s="167"/>
      <c r="B112" s="167"/>
      <c r="C112" s="167" t="s">
        <v>13</v>
      </c>
      <c r="D112" s="167"/>
      <c r="E112" s="167"/>
      <c r="F112" s="168">
        <f>F113+F117+F119+F126+F129</f>
        <v>7490908.3300000001</v>
      </c>
      <c r="G112" s="168">
        <f>G113+G117+G119+G126+G129</f>
        <v>6816172.25</v>
      </c>
      <c r="H112" s="168">
        <f>F112+G112</f>
        <v>14307080.58</v>
      </c>
      <c r="I112" s="168"/>
      <c r="J112" s="168"/>
      <c r="K112" s="168"/>
    </row>
    <row r="113" spans="1:11" ht="14.25" customHeight="1" outlineLevel="1">
      <c r="A113" s="169"/>
      <c r="B113" s="169"/>
      <c r="C113" s="169" t="s">
        <v>122</v>
      </c>
      <c r="D113" s="170"/>
      <c r="E113" s="170"/>
      <c r="F113" s="171">
        <f>SUM(F114:F116)</f>
        <v>12000</v>
      </c>
      <c r="G113" s="171">
        <f>SUM(G114:G116)</f>
        <v>5587.5</v>
      </c>
      <c r="H113" s="171">
        <f>SUM(H114:H116)</f>
        <v>17587.5</v>
      </c>
      <c r="I113" s="171"/>
      <c r="J113" s="171"/>
      <c r="K113" s="171"/>
    </row>
    <row r="114" spans="1:11" ht="27" customHeight="1" outlineLevel="1">
      <c r="A114" s="159">
        <v>81</v>
      </c>
      <c r="B114" s="159">
        <v>1</v>
      </c>
      <c r="C114" s="159" t="s">
        <v>123</v>
      </c>
      <c r="D114" s="160" t="s">
        <v>16</v>
      </c>
      <c r="E114" s="160">
        <v>6</v>
      </c>
      <c r="F114" s="25">
        <f>E114*I114</f>
        <v>6000</v>
      </c>
      <c r="G114" s="25">
        <f>E114*J114</f>
        <v>1800</v>
      </c>
      <c r="H114" s="25">
        <f>G114+F114</f>
        <v>7800</v>
      </c>
      <c r="I114" s="25">
        <v>1000</v>
      </c>
      <c r="J114" s="25">
        <v>300</v>
      </c>
      <c r="K114" s="25">
        <f>I114+J114</f>
        <v>1300</v>
      </c>
    </row>
    <row r="115" spans="1:11" ht="14.25" customHeight="1" outlineLevel="1">
      <c r="A115" s="159">
        <v>82</v>
      </c>
      <c r="B115" s="159">
        <v>2</v>
      </c>
      <c r="C115" s="159" t="s">
        <v>124</v>
      </c>
      <c r="D115" s="160" t="s">
        <v>16</v>
      </c>
      <c r="E115" s="160">
        <v>3</v>
      </c>
      <c r="F115" s="25">
        <f>E115*I115</f>
        <v>3000</v>
      </c>
      <c r="G115" s="25">
        <f>E115*J115</f>
        <v>2874.9900000000002</v>
      </c>
      <c r="H115" s="25">
        <f>G115+F115</f>
        <v>5874.99</v>
      </c>
      <c r="I115" s="25">
        <v>1000</v>
      </c>
      <c r="J115" s="25">
        <v>958.33</v>
      </c>
      <c r="K115" s="25">
        <f>I115+J115</f>
        <v>1958.33</v>
      </c>
    </row>
    <row r="116" spans="1:11" ht="27.45" customHeight="1" outlineLevel="1">
      <c r="A116" s="159">
        <v>83</v>
      </c>
      <c r="B116" s="159">
        <v>3</v>
      </c>
      <c r="C116" s="159" t="s">
        <v>125</v>
      </c>
      <c r="D116" s="160" t="s">
        <v>16</v>
      </c>
      <c r="E116" s="160">
        <v>3</v>
      </c>
      <c r="F116" s="25">
        <f>E116*I116</f>
        <v>3000</v>
      </c>
      <c r="G116" s="25">
        <f>E116*J116</f>
        <v>912.51</v>
      </c>
      <c r="H116" s="25">
        <f>G116+F116</f>
        <v>3912.51</v>
      </c>
      <c r="I116" s="25">
        <v>1000</v>
      </c>
      <c r="J116" s="25">
        <v>304.17</v>
      </c>
      <c r="K116" s="25">
        <f>I116+J116</f>
        <v>1304.17</v>
      </c>
    </row>
    <row r="117" spans="1:11" ht="14.25" customHeight="1" outlineLevel="1">
      <c r="A117" s="169"/>
      <c r="B117" s="169"/>
      <c r="C117" s="169" t="s">
        <v>126</v>
      </c>
      <c r="D117" s="170"/>
      <c r="E117" s="170"/>
      <c r="F117" s="171">
        <f>SUM(F118)</f>
        <v>58333.33</v>
      </c>
      <c r="G117" s="171">
        <f>SUM(G118)</f>
        <v>92744.17</v>
      </c>
      <c r="H117" s="171">
        <f>SUM(H118)</f>
        <v>151077.5</v>
      </c>
      <c r="I117" s="171"/>
      <c r="J117" s="171"/>
      <c r="K117" s="171"/>
    </row>
    <row r="118" spans="1:11" ht="27" customHeight="1" outlineLevel="1">
      <c r="A118" s="154">
        <v>84</v>
      </c>
      <c r="B118" s="154">
        <v>4</v>
      </c>
      <c r="C118" s="154" t="s">
        <v>127</v>
      </c>
      <c r="D118" s="155" t="s">
        <v>16</v>
      </c>
      <c r="E118" s="155">
        <v>1</v>
      </c>
      <c r="F118" s="70">
        <f>E118*I118</f>
        <v>58333.33</v>
      </c>
      <c r="G118" s="70">
        <f>E118*J118</f>
        <v>92744.17</v>
      </c>
      <c r="H118" s="70">
        <f>F118+G118</f>
        <v>151077.5</v>
      </c>
      <c r="I118" s="70">
        <v>58333.33</v>
      </c>
      <c r="J118" s="70">
        <v>92744.17</v>
      </c>
      <c r="K118" s="70">
        <f>I118+J118</f>
        <v>151077.5</v>
      </c>
    </row>
    <row r="119" spans="1:11" ht="14.25" customHeight="1" outlineLevel="1">
      <c r="A119" s="169"/>
      <c r="B119" s="169"/>
      <c r="C119" s="169" t="s">
        <v>128</v>
      </c>
      <c r="D119" s="170"/>
      <c r="E119" s="170"/>
      <c r="F119" s="171">
        <v>75000</v>
      </c>
      <c r="G119" s="171">
        <f>SUM(G120:G125)</f>
        <v>209475</v>
      </c>
      <c r="H119" s="171">
        <f>SUM(H120:H125)</f>
        <v>209475</v>
      </c>
      <c r="I119" s="171"/>
      <c r="J119" s="171"/>
      <c r="K119" s="171"/>
    </row>
    <row r="120" spans="1:11" ht="27" customHeight="1" outlineLevel="1">
      <c r="A120" s="159">
        <v>85</v>
      </c>
      <c r="B120" s="159">
        <v>5</v>
      </c>
      <c r="C120" s="159" t="s">
        <v>123</v>
      </c>
      <c r="D120" s="160" t="s">
        <v>16</v>
      </c>
      <c r="E120" s="160">
        <v>24</v>
      </c>
      <c r="F120" s="25"/>
      <c r="G120" s="25"/>
      <c r="H120" s="25">
        <f t="shared" ref="H120:H125" si="23">F120+G120</f>
        <v>0</v>
      </c>
      <c r="I120" s="25">
        <v>75000</v>
      </c>
      <c r="J120" s="25">
        <v>0</v>
      </c>
      <c r="K120" s="25">
        <f t="shared" ref="K120:K125" si="24">I120+J120</f>
        <v>75000</v>
      </c>
    </row>
    <row r="121" spans="1:11" ht="14.25" customHeight="1" outlineLevel="1">
      <c r="A121" s="159">
        <v>86</v>
      </c>
      <c r="B121" s="159">
        <v>6</v>
      </c>
      <c r="C121" s="159" t="s">
        <v>124</v>
      </c>
      <c r="D121" s="160" t="s">
        <v>16</v>
      </c>
      <c r="E121" s="160">
        <v>42</v>
      </c>
      <c r="F121" s="25"/>
      <c r="G121" s="25">
        <f>E121*J121</f>
        <v>102199.86</v>
      </c>
      <c r="H121" s="25">
        <f t="shared" si="23"/>
        <v>102199.86</v>
      </c>
      <c r="I121" s="25">
        <v>0</v>
      </c>
      <c r="J121" s="25">
        <v>2433.33</v>
      </c>
      <c r="K121" s="25">
        <f t="shared" si="24"/>
        <v>2433.33</v>
      </c>
    </row>
    <row r="122" spans="1:11" ht="14.25" customHeight="1" outlineLevel="1">
      <c r="A122" s="159">
        <v>87</v>
      </c>
      <c r="B122" s="159">
        <v>7</v>
      </c>
      <c r="C122" s="159" t="s">
        <v>129</v>
      </c>
      <c r="D122" s="160" t="s">
        <v>16</v>
      </c>
      <c r="E122" s="160">
        <v>40</v>
      </c>
      <c r="F122" s="25"/>
      <c r="G122" s="25">
        <f>E122*J122</f>
        <v>80333.2</v>
      </c>
      <c r="H122" s="25">
        <f t="shared" si="23"/>
        <v>80333.2</v>
      </c>
      <c r="I122" s="25">
        <v>0</v>
      </c>
      <c r="J122" s="25">
        <v>2008.33</v>
      </c>
      <c r="K122" s="25">
        <f t="shared" si="24"/>
        <v>2008.33</v>
      </c>
    </row>
    <row r="123" spans="1:11" ht="14.25" customHeight="1" outlineLevel="1">
      <c r="A123" s="159">
        <v>88</v>
      </c>
      <c r="B123" s="159">
        <v>8</v>
      </c>
      <c r="C123" s="159" t="s">
        <v>125</v>
      </c>
      <c r="D123" s="160" t="s">
        <v>16</v>
      </c>
      <c r="E123" s="160">
        <v>2</v>
      </c>
      <c r="F123" s="25"/>
      <c r="G123" s="25">
        <f>E123*J123</f>
        <v>608.34</v>
      </c>
      <c r="H123" s="25">
        <f t="shared" si="23"/>
        <v>608.34</v>
      </c>
      <c r="I123" s="25">
        <v>0</v>
      </c>
      <c r="J123" s="25">
        <v>304.17</v>
      </c>
      <c r="K123" s="25">
        <f t="shared" si="24"/>
        <v>304.17</v>
      </c>
    </row>
    <row r="124" spans="1:11" ht="27" customHeight="1" outlineLevel="1">
      <c r="A124" s="159">
        <v>89</v>
      </c>
      <c r="B124" s="159">
        <v>9</v>
      </c>
      <c r="C124" s="159" t="s">
        <v>130</v>
      </c>
      <c r="D124" s="160" t="s">
        <v>16</v>
      </c>
      <c r="E124" s="160">
        <v>80</v>
      </c>
      <c r="F124" s="25"/>
      <c r="G124" s="25">
        <f>E124*J124</f>
        <v>21333.600000000002</v>
      </c>
      <c r="H124" s="25">
        <f t="shared" si="23"/>
        <v>21333.600000000002</v>
      </c>
      <c r="I124" s="25">
        <v>0</v>
      </c>
      <c r="J124" s="25">
        <v>266.67</v>
      </c>
      <c r="K124" s="25">
        <f t="shared" si="24"/>
        <v>266.67</v>
      </c>
    </row>
    <row r="125" spans="1:11" ht="27" customHeight="1" outlineLevel="1">
      <c r="A125" s="159">
        <v>90</v>
      </c>
      <c r="B125" s="159">
        <v>10</v>
      </c>
      <c r="C125" s="159" t="s">
        <v>131</v>
      </c>
      <c r="D125" s="160" t="s">
        <v>16</v>
      </c>
      <c r="E125" s="160">
        <v>40</v>
      </c>
      <c r="F125" s="25"/>
      <c r="G125" s="25">
        <f>E125*J125</f>
        <v>5000</v>
      </c>
      <c r="H125" s="25">
        <f t="shared" si="23"/>
        <v>5000</v>
      </c>
      <c r="I125" s="25">
        <v>0</v>
      </c>
      <c r="J125" s="25">
        <v>125</v>
      </c>
      <c r="K125" s="25">
        <f t="shared" si="24"/>
        <v>125</v>
      </c>
    </row>
    <row r="126" spans="1:11" ht="14.25" customHeight="1" outlineLevel="1">
      <c r="A126" s="169"/>
      <c r="B126" s="169"/>
      <c r="C126" s="169" t="s">
        <v>132</v>
      </c>
      <c r="D126" s="170"/>
      <c r="E126" s="170"/>
      <c r="F126" s="171">
        <f>SUM(F127:F128)</f>
        <v>225000</v>
      </c>
      <c r="G126" s="171">
        <f>SUM(G127:G128)</f>
        <v>1406387.83</v>
      </c>
      <c r="H126" s="171">
        <f>SUM(H127:H128)</f>
        <v>1631387.83</v>
      </c>
      <c r="I126" s="171"/>
      <c r="J126" s="171"/>
      <c r="K126" s="171"/>
    </row>
    <row r="127" spans="1:11" ht="27" customHeight="1" outlineLevel="1">
      <c r="A127" s="154">
        <v>91</v>
      </c>
      <c r="B127" s="154">
        <v>11</v>
      </c>
      <c r="C127" s="154" t="s">
        <v>133</v>
      </c>
      <c r="D127" s="155" t="s">
        <v>16</v>
      </c>
      <c r="E127" s="155">
        <v>2</v>
      </c>
      <c r="F127" s="70">
        <f>E127*I127</f>
        <v>150000</v>
      </c>
      <c r="G127" s="70">
        <f>E127*J127</f>
        <v>992832</v>
      </c>
      <c r="H127" s="70">
        <f>F127+G127</f>
        <v>1142832</v>
      </c>
      <c r="I127" s="70">
        <v>75000</v>
      </c>
      <c r="J127" s="70">
        <v>496416</v>
      </c>
      <c r="K127" s="70">
        <f>I127+J127</f>
        <v>571416</v>
      </c>
    </row>
    <row r="128" spans="1:11" ht="27" customHeight="1" outlineLevel="1">
      <c r="A128" s="154">
        <v>92</v>
      </c>
      <c r="B128" s="154">
        <v>12</v>
      </c>
      <c r="C128" s="154" t="s">
        <v>134</v>
      </c>
      <c r="D128" s="155" t="s">
        <v>16</v>
      </c>
      <c r="E128" s="155">
        <v>1</v>
      </c>
      <c r="F128" s="70">
        <f>I128*E128</f>
        <v>75000</v>
      </c>
      <c r="G128" s="70">
        <f>E128*J128</f>
        <v>413555.83</v>
      </c>
      <c r="H128" s="70">
        <f>F128+G128</f>
        <v>488555.83</v>
      </c>
      <c r="I128" s="70">
        <v>75000</v>
      </c>
      <c r="J128" s="70">
        <v>413555.83</v>
      </c>
      <c r="K128" s="70">
        <f>I128+J128</f>
        <v>488555.83</v>
      </c>
    </row>
    <row r="129" spans="1:11" ht="14.25" customHeight="1" outlineLevel="1">
      <c r="A129" s="169"/>
      <c r="B129" s="169"/>
      <c r="C129" s="169" t="s">
        <v>135</v>
      </c>
      <c r="D129" s="170"/>
      <c r="E129" s="170"/>
      <c r="F129" s="171">
        <f>SUM(F130:F132)</f>
        <v>7120575</v>
      </c>
      <c r="G129" s="171">
        <f>SUM(G130:G132)</f>
        <v>5101977.75</v>
      </c>
      <c r="H129" s="171">
        <f>SUM(H130:H132)</f>
        <v>12222552.75</v>
      </c>
      <c r="I129" s="171"/>
      <c r="J129" s="171"/>
      <c r="K129" s="171"/>
    </row>
    <row r="130" spans="1:11" ht="14.25" customHeight="1" outlineLevel="1">
      <c r="A130" s="154">
        <v>93</v>
      </c>
      <c r="B130" s="154">
        <v>13</v>
      </c>
      <c r="C130" s="154" t="s">
        <v>136</v>
      </c>
      <c r="D130" s="155" t="s">
        <v>18</v>
      </c>
      <c r="E130" s="155">
        <v>11240</v>
      </c>
      <c r="F130" s="70">
        <f>E130*I130</f>
        <v>1011600</v>
      </c>
      <c r="G130" s="70">
        <f>E130*J130</f>
        <v>2016231.2</v>
      </c>
      <c r="H130" s="70">
        <f>F130+G130</f>
        <v>3027831.2</v>
      </c>
      <c r="I130" s="70">
        <v>90</v>
      </c>
      <c r="J130" s="70">
        <v>179.38</v>
      </c>
      <c r="K130" s="70">
        <f>I130+J130</f>
        <v>269.38</v>
      </c>
    </row>
    <row r="131" spans="1:11" ht="105" customHeight="1" outlineLevel="1">
      <c r="A131" s="154">
        <v>94</v>
      </c>
      <c r="B131" s="154">
        <v>14</v>
      </c>
      <c r="C131" s="154" t="s">
        <v>137</v>
      </c>
      <c r="D131" s="155" t="s">
        <v>18</v>
      </c>
      <c r="E131" s="155">
        <v>11240</v>
      </c>
      <c r="F131" s="70">
        <f>E131*I131</f>
        <v>3203400</v>
      </c>
      <c r="G131" s="70">
        <f>E131*J131</f>
        <v>1058470.8</v>
      </c>
      <c r="H131" s="70">
        <f>F131+G131</f>
        <v>4261870.8</v>
      </c>
      <c r="I131" s="70">
        <v>285</v>
      </c>
      <c r="J131" s="70">
        <v>94.17</v>
      </c>
      <c r="K131" s="70">
        <f>I131+J131</f>
        <v>379.17</v>
      </c>
    </row>
    <row r="132" spans="1:11" ht="27" customHeight="1" outlineLevel="1">
      <c r="A132" s="154">
        <v>95</v>
      </c>
      <c r="B132" s="154">
        <v>15</v>
      </c>
      <c r="C132" s="154" t="s">
        <v>138</v>
      </c>
      <c r="D132" s="155" t="s">
        <v>18</v>
      </c>
      <c r="E132" s="155">
        <v>10195</v>
      </c>
      <c r="F132" s="70">
        <f>E132*I132</f>
        <v>2905575</v>
      </c>
      <c r="G132" s="70">
        <f>E132*J132</f>
        <v>2027275.75</v>
      </c>
      <c r="H132" s="70">
        <f>F132+G132</f>
        <v>4932850.75</v>
      </c>
      <c r="I132" s="70">
        <v>285</v>
      </c>
      <c r="J132" s="70">
        <v>198.85</v>
      </c>
      <c r="K132" s="70">
        <f>I132+J132</f>
        <v>483.85</v>
      </c>
    </row>
    <row r="133" spans="1:11" ht="14.25" customHeight="1" outlineLevel="1">
      <c r="A133" s="161"/>
      <c r="B133" s="161"/>
      <c r="C133" s="161" t="s">
        <v>139</v>
      </c>
      <c r="D133" s="162"/>
      <c r="E133" s="162"/>
      <c r="F133" s="163">
        <f>SUM(F135:F145)</f>
        <v>18944435.768040001</v>
      </c>
      <c r="G133" s="163">
        <f>SUM(G135:G145)</f>
        <v>6864945.7987999991</v>
      </c>
      <c r="H133" s="163">
        <f>SUM(H135:H145)</f>
        <v>25809381.566840004</v>
      </c>
      <c r="I133" s="163"/>
      <c r="J133" s="163"/>
      <c r="K133" s="163"/>
    </row>
    <row r="134" spans="1:11" ht="14.25" customHeight="1" outlineLevel="1">
      <c r="A134" s="63"/>
      <c r="B134" s="63"/>
      <c r="C134" s="63" t="s">
        <v>140</v>
      </c>
      <c r="D134" s="64"/>
      <c r="E134" s="64"/>
      <c r="F134" s="65"/>
      <c r="G134" s="65"/>
      <c r="H134" s="65"/>
      <c r="I134" s="65"/>
      <c r="J134" s="65"/>
      <c r="K134" s="65"/>
    </row>
    <row r="135" spans="1:11" ht="27" customHeight="1" outlineLevel="1">
      <c r="A135" s="66">
        <v>96</v>
      </c>
      <c r="B135" s="66">
        <v>16</v>
      </c>
      <c r="C135" s="66" t="s">
        <v>141</v>
      </c>
      <c r="D135" s="67" t="s">
        <v>32</v>
      </c>
      <c r="E135" s="67">
        <v>719.36</v>
      </c>
      <c r="F135" s="68">
        <f>E135*I135</f>
        <v>14222804.659200002</v>
      </c>
      <c r="G135" s="68">
        <f>E135*J135</f>
        <v>5611008</v>
      </c>
      <c r="H135" s="68">
        <f>F135+G135</f>
        <v>19833812.659200002</v>
      </c>
      <c r="I135" s="68">
        <v>19771.47</v>
      </c>
      <c r="J135" s="68">
        <v>7800</v>
      </c>
      <c r="K135" s="68">
        <f>I135+J135</f>
        <v>27571.47</v>
      </c>
    </row>
    <row r="136" spans="1:11" ht="27" customHeight="1" outlineLevel="1">
      <c r="A136" s="66">
        <v>97</v>
      </c>
      <c r="B136" s="66">
        <v>17</v>
      </c>
      <c r="C136" s="66" t="s">
        <v>142</v>
      </c>
      <c r="D136" s="67" t="s">
        <v>32</v>
      </c>
      <c r="E136" s="67">
        <v>71.936000000000007</v>
      </c>
      <c r="F136" s="68">
        <f>E136*I136</f>
        <v>2248000</v>
      </c>
      <c r="G136" s="68">
        <f>E136*J136</f>
        <v>410322.94400000002</v>
      </c>
      <c r="H136" s="68">
        <f>F136+G136</f>
        <v>2658322.9440000001</v>
      </c>
      <c r="I136" s="68">
        <v>31250</v>
      </c>
      <c r="J136" s="68">
        <f>[1]МТР_КР!H9</f>
        <v>5704</v>
      </c>
      <c r="K136" s="68">
        <f>I136+J136</f>
        <v>36954</v>
      </c>
    </row>
    <row r="137" spans="1:11" ht="14.25" customHeight="1" outlineLevel="1">
      <c r="A137" s="63"/>
      <c r="B137" s="63"/>
      <c r="C137" s="63" t="s">
        <v>143</v>
      </c>
      <c r="D137" s="64"/>
      <c r="E137" s="64"/>
      <c r="F137" s="65"/>
      <c r="G137" s="65"/>
      <c r="H137" s="65"/>
      <c r="I137" s="65"/>
      <c r="J137" s="65"/>
      <c r="K137" s="65"/>
    </row>
    <row r="138" spans="1:11" ht="27" customHeight="1" outlineLevel="1">
      <c r="A138" s="66">
        <v>98</v>
      </c>
      <c r="B138" s="66">
        <v>18</v>
      </c>
      <c r="C138" s="66" t="s">
        <v>141</v>
      </c>
      <c r="D138" s="67" t="s">
        <v>32</v>
      </c>
      <c r="E138" s="67">
        <v>1.28</v>
      </c>
      <c r="F138" s="68">
        <f>I138*E138</f>
        <v>95570.99519999999</v>
      </c>
      <c r="G138" s="68">
        <f>E138*J138</f>
        <v>9984</v>
      </c>
      <c r="H138" s="68">
        <f>F138+G138</f>
        <v>105554.99519999999</v>
      </c>
      <c r="I138" s="68">
        <v>74664.84</v>
      </c>
      <c r="J138" s="68">
        <v>7800</v>
      </c>
      <c r="K138" s="68">
        <f>I138+J138</f>
        <v>82464.84</v>
      </c>
    </row>
    <row r="139" spans="1:11" ht="27" customHeight="1" outlineLevel="1">
      <c r="A139" s="66">
        <v>99</v>
      </c>
      <c r="B139" s="66">
        <v>19</v>
      </c>
      <c r="C139" s="66" t="s">
        <v>142</v>
      </c>
      <c r="D139" s="67" t="s">
        <v>32</v>
      </c>
      <c r="E139" s="67">
        <v>0.128</v>
      </c>
      <c r="F139" s="68">
        <f>I139*E139</f>
        <v>19242.000640000002</v>
      </c>
      <c r="G139" s="68">
        <f>E139*J139</f>
        <v>730.11199999999997</v>
      </c>
      <c r="H139" s="68">
        <f>F139+G139</f>
        <v>19972.112640000003</v>
      </c>
      <c r="I139" s="68">
        <v>150328.13</v>
      </c>
      <c r="J139" s="68">
        <f>[1]МТР_КР!H14</f>
        <v>5704</v>
      </c>
      <c r="K139" s="68">
        <f>I139+J139</f>
        <v>156032.13</v>
      </c>
    </row>
    <row r="140" spans="1:11" ht="14.25" customHeight="1" outlineLevel="1">
      <c r="A140" s="63"/>
      <c r="B140" s="63"/>
      <c r="C140" s="63" t="s">
        <v>144</v>
      </c>
      <c r="D140" s="64"/>
      <c r="E140" s="64"/>
      <c r="F140" s="65"/>
      <c r="G140" s="65"/>
      <c r="H140" s="65"/>
      <c r="I140" s="65"/>
      <c r="J140" s="65"/>
      <c r="K140" s="65"/>
    </row>
    <row r="141" spans="1:11" ht="27" customHeight="1" outlineLevel="1">
      <c r="A141" s="69">
        <v>100</v>
      </c>
      <c r="B141" s="69">
        <v>20</v>
      </c>
      <c r="C141" s="69" t="s">
        <v>145</v>
      </c>
      <c r="D141" s="20" t="s">
        <v>85</v>
      </c>
      <c r="E141" s="20">
        <v>0.185</v>
      </c>
      <c r="F141" s="21">
        <f>E141*I141</f>
        <v>37000</v>
      </c>
      <c r="G141" s="21">
        <f>E141*J141</f>
        <v>0</v>
      </c>
      <c r="H141" s="21">
        <f>F141+G141</f>
        <v>37000</v>
      </c>
      <c r="I141" s="70">
        <v>200000</v>
      </c>
      <c r="J141" s="21">
        <v>0</v>
      </c>
      <c r="K141" s="21">
        <f>I141+J141</f>
        <v>200000</v>
      </c>
    </row>
    <row r="142" spans="1:11" ht="67.5" customHeight="1" outlineLevel="1">
      <c r="A142" s="66">
        <v>101</v>
      </c>
      <c r="B142" s="66">
        <v>21</v>
      </c>
      <c r="C142" s="66" t="s">
        <v>146</v>
      </c>
      <c r="D142" s="67" t="s">
        <v>85</v>
      </c>
      <c r="E142" s="67">
        <v>0.37</v>
      </c>
      <c r="F142" s="68">
        <f>E142*I142</f>
        <v>116858.49860000001</v>
      </c>
      <c r="G142" s="68">
        <f>E142*J142</f>
        <v>59281.77</v>
      </c>
      <c r="H142" s="68">
        <f>F142+G142</f>
        <v>176140.26860000001</v>
      </c>
      <c r="I142" s="68">
        <v>315833.78000000003</v>
      </c>
      <c r="J142" s="68">
        <v>160221</v>
      </c>
      <c r="K142" s="68">
        <f>I142+J142</f>
        <v>476054.78</v>
      </c>
    </row>
    <row r="143" spans="1:11" ht="14.25" customHeight="1" outlineLevel="1">
      <c r="A143" s="66">
        <v>102</v>
      </c>
      <c r="B143" s="66">
        <v>22</v>
      </c>
      <c r="C143" s="66" t="s">
        <v>147</v>
      </c>
      <c r="D143" s="67" t="s">
        <v>32</v>
      </c>
      <c r="E143" s="67">
        <v>11.84</v>
      </c>
      <c r="F143" s="68">
        <f>E143*I143</f>
        <v>116858.55039999999</v>
      </c>
      <c r="G143" s="68">
        <f>E143*J143</f>
        <v>197.37280000000001</v>
      </c>
      <c r="H143" s="68">
        <f>F143+G143</f>
        <v>117055.92319999999</v>
      </c>
      <c r="I143" s="68">
        <v>9869.81</v>
      </c>
      <c r="J143" s="68">
        <f>[1]МТР_КР!H20</f>
        <v>16.670000000000002</v>
      </c>
      <c r="K143" s="68">
        <f>I143+J143</f>
        <v>9886.48</v>
      </c>
    </row>
    <row r="144" spans="1:11" ht="14.25" customHeight="1" outlineLevel="1">
      <c r="A144" s="63"/>
      <c r="B144" s="63"/>
      <c r="C144" s="63" t="s">
        <v>148</v>
      </c>
      <c r="D144" s="64"/>
      <c r="E144" s="64"/>
      <c r="F144" s="65"/>
      <c r="G144" s="65"/>
      <c r="H144" s="65"/>
      <c r="I144" s="65"/>
      <c r="J144" s="65"/>
      <c r="K144" s="65"/>
    </row>
    <row r="145" spans="1:11" ht="67.5" customHeight="1" outlineLevel="1">
      <c r="A145" s="66">
        <v>103</v>
      </c>
      <c r="B145" s="66">
        <v>23</v>
      </c>
      <c r="C145" s="66" t="s">
        <v>149</v>
      </c>
      <c r="D145" s="67" t="s">
        <v>32</v>
      </c>
      <c r="E145" s="67">
        <v>319.2</v>
      </c>
      <c r="F145" s="68">
        <f>E145*I145</f>
        <v>2088101.064</v>
      </c>
      <c r="G145" s="68">
        <f>E145*J145</f>
        <v>773421.6</v>
      </c>
      <c r="H145" s="68">
        <f>F145+G145</f>
        <v>2861522.6639999999</v>
      </c>
      <c r="I145" s="68">
        <v>6541.67</v>
      </c>
      <c r="J145" s="68">
        <v>2423</v>
      </c>
      <c r="K145" s="68">
        <f>I145+J145</f>
        <v>8964.67</v>
      </c>
    </row>
    <row r="146" spans="1:11" ht="41.7" customHeight="1" outlineLevel="1">
      <c r="A146" s="71"/>
      <c r="B146" s="71"/>
      <c r="C146" s="71" t="s">
        <v>150</v>
      </c>
      <c r="D146" s="27"/>
      <c r="E146" s="27"/>
      <c r="F146" s="28">
        <f>SUM(F148:F157)</f>
        <v>79433678.683000013</v>
      </c>
      <c r="G146" s="28">
        <f>SUM(G148:G157)</f>
        <v>10246554.4</v>
      </c>
      <c r="H146" s="28">
        <f>SUM(H148:H157)</f>
        <v>89680233.083000004</v>
      </c>
      <c r="I146" s="28"/>
      <c r="J146" s="28"/>
      <c r="K146" s="28"/>
    </row>
    <row r="147" spans="1:11" ht="14.25" customHeight="1" outlineLevel="1">
      <c r="A147" s="72"/>
      <c r="B147" s="72"/>
      <c r="C147" s="72" t="s">
        <v>151</v>
      </c>
      <c r="D147" s="64"/>
      <c r="E147" s="64"/>
      <c r="F147" s="65"/>
      <c r="G147" s="65"/>
      <c r="H147" s="65"/>
      <c r="I147" s="65"/>
      <c r="J147" s="65"/>
      <c r="K147" s="65"/>
    </row>
    <row r="148" spans="1:11" ht="67.5" customHeight="1" outlineLevel="1">
      <c r="A148" s="66">
        <v>104</v>
      </c>
      <c r="B148" s="66">
        <v>24</v>
      </c>
      <c r="C148" s="66" t="s">
        <v>152</v>
      </c>
      <c r="D148" s="67" t="s">
        <v>153</v>
      </c>
      <c r="E148" s="67">
        <v>113.6</v>
      </c>
      <c r="F148" s="73">
        <f>E148*I148</f>
        <v>73284900.416000009</v>
      </c>
      <c r="G148" s="68">
        <f>E148*J148</f>
        <v>6134666.96</v>
      </c>
      <c r="H148" s="68">
        <f>F148+G148</f>
        <v>79419567.376000002</v>
      </c>
      <c r="I148" s="73">
        <v>645113.56000000006</v>
      </c>
      <c r="J148" s="68">
        <f>[1]МТР_КР!H27</f>
        <v>54002.35</v>
      </c>
      <c r="K148" s="68">
        <f>I148+J148</f>
        <v>699115.91</v>
      </c>
    </row>
    <row r="149" spans="1:11" ht="27" customHeight="1" outlineLevel="1">
      <c r="A149" s="74">
        <v>105</v>
      </c>
      <c r="B149" s="74">
        <v>25</v>
      </c>
      <c r="C149" s="74" t="s">
        <v>154</v>
      </c>
      <c r="D149" s="23" t="s">
        <v>16</v>
      </c>
      <c r="E149" s="23">
        <v>612</v>
      </c>
      <c r="F149" s="24">
        <f>E149*I149</f>
        <v>973692</v>
      </c>
      <c r="G149" s="24">
        <f>E149*J149</f>
        <v>0</v>
      </c>
      <c r="H149" s="24">
        <f>F149+G149</f>
        <v>973692</v>
      </c>
      <c r="I149" s="24">
        <v>1591</v>
      </c>
      <c r="J149" s="24">
        <v>0</v>
      </c>
      <c r="K149" s="24">
        <f>I149+J149</f>
        <v>1591</v>
      </c>
    </row>
    <row r="150" spans="1:11" ht="27" customHeight="1" outlineLevel="1">
      <c r="A150" s="69">
        <v>106</v>
      </c>
      <c r="B150" s="69">
        <v>26</v>
      </c>
      <c r="C150" s="69" t="s">
        <v>155</v>
      </c>
      <c r="D150" s="20" t="s">
        <v>85</v>
      </c>
      <c r="E150" s="20">
        <v>5.0999999999999996</v>
      </c>
      <c r="F150" s="21">
        <f>E150*I150</f>
        <v>1328125.017</v>
      </c>
      <c r="G150" s="21">
        <f>E150*J150</f>
        <v>1084260</v>
      </c>
      <c r="H150" s="21">
        <f>F150+G150</f>
        <v>2412385.017</v>
      </c>
      <c r="I150" s="21">
        <v>260416.67</v>
      </c>
      <c r="J150" s="21">
        <f>[1]МТР_КР!H31</f>
        <v>212600</v>
      </c>
      <c r="K150" s="21">
        <f>I150+J150</f>
        <v>473016.67000000004</v>
      </c>
    </row>
    <row r="151" spans="1:11" ht="41.7" customHeight="1" outlineLevel="1">
      <c r="A151" s="72"/>
      <c r="B151" s="72"/>
      <c r="C151" s="72" t="s">
        <v>156</v>
      </c>
      <c r="D151" s="64"/>
      <c r="E151" s="64"/>
      <c r="F151" s="65"/>
      <c r="G151" s="65"/>
      <c r="H151" s="65"/>
      <c r="I151" s="65"/>
      <c r="J151" s="65"/>
      <c r="K151" s="65"/>
    </row>
    <row r="152" spans="1:11" ht="27" customHeight="1" outlineLevel="1">
      <c r="A152" s="66">
        <v>107</v>
      </c>
      <c r="B152" s="66">
        <v>27</v>
      </c>
      <c r="C152" s="66" t="s">
        <v>157</v>
      </c>
      <c r="D152" s="67" t="s">
        <v>32</v>
      </c>
      <c r="E152" s="67">
        <v>412.1</v>
      </c>
      <c r="F152" s="68">
        <f t="shared" ref="F152:F157" si="25">E152*I152</f>
        <v>233524.70699999999</v>
      </c>
      <c r="G152" s="68">
        <f>J152*E152</f>
        <v>0</v>
      </c>
      <c r="H152" s="68">
        <f t="shared" ref="H152:H157" si="26">F152+G152</f>
        <v>233524.70699999999</v>
      </c>
      <c r="I152" s="68">
        <v>566.66999999999996</v>
      </c>
      <c r="J152" s="68">
        <v>0</v>
      </c>
      <c r="K152" s="68">
        <f t="shared" ref="K152:K157" si="27">I152+J152</f>
        <v>566.66999999999996</v>
      </c>
    </row>
    <row r="153" spans="1:11" ht="27" customHeight="1" outlineLevel="1">
      <c r="A153" s="66">
        <v>108</v>
      </c>
      <c r="B153" s="66">
        <v>28</v>
      </c>
      <c r="C153" s="66" t="s">
        <v>158</v>
      </c>
      <c r="D153" s="67" t="s">
        <v>32</v>
      </c>
      <c r="E153" s="67">
        <v>412.1</v>
      </c>
      <c r="F153" s="68">
        <f t="shared" si="25"/>
        <v>121911.54300000001</v>
      </c>
      <c r="G153" s="68">
        <f>J153*E153</f>
        <v>0</v>
      </c>
      <c r="H153" s="68">
        <f t="shared" si="26"/>
        <v>121911.54300000001</v>
      </c>
      <c r="I153" s="68">
        <v>295.83</v>
      </c>
      <c r="J153" s="68">
        <v>0</v>
      </c>
      <c r="K153" s="68">
        <f t="shared" si="27"/>
        <v>295.83</v>
      </c>
    </row>
    <row r="154" spans="1:11" ht="27" customHeight="1" outlineLevel="1">
      <c r="A154" s="66">
        <v>109</v>
      </c>
      <c r="B154" s="66">
        <v>29</v>
      </c>
      <c r="C154" s="66" t="s">
        <v>159</v>
      </c>
      <c r="D154" s="67" t="s">
        <v>32</v>
      </c>
      <c r="E154" s="67">
        <v>412.1</v>
      </c>
      <c r="F154" s="68">
        <f t="shared" si="25"/>
        <v>103025</v>
      </c>
      <c r="G154" s="68">
        <f>E154*J154</f>
        <v>10055.24</v>
      </c>
      <c r="H154" s="68">
        <f t="shared" si="26"/>
        <v>113080.24</v>
      </c>
      <c r="I154" s="68">
        <v>250</v>
      </c>
      <c r="J154" s="68">
        <f>[1]МТР_КР!H35</f>
        <v>24.4</v>
      </c>
      <c r="K154" s="68">
        <f t="shared" si="27"/>
        <v>274.39999999999998</v>
      </c>
    </row>
    <row r="155" spans="1:11" ht="40.5" customHeight="1" outlineLevel="1">
      <c r="A155" s="66">
        <v>110</v>
      </c>
      <c r="B155" s="66">
        <v>30</v>
      </c>
      <c r="C155" s="66" t="s">
        <v>160</v>
      </c>
      <c r="D155" s="67" t="s">
        <v>32</v>
      </c>
      <c r="E155" s="67">
        <v>412.1</v>
      </c>
      <c r="F155" s="68">
        <f t="shared" si="25"/>
        <v>120197.20700000001</v>
      </c>
      <c r="G155" s="68">
        <f>E155*J155</f>
        <v>7376.59</v>
      </c>
      <c r="H155" s="68">
        <f t="shared" si="26"/>
        <v>127573.79700000001</v>
      </c>
      <c r="I155" s="68">
        <v>291.67</v>
      </c>
      <c r="J155" s="68">
        <f>[1]МТР_КР!H36</f>
        <v>17.899999999999999</v>
      </c>
      <c r="K155" s="68">
        <f t="shared" si="27"/>
        <v>309.57</v>
      </c>
    </row>
    <row r="156" spans="1:11" ht="40.5" customHeight="1" outlineLevel="1">
      <c r="A156" s="66">
        <v>111</v>
      </c>
      <c r="B156" s="66">
        <v>31</v>
      </c>
      <c r="C156" s="66" t="s">
        <v>161</v>
      </c>
      <c r="D156" s="67" t="s">
        <v>32</v>
      </c>
      <c r="E156" s="67">
        <v>4105.8999999999996</v>
      </c>
      <c r="F156" s="68">
        <f t="shared" si="25"/>
        <v>1197567.8529999999</v>
      </c>
      <c r="G156" s="68">
        <f>E156*J156</f>
        <v>73495.609999999986</v>
      </c>
      <c r="H156" s="68">
        <f t="shared" si="26"/>
        <v>1271063.463</v>
      </c>
      <c r="I156" s="68">
        <v>291.67</v>
      </c>
      <c r="J156" s="68">
        <f>J155</f>
        <v>17.899999999999999</v>
      </c>
      <c r="K156" s="68">
        <f t="shared" si="27"/>
        <v>309.57</v>
      </c>
    </row>
    <row r="157" spans="1:11" ht="40.5" customHeight="1" outlineLevel="1">
      <c r="A157" s="66">
        <v>112</v>
      </c>
      <c r="B157" s="66">
        <v>32</v>
      </c>
      <c r="C157" s="66" t="s">
        <v>162</v>
      </c>
      <c r="D157" s="67" t="s">
        <v>32</v>
      </c>
      <c r="E157" s="67">
        <v>4518</v>
      </c>
      <c r="F157" s="68">
        <f t="shared" si="25"/>
        <v>2070734.94</v>
      </c>
      <c r="G157" s="68">
        <f>E157*J157</f>
        <v>2936700</v>
      </c>
      <c r="H157" s="68">
        <f t="shared" si="26"/>
        <v>5007434.9399999995</v>
      </c>
      <c r="I157" s="68">
        <v>458.33</v>
      </c>
      <c r="J157" s="68">
        <v>650</v>
      </c>
      <c r="K157" s="68">
        <f t="shared" si="27"/>
        <v>1108.33</v>
      </c>
    </row>
    <row r="158" spans="1:11" ht="27.75" customHeight="1" outlineLevel="1">
      <c r="A158" s="26"/>
      <c r="B158" s="26"/>
      <c r="C158" s="26" t="s">
        <v>163</v>
      </c>
      <c r="D158" s="27"/>
      <c r="E158" s="27"/>
      <c r="F158" s="28">
        <f>SUM(F160:F167)</f>
        <v>11809783.925000003</v>
      </c>
      <c r="G158" s="28">
        <f>SUM(G160:G167)</f>
        <v>4495209.0736499997</v>
      </c>
      <c r="H158" s="28">
        <f>SUM(H160:H167)</f>
        <v>16304992.998650001</v>
      </c>
      <c r="I158" s="28"/>
      <c r="J158" s="28"/>
      <c r="K158" s="28"/>
    </row>
    <row r="159" spans="1:11" ht="14.25" customHeight="1" outlineLevel="1">
      <c r="A159" s="63"/>
      <c r="B159" s="63"/>
      <c r="C159" s="63" t="s">
        <v>164</v>
      </c>
      <c r="D159" s="64"/>
      <c r="E159" s="64"/>
      <c r="F159" s="65"/>
      <c r="G159" s="65"/>
      <c r="H159" s="65"/>
      <c r="I159" s="65"/>
      <c r="J159" s="65"/>
      <c r="K159" s="65"/>
    </row>
    <row r="160" spans="1:11" ht="54" customHeight="1" outlineLevel="1">
      <c r="A160" s="66">
        <v>113</v>
      </c>
      <c r="B160" s="66">
        <v>33</v>
      </c>
      <c r="C160" s="66" t="s">
        <v>165</v>
      </c>
      <c r="D160" s="67" t="s">
        <v>153</v>
      </c>
      <c r="E160" s="67">
        <v>55.454999999999998</v>
      </c>
      <c r="F160" s="68">
        <f>E160*I160</f>
        <v>9842319.7650000006</v>
      </c>
      <c r="G160" s="68">
        <f>E160*J160</f>
        <v>2966138.77605</v>
      </c>
      <c r="H160" s="68">
        <f>F160+G160</f>
        <v>12808458.54105</v>
      </c>
      <c r="I160" s="68">
        <v>177483</v>
      </c>
      <c r="J160" s="68">
        <f>[1]МТР_КР!H41</f>
        <v>53487.31</v>
      </c>
      <c r="K160" s="68">
        <f>I160+J160</f>
        <v>230970.31</v>
      </c>
    </row>
    <row r="161" spans="1:11" ht="41.7" customHeight="1" outlineLevel="1">
      <c r="A161" s="63"/>
      <c r="B161" s="63"/>
      <c r="C161" s="63" t="s">
        <v>166</v>
      </c>
      <c r="D161" s="64"/>
      <c r="E161" s="64"/>
      <c r="F161" s="65"/>
      <c r="G161" s="65"/>
      <c r="H161" s="65"/>
      <c r="I161" s="65"/>
      <c r="J161" s="65"/>
      <c r="K161" s="65"/>
    </row>
    <row r="162" spans="1:11" ht="27" customHeight="1" outlineLevel="1">
      <c r="A162" s="66">
        <v>114</v>
      </c>
      <c r="B162" s="66">
        <v>34</v>
      </c>
      <c r="C162" s="66" t="s">
        <v>157</v>
      </c>
      <c r="D162" s="67" t="s">
        <v>32</v>
      </c>
      <c r="E162" s="67">
        <v>37.503999999999998</v>
      </c>
      <c r="F162" s="68">
        <f t="shared" ref="F162:F167" si="28">E162*I162</f>
        <v>21252.391679999997</v>
      </c>
      <c r="G162" s="68">
        <f>E162*J162</f>
        <v>0</v>
      </c>
      <c r="H162" s="68">
        <f t="shared" ref="H162:H167" si="29">F162+G162</f>
        <v>21252.391679999997</v>
      </c>
      <c r="I162" s="68">
        <v>566.66999999999996</v>
      </c>
      <c r="J162" s="68">
        <f>J152</f>
        <v>0</v>
      </c>
      <c r="K162" s="68">
        <f t="shared" ref="K162:K167" si="30">I162+J162</f>
        <v>566.66999999999996</v>
      </c>
    </row>
    <row r="163" spans="1:11" ht="27" customHeight="1" outlineLevel="1">
      <c r="A163" s="66">
        <v>115</v>
      </c>
      <c r="B163" s="66">
        <v>35</v>
      </c>
      <c r="C163" s="66" t="s">
        <v>158</v>
      </c>
      <c r="D163" s="67" t="s">
        <v>32</v>
      </c>
      <c r="E163" s="67">
        <v>37.503999999999998</v>
      </c>
      <c r="F163" s="68">
        <f t="shared" si="28"/>
        <v>11094.808319999998</v>
      </c>
      <c r="G163" s="68">
        <f>J163</f>
        <v>0</v>
      </c>
      <c r="H163" s="68">
        <f t="shared" si="29"/>
        <v>11094.808319999998</v>
      </c>
      <c r="I163" s="68">
        <v>295.83</v>
      </c>
      <c r="J163" s="68">
        <v>0</v>
      </c>
      <c r="K163" s="68">
        <f t="shared" si="30"/>
        <v>295.83</v>
      </c>
    </row>
    <row r="164" spans="1:11" ht="27" customHeight="1" outlineLevel="1">
      <c r="A164" s="66">
        <v>116</v>
      </c>
      <c r="B164" s="66">
        <v>36</v>
      </c>
      <c r="C164" s="66" t="s">
        <v>159</v>
      </c>
      <c r="D164" s="67" t="s">
        <v>32</v>
      </c>
      <c r="E164" s="67">
        <v>37.503999999999998</v>
      </c>
      <c r="F164" s="68">
        <f t="shared" si="28"/>
        <v>9376</v>
      </c>
      <c r="G164" s="68">
        <f>E164*J164</f>
        <v>915.09759999999994</v>
      </c>
      <c r="H164" s="68">
        <f t="shared" si="29"/>
        <v>10291.097599999999</v>
      </c>
      <c r="I164" s="68">
        <v>250</v>
      </c>
      <c r="J164" s="68">
        <f>J154</f>
        <v>24.4</v>
      </c>
      <c r="K164" s="68">
        <f t="shared" si="30"/>
        <v>274.39999999999998</v>
      </c>
    </row>
    <row r="165" spans="1:11" ht="40.5" customHeight="1" outlineLevel="1">
      <c r="A165" s="66">
        <v>117</v>
      </c>
      <c r="B165" s="66">
        <v>37</v>
      </c>
      <c r="C165" s="66" t="s">
        <v>160</v>
      </c>
      <c r="D165" s="67" t="s">
        <v>32</v>
      </c>
      <c r="E165" s="67">
        <v>37.503999999999998</v>
      </c>
      <c r="F165" s="68">
        <f t="shared" si="28"/>
        <v>10938.79168</v>
      </c>
      <c r="G165" s="68">
        <f>E165*J165</f>
        <v>671.32159999999988</v>
      </c>
      <c r="H165" s="68">
        <f t="shared" si="29"/>
        <v>11610.11328</v>
      </c>
      <c r="I165" s="68">
        <v>291.67</v>
      </c>
      <c r="J165" s="68">
        <f>J156</f>
        <v>17.899999999999999</v>
      </c>
      <c r="K165" s="68">
        <f t="shared" si="30"/>
        <v>309.57</v>
      </c>
    </row>
    <row r="166" spans="1:11" ht="40.5" customHeight="1" outlineLevel="1">
      <c r="A166" s="66">
        <v>118</v>
      </c>
      <c r="B166" s="66">
        <v>38</v>
      </c>
      <c r="C166" s="66" t="s">
        <v>161</v>
      </c>
      <c r="D166" s="67" t="s">
        <v>32</v>
      </c>
      <c r="E166" s="67">
        <v>2250.4960000000001</v>
      </c>
      <c r="F166" s="68">
        <f t="shared" si="28"/>
        <v>656402.16832000006</v>
      </c>
      <c r="G166" s="68">
        <f>E166*J166</f>
        <v>40283.878400000001</v>
      </c>
      <c r="H166" s="68">
        <f t="shared" si="29"/>
        <v>696686.0467200001</v>
      </c>
      <c r="I166" s="68">
        <v>291.67</v>
      </c>
      <c r="J166" s="68">
        <f>J165</f>
        <v>17.899999999999999</v>
      </c>
      <c r="K166" s="68">
        <f t="shared" si="30"/>
        <v>309.57</v>
      </c>
    </row>
    <row r="167" spans="1:11" ht="40.5" customHeight="1" outlineLevel="1">
      <c r="A167" s="66">
        <v>119</v>
      </c>
      <c r="B167" s="66">
        <v>39</v>
      </c>
      <c r="C167" s="66" t="s">
        <v>162</v>
      </c>
      <c r="D167" s="67" t="s">
        <v>32</v>
      </c>
      <c r="E167" s="67">
        <v>2288</v>
      </c>
      <c r="F167" s="68">
        <f t="shared" si="28"/>
        <v>1258400</v>
      </c>
      <c r="G167" s="68">
        <f>E167*J167</f>
        <v>1487200</v>
      </c>
      <c r="H167" s="68">
        <f t="shared" si="29"/>
        <v>2745600</v>
      </c>
      <c r="I167" s="68">
        <v>550</v>
      </c>
      <c r="J167" s="68">
        <f>J157</f>
        <v>650</v>
      </c>
      <c r="K167" s="68">
        <f t="shared" si="30"/>
        <v>1200</v>
      </c>
    </row>
    <row r="168" spans="1:11" ht="27.75" customHeight="1" outlineLevel="1">
      <c r="A168" s="26"/>
      <c r="B168" s="26"/>
      <c r="C168" s="26" t="s">
        <v>167</v>
      </c>
      <c r="D168" s="27"/>
      <c r="E168" s="27"/>
      <c r="F168" s="28">
        <f>SUM(F170:F177)</f>
        <v>1519491.9253999998</v>
      </c>
      <c r="G168" s="28">
        <f>SUM(G170:G177)</f>
        <v>381413.38968000002</v>
      </c>
      <c r="H168" s="28">
        <f>SUM(H170:H177)</f>
        <v>1900905.3150800001</v>
      </c>
      <c r="I168" s="28"/>
      <c r="J168" s="28"/>
      <c r="K168" s="28"/>
    </row>
    <row r="169" spans="1:11" ht="14.25" customHeight="1" outlineLevel="1">
      <c r="A169" s="63"/>
      <c r="B169" s="63"/>
      <c r="C169" s="63" t="s">
        <v>168</v>
      </c>
      <c r="D169" s="64"/>
      <c r="E169" s="64"/>
      <c r="F169" s="65"/>
      <c r="G169" s="65"/>
      <c r="H169" s="65"/>
      <c r="I169" s="65"/>
      <c r="J169" s="65"/>
      <c r="K169" s="65"/>
    </row>
    <row r="170" spans="1:11" ht="21" customHeight="1" outlineLevel="1">
      <c r="A170" s="66">
        <v>120</v>
      </c>
      <c r="B170" s="66">
        <v>40</v>
      </c>
      <c r="C170" s="66" t="s">
        <v>169</v>
      </c>
      <c r="D170" s="67" t="s">
        <v>170</v>
      </c>
      <c r="E170" s="67">
        <v>4.4880000000000004</v>
      </c>
      <c r="F170" s="68">
        <f>E170*I170</f>
        <v>1341388.2504</v>
      </c>
      <c r="G170" s="68">
        <f>E170*J170</f>
        <v>240051.04728</v>
      </c>
      <c r="H170" s="68">
        <f>F170+G170</f>
        <v>1581439.2976800001</v>
      </c>
      <c r="I170" s="68">
        <v>298883.3</v>
      </c>
      <c r="J170" s="68">
        <f>[1]МТР_КР!H51</f>
        <v>53487.31</v>
      </c>
      <c r="K170" s="68">
        <f>I170+J170</f>
        <v>352370.61</v>
      </c>
    </row>
    <row r="171" spans="1:11" ht="27.75" customHeight="1" outlineLevel="1">
      <c r="A171" s="63"/>
      <c r="B171" s="63"/>
      <c r="C171" s="63" t="s">
        <v>171</v>
      </c>
      <c r="D171" s="64"/>
      <c r="E171" s="64"/>
      <c r="F171" s="65"/>
      <c r="G171" s="65"/>
      <c r="H171" s="65"/>
      <c r="I171" s="65"/>
      <c r="J171" s="65"/>
      <c r="K171" s="65"/>
    </row>
    <row r="172" spans="1:11" ht="27" customHeight="1" outlineLevel="1">
      <c r="A172" s="66">
        <v>121</v>
      </c>
      <c r="B172" s="66">
        <v>41</v>
      </c>
      <c r="C172" s="66" t="s">
        <v>157</v>
      </c>
      <c r="D172" s="67" t="s">
        <v>32</v>
      </c>
      <c r="E172" s="67">
        <v>17.846</v>
      </c>
      <c r="F172" s="68">
        <f t="shared" ref="F172:F177" si="31">E172*I172</f>
        <v>10112.792819999999</v>
      </c>
      <c r="G172" s="68">
        <f t="shared" ref="G172:G177" si="32">E172*J172</f>
        <v>0</v>
      </c>
      <c r="H172" s="68">
        <f t="shared" ref="H172:H177" si="33">F172+G172</f>
        <v>10112.792819999999</v>
      </c>
      <c r="I172" s="68">
        <v>566.66999999999996</v>
      </c>
      <c r="J172" s="68">
        <f>J152</f>
        <v>0</v>
      </c>
      <c r="K172" s="68">
        <f t="shared" ref="K172:K177" si="34">I172+J172</f>
        <v>566.66999999999996</v>
      </c>
    </row>
    <row r="173" spans="1:11" ht="27" customHeight="1" outlineLevel="1">
      <c r="A173" s="66">
        <v>122</v>
      </c>
      <c r="B173" s="66">
        <v>42</v>
      </c>
      <c r="C173" s="66" t="s">
        <v>158</v>
      </c>
      <c r="D173" s="67" t="s">
        <v>32</v>
      </c>
      <c r="E173" s="67">
        <v>17.846</v>
      </c>
      <c r="F173" s="68">
        <f t="shared" si="31"/>
        <v>5279.3821799999996</v>
      </c>
      <c r="G173" s="68">
        <f t="shared" si="32"/>
        <v>0</v>
      </c>
      <c r="H173" s="68">
        <f t="shared" si="33"/>
        <v>5279.3821799999996</v>
      </c>
      <c r="I173" s="68">
        <v>295.83</v>
      </c>
      <c r="J173" s="68">
        <v>0</v>
      </c>
      <c r="K173" s="68">
        <f t="shared" si="34"/>
        <v>295.83</v>
      </c>
    </row>
    <row r="174" spans="1:11" ht="27" customHeight="1" outlineLevel="1">
      <c r="A174" s="66">
        <v>123</v>
      </c>
      <c r="B174" s="66">
        <v>43</v>
      </c>
      <c r="C174" s="66" t="s">
        <v>159</v>
      </c>
      <c r="D174" s="67" t="s">
        <v>32</v>
      </c>
      <c r="E174" s="67">
        <v>17.846</v>
      </c>
      <c r="F174" s="68">
        <f t="shared" si="31"/>
        <v>4461.5</v>
      </c>
      <c r="G174" s="68">
        <f t="shared" si="32"/>
        <v>435.44239999999996</v>
      </c>
      <c r="H174" s="68">
        <f t="shared" si="33"/>
        <v>4896.9423999999999</v>
      </c>
      <c r="I174" s="68">
        <v>250</v>
      </c>
      <c r="J174" s="68">
        <f>J164</f>
        <v>24.4</v>
      </c>
      <c r="K174" s="68">
        <f t="shared" si="34"/>
        <v>274.39999999999998</v>
      </c>
    </row>
    <row r="175" spans="1:11" ht="40.5" customHeight="1" outlineLevel="1">
      <c r="A175" s="66">
        <v>124</v>
      </c>
      <c r="B175" s="66">
        <v>44</v>
      </c>
      <c r="C175" s="66" t="s">
        <v>160</v>
      </c>
      <c r="D175" s="67" t="s">
        <v>32</v>
      </c>
      <c r="E175" s="67">
        <v>17.846</v>
      </c>
      <c r="F175" s="68">
        <f t="shared" si="31"/>
        <v>5205.14282</v>
      </c>
      <c r="G175" s="68">
        <f t="shared" si="32"/>
        <v>319.4434</v>
      </c>
      <c r="H175" s="68">
        <f t="shared" si="33"/>
        <v>5524.5862200000001</v>
      </c>
      <c r="I175" s="68">
        <v>291.67</v>
      </c>
      <c r="J175" s="68">
        <f>J166</f>
        <v>17.899999999999999</v>
      </c>
      <c r="K175" s="68">
        <f t="shared" si="34"/>
        <v>309.57</v>
      </c>
    </row>
    <row r="176" spans="1:11" ht="40.5" customHeight="1" outlineLevel="1">
      <c r="A176" s="66">
        <v>125</v>
      </c>
      <c r="B176" s="66">
        <v>45</v>
      </c>
      <c r="C176" s="66" t="s">
        <v>161</v>
      </c>
      <c r="D176" s="67" t="s">
        <v>32</v>
      </c>
      <c r="E176" s="67">
        <v>193.154</v>
      </c>
      <c r="F176" s="68">
        <f t="shared" si="31"/>
        <v>56337.227180000002</v>
      </c>
      <c r="G176" s="68">
        <f t="shared" si="32"/>
        <v>3457.4565999999995</v>
      </c>
      <c r="H176" s="68">
        <f t="shared" si="33"/>
        <v>59794.683779999999</v>
      </c>
      <c r="I176" s="68">
        <v>291.67</v>
      </c>
      <c r="J176" s="68">
        <f>J175</f>
        <v>17.899999999999999</v>
      </c>
      <c r="K176" s="68">
        <f t="shared" si="34"/>
        <v>309.57</v>
      </c>
    </row>
    <row r="177" spans="1:11" ht="40.5" customHeight="1" outlineLevel="1">
      <c r="A177" s="66">
        <v>126</v>
      </c>
      <c r="B177" s="66">
        <v>46</v>
      </c>
      <c r="C177" s="66" t="s">
        <v>162</v>
      </c>
      <c r="D177" s="67" t="s">
        <v>32</v>
      </c>
      <c r="E177" s="67">
        <v>211</v>
      </c>
      <c r="F177" s="68">
        <f t="shared" si="31"/>
        <v>96707.62999999999</v>
      </c>
      <c r="G177" s="68">
        <f t="shared" si="32"/>
        <v>137150</v>
      </c>
      <c r="H177" s="68">
        <f t="shared" si="33"/>
        <v>233857.63</v>
      </c>
      <c r="I177" s="68">
        <v>458.33</v>
      </c>
      <c r="J177" s="68">
        <f>J157</f>
        <v>650</v>
      </c>
      <c r="K177" s="68">
        <f t="shared" si="34"/>
        <v>1108.33</v>
      </c>
    </row>
    <row r="178" spans="1:11" ht="27.75" customHeight="1" outlineLevel="1">
      <c r="A178" s="26"/>
      <c r="B178" s="26"/>
      <c r="C178" s="26" t="s">
        <v>172</v>
      </c>
      <c r="D178" s="27"/>
      <c r="E178" s="27"/>
      <c r="F178" s="28">
        <f>SUM(F180:F186)</f>
        <v>608174.6950544999</v>
      </c>
      <c r="G178" s="28">
        <f>SUM(G180:G186)</f>
        <v>50259.10007</v>
      </c>
      <c r="H178" s="28">
        <f>SUM(H180:H186)</f>
        <v>658433.79512449994</v>
      </c>
      <c r="I178" s="28"/>
      <c r="J178" s="28"/>
      <c r="K178" s="28"/>
    </row>
    <row r="179" spans="1:11" ht="14.25" customHeight="1" outlineLevel="1">
      <c r="A179" s="63"/>
      <c r="B179" s="63"/>
      <c r="C179" s="63" t="s">
        <v>173</v>
      </c>
      <c r="D179" s="64"/>
      <c r="E179" s="64"/>
      <c r="F179" s="65"/>
      <c r="G179" s="65"/>
      <c r="H179" s="65"/>
      <c r="I179" s="65"/>
      <c r="J179" s="65"/>
      <c r="K179" s="65"/>
    </row>
    <row r="180" spans="1:11" ht="14.25" customHeight="1" outlineLevel="1">
      <c r="A180" s="69">
        <v>127</v>
      </c>
      <c r="B180" s="69">
        <v>47</v>
      </c>
      <c r="C180" s="69" t="s">
        <v>174</v>
      </c>
      <c r="D180" s="20" t="s">
        <v>91</v>
      </c>
      <c r="E180" s="20">
        <v>2.665E-2</v>
      </c>
      <c r="F180" s="21">
        <f>E180*I180</f>
        <v>1887.7082445000001</v>
      </c>
      <c r="G180" s="21">
        <f>E180*J180</f>
        <v>0</v>
      </c>
      <c r="H180" s="21">
        <f>F180+G180</f>
        <v>1887.7082445000001</v>
      </c>
      <c r="I180" s="21">
        <v>70833.33</v>
      </c>
      <c r="J180" s="21">
        <v>0</v>
      </c>
      <c r="K180" s="21">
        <f>I180+J180</f>
        <v>70833.33</v>
      </c>
    </row>
    <row r="181" spans="1:11" ht="27" customHeight="1" outlineLevel="1">
      <c r="A181" s="69">
        <v>128</v>
      </c>
      <c r="B181" s="69">
        <v>48</v>
      </c>
      <c r="C181" s="69" t="s">
        <v>175</v>
      </c>
      <c r="D181" s="20" t="s">
        <v>16</v>
      </c>
      <c r="E181" s="20">
        <v>6</v>
      </c>
      <c r="F181" s="21">
        <f>E181*I181</f>
        <v>407273.39999999997</v>
      </c>
      <c r="G181" s="21">
        <f>E181*J181</f>
        <v>0</v>
      </c>
      <c r="H181" s="21">
        <f>F181+G181</f>
        <v>407273.39999999997</v>
      </c>
      <c r="I181" s="21">
        <v>67878.899999999994</v>
      </c>
      <c r="J181" s="21">
        <v>0</v>
      </c>
      <c r="K181" s="21">
        <f>I181+J181</f>
        <v>67878.899999999994</v>
      </c>
    </row>
    <row r="182" spans="1:11" ht="14.25" customHeight="1" outlineLevel="1">
      <c r="A182" s="63"/>
      <c r="B182" s="63"/>
      <c r="C182" s="63" t="s">
        <v>176</v>
      </c>
      <c r="D182" s="64"/>
      <c r="E182" s="64"/>
      <c r="F182" s="65"/>
      <c r="G182" s="65"/>
      <c r="H182" s="65"/>
      <c r="I182" s="65"/>
      <c r="J182" s="65"/>
      <c r="K182" s="65"/>
    </row>
    <row r="183" spans="1:11" ht="14.25" customHeight="1" outlineLevel="1">
      <c r="A183" s="66">
        <v>129</v>
      </c>
      <c r="B183" s="66">
        <v>49</v>
      </c>
      <c r="C183" s="66" t="s">
        <v>177</v>
      </c>
      <c r="D183" s="67" t="s">
        <v>170</v>
      </c>
      <c r="E183" s="67">
        <v>0.59699999999999998</v>
      </c>
      <c r="F183" s="68">
        <f>E183*I183</f>
        <v>178433.58680999998</v>
      </c>
      <c r="G183" s="68">
        <f>E183*J183</f>
        <v>31931.924069999997</v>
      </c>
      <c r="H183" s="68">
        <f>F183+G183</f>
        <v>210365.51087999999</v>
      </c>
      <c r="I183" s="68">
        <v>298883.73</v>
      </c>
      <c r="J183" s="68">
        <f>[1]МТР_КР!H64</f>
        <v>53487.31</v>
      </c>
      <c r="K183" s="68">
        <f>I183+J183</f>
        <v>352371.04</v>
      </c>
    </row>
    <row r="184" spans="1:11" ht="27.75" customHeight="1" outlineLevel="1">
      <c r="A184" s="63"/>
      <c r="B184" s="63"/>
      <c r="C184" s="63" t="s">
        <v>171</v>
      </c>
      <c r="D184" s="64"/>
      <c r="E184" s="64"/>
      <c r="F184" s="65"/>
      <c r="G184" s="65"/>
      <c r="H184" s="65"/>
      <c r="I184" s="65"/>
      <c r="J184" s="65"/>
      <c r="K184" s="65"/>
    </row>
    <row r="185" spans="1:11" ht="40.5" customHeight="1" outlineLevel="1">
      <c r="A185" s="75">
        <v>130</v>
      </c>
      <c r="B185" s="75">
        <v>50</v>
      </c>
      <c r="C185" s="75" t="s">
        <v>161</v>
      </c>
      <c r="D185" s="76" t="s">
        <v>32</v>
      </c>
      <c r="E185" s="76">
        <v>27.44</v>
      </c>
      <c r="F185" s="77">
        <f>E185*I185</f>
        <v>8003.4248000000007</v>
      </c>
      <c r="G185" s="77">
        <f>E185*J185</f>
        <v>491.17599999999999</v>
      </c>
      <c r="H185" s="77">
        <f>F185+G185</f>
        <v>8494.6008000000002</v>
      </c>
      <c r="I185" s="77">
        <v>291.67</v>
      </c>
      <c r="J185" s="77">
        <f>J176</f>
        <v>17.899999999999999</v>
      </c>
      <c r="K185" s="77">
        <f>I185+J185</f>
        <v>309.57</v>
      </c>
    </row>
    <row r="186" spans="1:11" ht="40.5" customHeight="1" outlineLevel="1">
      <c r="A186" s="75">
        <v>131</v>
      </c>
      <c r="B186" s="75">
        <v>51</v>
      </c>
      <c r="C186" s="75" t="s">
        <v>162</v>
      </c>
      <c r="D186" s="76" t="s">
        <v>32</v>
      </c>
      <c r="E186" s="76">
        <v>27.44</v>
      </c>
      <c r="F186" s="77">
        <f>E186*I186</f>
        <v>12576.575199999999</v>
      </c>
      <c r="G186" s="77">
        <f>E186*J186</f>
        <v>17836</v>
      </c>
      <c r="H186" s="77">
        <f>F186+G186</f>
        <v>30412.575199999999</v>
      </c>
      <c r="I186" s="77">
        <v>458.33</v>
      </c>
      <c r="J186" s="77">
        <f>J157</f>
        <v>650</v>
      </c>
      <c r="K186" s="77">
        <f>I186+J186</f>
        <v>1108.33</v>
      </c>
    </row>
    <row r="187" spans="1:11" ht="27.75" customHeight="1" outlineLevel="1">
      <c r="A187" s="26"/>
      <c r="B187" s="26"/>
      <c r="C187" s="26" t="s">
        <v>178</v>
      </c>
      <c r="D187" s="27"/>
      <c r="E187" s="27"/>
      <c r="F187" s="28">
        <f>SUM(F189:F203)</f>
        <v>6987581.9185255012</v>
      </c>
      <c r="G187" s="28">
        <f>SUM(G189:G203)</f>
        <v>1884614.3847999999</v>
      </c>
      <c r="H187" s="28">
        <f>SUM(H189:H203)</f>
        <v>8872196.3033255003</v>
      </c>
      <c r="I187" s="28"/>
      <c r="J187" s="28"/>
      <c r="K187" s="28"/>
    </row>
    <row r="188" spans="1:11" ht="14.25" customHeight="1" outlineLevel="1">
      <c r="A188" s="63"/>
      <c r="B188" s="63"/>
      <c r="C188" s="63" t="s">
        <v>179</v>
      </c>
      <c r="D188" s="64"/>
      <c r="E188" s="64"/>
      <c r="F188" s="65"/>
      <c r="G188" s="65"/>
      <c r="H188" s="65"/>
      <c r="I188" s="65"/>
      <c r="J188" s="65"/>
      <c r="K188" s="65"/>
    </row>
    <row r="189" spans="1:11" ht="27" customHeight="1" outlineLevel="1">
      <c r="A189" s="78">
        <v>132</v>
      </c>
      <c r="B189" s="78">
        <v>52</v>
      </c>
      <c r="C189" s="78" t="s">
        <v>180</v>
      </c>
      <c r="D189" s="79" t="s">
        <v>181</v>
      </c>
      <c r="E189" s="79">
        <v>560</v>
      </c>
      <c r="F189" s="80">
        <f>E189*I189</f>
        <v>980000</v>
      </c>
      <c r="G189" s="80">
        <f>E189*J189</f>
        <v>0</v>
      </c>
      <c r="H189" s="80">
        <f>F189+G189</f>
        <v>980000</v>
      </c>
      <c r="I189" s="80">
        <v>1750</v>
      </c>
      <c r="J189" s="80">
        <v>0</v>
      </c>
      <c r="K189" s="80">
        <f>I189+J189</f>
        <v>1750</v>
      </c>
    </row>
    <row r="190" spans="1:11" ht="40.5" customHeight="1" outlineLevel="1">
      <c r="A190" s="78">
        <v>133</v>
      </c>
      <c r="B190" s="78">
        <v>53</v>
      </c>
      <c r="C190" s="78" t="s">
        <v>182</v>
      </c>
      <c r="D190" s="79" t="s">
        <v>85</v>
      </c>
      <c r="E190" s="79">
        <v>18</v>
      </c>
      <c r="F190" s="80">
        <f>E190*I190</f>
        <v>756000</v>
      </c>
      <c r="G190" s="80">
        <f>E190*J190</f>
        <v>0</v>
      </c>
      <c r="H190" s="81">
        <f>F190+G190</f>
        <v>756000</v>
      </c>
      <c r="I190" s="80">
        <v>42000</v>
      </c>
      <c r="J190" s="80">
        <v>0</v>
      </c>
      <c r="K190" s="80">
        <f>I190+J190</f>
        <v>42000</v>
      </c>
    </row>
    <row r="191" spans="1:11" ht="27.75" customHeight="1" outlineLevel="1">
      <c r="A191" s="63"/>
      <c r="B191" s="63"/>
      <c r="C191" s="63" t="s">
        <v>183</v>
      </c>
      <c r="D191" s="64"/>
      <c r="E191" s="64"/>
      <c r="F191" s="65"/>
      <c r="G191" s="65"/>
      <c r="H191" s="65"/>
      <c r="I191" s="65"/>
      <c r="J191" s="65"/>
      <c r="K191" s="65"/>
    </row>
    <row r="192" spans="1:11" ht="14.25" customHeight="1" outlineLevel="1">
      <c r="A192" s="75">
        <v>134</v>
      </c>
      <c r="B192" s="75">
        <v>54</v>
      </c>
      <c r="C192" s="75" t="s">
        <v>184</v>
      </c>
      <c r="D192" s="76" t="s">
        <v>91</v>
      </c>
      <c r="E192" s="76">
        <v>12.92</v>
      </c>
      <c r="F192" s="77">
        <f>E192*I192</f>
        <v>3152480</v>
      </c>
      <c r="G192" s="77">
        <f>E192*J192</f>
        <v>779965.41279999993</v>
      </c>
      <c r="H192" s="77">
        <f>F192+G192</f>
        <v>3932445.4128</v>
      </c>
      <c r="I192" s="77">
        <v>244000</v>
      </c>
      <c r="J192" s="77">
        <f>[1]МТР_КР!H73</f>
        <v>60368.84</v>
      </c>
      <c r="K192" s="77">
        <f>I192+J192</f>
        <v>304368.83999999997</v>
      </c>
    </row>
    <row r="193" spans="1:11" ht="27" customHeight="1" outlineLevel="1">
      <c r="A193" s="75">
        <v>135</v>
      </c>
      <c r="B193" s="75">
        <v>55</v>
      </c>
      <c r="C193" s="75" t="s">
        <v>185</v>
      </c>
      <c r="D193" s="76" t="s">
        <v>85</v>
      </c>
      <c r="E193" s="76">
        <v>11.15</v>
      </c>
      <c r="F193" s="77">
        <f>E193*I193</f>
        <v>1285741.9569999999</v>
      </c>
      <c r="G193" s="77">
        <f>E193*J193</f>
        <v>106358.51199999999</v>
      </c>
      <c r="H193" s="77">
        <f>F193+G193</f>
        <v>1392100.469</v>
      </c>
      <c r="I193" s="77">
        <v>115313.18</v>
      </c>
      <c r="J193" s="77">
        <f>[1]МТР_КР!H76</f>
        <v>9538.8799999999992</v>
      </c>
      <c r="K193" s="77">
        <f>I193+J193</f>
        <v>124852.06</v>
      </c>
    </row>
    <row r="194" spans="1:11" ht="27.75" customHeight="1" outlineLevel="1">
      <c r="A194" s="63"/>
      <c r="B194" s="63"/>
      <c r="C194" s="63" t="s">
        <v>171</v>
      </c>
      <c r="D194" s="64"/>
      <c r="E194" s="64"/>
      <c r="F194" s="65"/>
      <c r="G194" s="65"/>
      <c r="H194" s="65"/>
      <c r="I194" s="65"/>
      <c r="J194" s="65"/>
      <c r="K194" s="65"/>
    </row>
    <row r="195" spans="1:11" ht="40.5" customHeight="1" outlineLevel="1">
      <c r="A195" s="75">
        <v>136</v>
      </c>
      <c r="B195" s="75">
        <v>56</v>
      </c>
      <c r="C195" s="75" t="s">
        <v>161</v>
      </c>
      <c r="D195" s="76" t="s">
        <v>32</v>
      </c>
      <c r="E195" s="76">
        <v>353</v>
      </c>
      <c r="F195" s="77">
        <f>E195*I195</f>
        <v>102959.51000000001</v>
      </c>
      <c r="G195" s="77">
        <f>E195*J195</f>
        <v>6318.7</v>
      </c>
      <c r="H195" s="77">
        <f>F195+G195</f>
        <v>109278.21</v>
      </c>
      <c r="I195" s="77">
        <v>291.67</v>
      </c>
      <c r="J195" s="77">
        <f>[1]МТР_КР!H81</f>
        <v>17.899999999999999</v>
      </c>
      <c r="K195" s="77">
        <f>I195+J195</f>
        <v>309.57</v>
      </c>
    </row>
    <row r="196" spans="1:11" ht="40.5" customHeight="1" outlineLevel="1">
      <c r="A196" s="75">
        <v>137</v>
      </c>
      <c r="B196" s="75">
        <v>57</v>
      </c>
      <c r="C196" s="75" t="s">
        <v>162</v>
      </c>
      <c r="D196" s="76" t="s">
        <v>32</v>
      </c>
      <c r="E196" s="76">
        <v>353</v>
      </c>
      <c r="F196" s="77">
        <f>E196*I196</f>
        <v>161790.49</v>
      </c>
      <c r="G196" s="77">
        <f>E196*J196</f>
        <v>229450</v>
      </c>
      <c r="H196" s="77">
        <f>F196+G196</f>
        <v>391240.49</v>
      </c>
      <c r="I196" s="77">
        <v>458.33</v>
      </c>
      <c r="J196" s="77">
        <f>J157</f>
        <v>650</v>
      </c>
      <c r="K196" s="77">
        <f>I196+J196</f>
        <v>1108.33</v>
      </c>
    </row>
    <row r="197" spans="1:11" ht="14.25" customHeight="1" outlineLevel="1">
      <c r="A197" s="63"/>
      <c r="B197" s="63"/>
      <c r="C197" s="63" t="s">
        <v>186</v>
      </c>
      <c r="D197" s="64"/>
      <c r="E197" s="64"/>
      <c r="F197" s="65"/>
      <c r="G197" s="65"/>
      <c r="H197" s="65"/>
      <c r="I197" s="65"/>
      <c r="J197" s="65"/>
      <c r="K197" s="65"/>
    </row>
    <row r="198" spans="1:11" ht="27" customHeight="1" outlineLevel="1">
      <c r="A198" s="75">
        <v>138</v>
      </c>
      <c r="B198" s="75">
        <v>58</v>
      </c>
      <c r="C198" s="75" t="s">
        <v>187</v>
      </c>
      <c r="D198" s="76" t="s">
        <v>18</v>
      </c>
      <c r="E198" s="76">
        <v>263.12</v>
      </c>
      <c r="F198" s="77">
        <f t="shared" ref="F198:F203" si="35">E198*I198</f>
        <v>355212</v>
      </c>
      <c r="G198" s="77">
        <f>E198*J198</f>
        <v>762521.76</v>
      </c>
      <c r="H198" s="77">
        <f t="shared" ref="H198:H204" si="36">F198+G198</f>
        <v>1117733.76</v>
      </c>
      <c r="I198" s="77">
        <v>1350</v>
      </c>
      <c r="J198" s="77">
        <v>2898</v>
      </c>
      <c r="K198" s="77">
        <f t="shared" ref="K198:K204" si="37">I198+J198</f>
        <v>4248</v>
      </c>
    </row>
    <row r="199" spans="1:11" ht="15" customHeight="1" outlineLevel="1">
      <c r="A199" s="51">
        <v>139</v>
      </c>
      <c r="B199" s="51">
        <v>59</v>
      </c>
      <c r="C199" s="51" t="s">
        <v>188</v>
      </c>
      <c r="D199" s="52" t="s">
        <v>91</v>
      </c>
      <c r="E199" s="52">
        <v>43.768999999999998</v>
      </c>
      <c r="F199" s="53">
        <f t="shared" si="35"/>
        <v>35562.3125</v>
      </c>
      <c r="G199" s="53"/>
      <c r="H199" s="53">
        <f t="shared" si="36"/>
        <v>35562.3125</v>
      </c>
      <c r="I199" s="53">
        <v>812.5</v>
      </c>
      <c r="J199" s="53">
        <v>0</v>
      </c>
      <c r="K199" s="53">
        <f t="shared" si="37"/>
        <v>812.5</v>
      </c>
    </row>
    <row r="200" spans="1:11" ht="30" customHeight="1" outlineLevel="1">
      <c r="A200" s="51">
        <v>140</v>
      </c>
      <c r="B200" s="51">
        <v>60</v>
      </c>
      <c r="C200" s="51" t="s">
        <v>189</v>
      </c>
      <c r="D200" s="52" t="s">
        <v>91</v>
      </c>
      <c r="E200" s="52">
        <v>43.768999999999998</v>
      </c>
      <c r="F200" s="53">
        <f t="shared" si="35"/>
        <v>91185.270769999988</v>
      </c>
      <c r="G200" s="53">
        <f>E200*J200</f>
        <v>0</v>
      </c>
      <c r="H200" s="53">
        <f t="shared" si="36"/>
        <v>91185.270769999988</v>
      </c>
      <c r="I200" s="53">
        <v>2083.33</v>
      </c>
      <c r="J200" s="53">
        <v>0</v>
      </c>
      <c r="K200" s="53">
        <f t="shared" si="37"/>
        <v>2083.33</v>
      </c>
    </row>
    <row r="201" spans="1:11" ht="15" customHeight="1" outlineLevel="1">
      <c r="A201" s="51">
        <v>141</v>
      </c>
      <c r="B201" s="51" t="s">
        <v>190</v>
      </c>
      <c r="C201" s="51" t="s">
        <v>44</v>
      </c>
      <c r="D201" s="52" t="s">
        <v>91</v>
      </c>
      <c r="E201" s="52">
        <v>43.768999999999998</v>
      </c>
      <c r="F201" s="53">
        <f t="shared" si="35"/>
        <v>66572.64899999999</v>
      </c>
      <c r="G201" s="53">
        <f>E201*J201</f>
        <v>0</v>
      </c>
      <c r="H201" s="53">
        <f t="shared" si="36"/>
        <v>66572.64899999999</v>
      </c>
      <c r="I201" s="53">
        <v>1521</v>
      </c>
      <c r="J201" s="53">
        <v>0</v>
      </c>
      <c r="K201" s="53">
        <f t="shared" si="37"/>
        <v>1521</v>
      </c>
    </row>
    <row r="202" spans="1:11" ht="15" customHeight="1" outlineLevel="1">
      <c r="A202" s="82">
        <v>142</v>
      </c>
      <c r="B202" s="82">
        <v>61</v>
      </c>
      <c r="C202" s="82" t="s">
        <v>191</v>
      </c>
      <c r="D202" s="83" t="s">
        <v>91</v>
      </c>
      <c r="E202" s="83">
        <v>2.665E-2</v>
      </c>
      <c r="F202" s="84">
        <f t="shared" si="35"/>
        <v>66.625</v>
      </c>
      <c r="G202" s="84">
        <f>E202*J202</f>
        <v>0</v>
      </c>
      <c r="H202" s="84">
        <f t="shared" si="36"/>
        <v>66.625</v>
      </c>
      <c r="I202" s="84">
        <v>2500</v>
      </c>
      <c r="J202" s="84">
        <v>0</v>
      </c>
      <c r="K202" s="84">
        <f t="shared" si="37"/>
        <v>2500</v>
      </c>
    </row>
    <row r="203" spans="1:11" ht="30" customHeight="1" outlineLevel="1">
      <c r="A203" s="82">
        <v>143</v>
      </c>
      <c r="B203" s="82">
        <v>62</v>
      </c>
      <c r="C203" s="82" t="s">
        <v>192</v>
      </c>
      <c r="D203" s="83" t="s">
        <v>91</v>
      </c>
      <c r="E203" s="83">
        <v>2.665E-2</v>
      </c>
      <c r="F203" s="84">
        <f t="shared" si="35"/>
        <v>11.104255500000001</v>
      </c>
      <c r="G203" s="84">
        <f>E203*J203</f>
        <v>0</v>
      </c>
      <c r="H203" s="84">
        <f t="shared" si="36"/>
        <v>11.104255500000001</v>
      </c>
      <c r="I203" s="84">
        <v>416.67</v>
      </c>
      <c r="J203" s="84">
        <v>0</v>
      </c>
      <c r="K203" s="84">
        <f t="shared" si="37"/>
        <v>416.67</v>
      </c>
    </row>
    <row r="204" spans="1:11" ht="14.25" customHeight="1" outlineLevel="1">
      <c r="A204" s="85"/>
      <c r="B204" s="85"/>
      <c r="C204" s="85" t="s">
        <v>36</v>
      </c>
      <c r="D204" s="86"/>
      <c r="E204" s="86"/>
      <c r="F204" s="87">
        <f>F205+F210+F213+F217+F221</f>
        <v>32283960.490200002</v>
      </c>
      <c r="G204" s="87">
        <f>G205+G210+G213+G217+G221</f>
        <v>0</v>
      </c>
      <c r="H204" s="87">
        <f t="shared" si="36"/>
        <v>32283960.490200002</v>
      </c>
      <c r="I204" s="87"/>
      <c r="J204" s="87"/>
      <c r="K204" s="87">
        <f t="shared" si="37"/>
        <v>0</v>
      </c>
    </row>
    <row r="205" spans="1:11" ht="27.75" customHeight="1" outlineLevel="1">
      <c r="A205" s="26"/>
      <c r="B205" s="26"/>
      <c r="C205" s="26" t="s">
        <v>193</v>
      </c>
      <c r="D205" s="27"/>
      <c r="E205" s="27"/>
      <c r="F205" s="28">
        <f>SUM(F206:F209)</f>
        <v>26116801.010200001</v>
      </c>
      <c r="G205" s="28">
        <f>SUM(G206:G209)</f>
        <v>0</v>
      </c>
      <c r="H205" s="28">
        <f>SUM(H206:H209)</f>
        <v>26116801.010200001</v>
      </c>
      <c r="I205" s="28"/>
      <c r="J205" s="28"/>
      <c r="K205" s="28"/>
    </row>
    <row r="206" spans="1:11" ht="27" customHeight="1" outlineLevel="1">
      <c r="A206" s="69">
        <v>144</v>
      </c>
      <c r="B206" s="69">
        <v>63</v>
      </c>
      <c r="C206" s="69" t="s">
        <v>194</v>
      </c>
      <c r="D206" s="20" t="s">
        <v>32</v>
      </c>
      <c r="E206" s="20">
        <v>20627.650000000001</v>
      </c>
      <c r="F206" s="21">
        <v>10313825</v>
      </c>
      <c r="G206" s="21">
        <f>E206*J206</f>
        <v>0</v>
      </c>
      <c r="H206" s="21">
        <f>F206+G206</f>
        <v>10313825</v>
      </c>
      <c r="I206" s="21">
        <f>F206/E206</f>
        <v>499.99999999999994</v>
      </c>
      <c r="J206" s="21">
        <v>0</v>
      </c>
      <c r="K206" s="21">
        <f>I206+J206</f>
        <v>499.99999999999994</v>
      </c>
    </row>
    <row r="207" spans="1:11" ht="27" customHeight="1" outlineLevel="1">
      <c r="A207" s="69">
        <v>145</v>
      </c>
      <c r="B207" s="69">
        <v>64</v>
      </c>
      <c r="C207" s="69" t="s">
        <v>195</v>
      </c>
      <c r="D207" s="20" t="s">
        <v>32</v>
      </c>
      <c r="E207" s="20">
        <v>19737.009999999998</v>
      </c>
      <c r="F207" s="21">
        <v>3932379.17</v>
      </c>
      <c r="G207" s="21">
        <f>E207*J207</f>
        <v>0</v>
      </c>
      <c r="H207" s="21">
        <f>F207+G207</f>
        <v>3932379.17</v>
      </c>
      <c r="I207" s="21">
        <f>F207/E207</f>
        <v>199.23884975485143</v>
      </c>
      <c r="J207" s="21">
        <v>0</v>
      </c>
      <c r="K207" s="21">
        <f>I207+J207</f>
        <v>199.23884975485143</v>
      </c>
    </row>
    <row r="208" spans="1:11" ht="27" customHeight="1" outlineLevel="1">
      <c r="A208" s="69">
        <v>146</v>
      </c>
      <c r="B208" s="69">
        <v>65</v>
      </c>
      <c r="C208" s="69" t="s">
        <v>196</v>
      </c>
      <c r="D208" s="20" t="s">
        <v>85</v>
      </c>
      <c r="E208" s="20">
        <v>2072.3861999999999</v>
      </c>
      <c r="F208" s="21">
        <f>E208*I208</f>
        <v>11545263.520199999</v>
      </c>
      <c r="G208" s="21">
        <f>E208*J208</f>
        <v>0</v>
      </c>
      <c r="H208" s="21">
        <f>F208+G208</f>
        <v>11545263.520199999</v>
      </c>
      <c r="I208" s="21">
        <v>5571</v>
      </c>
      <c r="J208" s="21">
        <v>0</v>
      </c>
      <c r="K208" s="21">
        <f>I208+J208</f>
        <v>5571</v>
      </c>
    </row>
    <row r="209" spans="1:11" ht="14.25" customHeight="1" outlineLevel="1">
      <c r="A209" s="69">
        <v>147</v>
      </c>
      <c r="B209" s="69">
        <v>66</v>
      </c>
      <c r="C209" s="69" t="s">
        <v>197</v>
      </c>
      <c r="D209" s="20" t="s">
        <v>16</v>
      </c>
      <c r="E209" s="20">
        <v>96</v>
      </c>
      <c r="F209" s="21">
        <v>325333.32</v>
      </c>
      <c r="G209" s="21">
        <f>E209*J209</f>
        <v>0</v>
      </c>
      <c r="H209" s="21">
        <f>F209+G209</f>
        <v>325333.32</v>
      </c>
      <c r="I209" s="21">
        <f>F209/E209</f>
        <v>3388.8887500000001</v>
      </c>
      <c r="J209" s="21">
        <v>0</v>
      </c>
      <c r="K209" s="21">
        <f>I209+J209</f>
        <v>3388.8887500000001</v>
      </c>
    </row>
    <row r="210" spans="1:11" ht="14.25" customHeight="1" outlineLevel="1">
      <c r="A210" s="26"/>
      <c r="B210" s="26"/>
      <c r="C210" s="26" t="s">
        <v>198</v>
      </c>
      <c r="D210" s="27"/>
      <c r="E210" s="27"/>
      <c r="F210" s="28">
        <f>SUM(F211:F212)</f>
        <v>1193089.72</v>
      </c>
      <c r="G210" s="28">
        <f>SUM(G211:G212)</f>
        <v>0</v>
      </c>
      <c r="H210" s="28">
        <f>SUM(H211:H212)</f>
        <v>1193089.72</v>
      </c>
      <c r="I210" s="28"/>
      <c r="J210" s="28"/>
      <c r="K210" s="28"/>
    </row>
    <row r="211" spans="1:11" ht="27" customHeight="1" outlineLevel="1">
      <c r="A211" s="69">
        <v>148</v>
      </c>
      <c r="B211" s="69">
        <v>67</v>
      </c>
      <c r="C211" s="69" t="s">
        <v>199</v>
      </c>
      <c r="D211" s="20" t="s">
        <v>32</v>
      </c>
      <c r="E211" s="20">
        <v>834.42</v>
      </c>
      <c r="F211" s="21">
        <v>182906.72</v>
      </c>
      <c r="G211" s="21">
        <f>E211*J211</f>
        <v>0</v>
      </c>
      <c r="H211" s="21">
        <f>F211+G211</f>
        <v>182906.72</v>
      </c>
      <c r="I211" s="21">
        <f>F211/E211</f>
        <v>219.20222429951346</v>
      </c>
      <c r="J211" s="21">
        <v>0</v>
      </c>
      <c r="K211" s="21">
        <f>I211+J211</f>
        <v>219.20222429951346</v>
      </c>
    </row>
    <row r="212" spans="1:11" ht="14.25" customHeight="1" outlineLevel="1">
      <c r="A212" s="69">
        <v>149</v>
      </c>
      <c r="B212" s="69">
        <v>68</v>
      </c>
      <c r="C212" s="69" t="s">
        <v>200</v>
      </c>
      <c r="D212" s="20" t="s">
        <v>85</v>
      </c>
      <c r="E212" s="20">
        <v>61.46</v>
      </c>
      <c r="F212" s="21">
        <v>1010183</v>
      </c>
      <c r="G212" s="21">
        <f>E212*J212</f>
        <v>0</v>
      </c>
      <c r="H212" s="21">
        <f>F212+G212</f>
        <v>1010183</v>
      </c>
      <c r="I212" s="21">
        <f>F212/E212</f>
        <v>16436.430198503091</v>
      </c>
      <c r="J212" s="21">
        <v>0</v>
      </c>
      <c r="K212" s="21">
        <f>I212+J212</f>
        <v>16436.430198503091</v>
      </c>
    </row>
    <row r="213" spans="1:11" ht="14.25" customHeight="1" outlineLevel="1">
      <c r="A213" s="26"/>
      <c r="B213" s="26"/>
      <c r="C213" s="26" t="s">
        <v>201</v>
      </c>
      <c r="D213" s="27"/>
      <c r="E213" s="27"/>
      <c r="F213" s="28">
        <f>SUM(F214:F216)</f>
        <v>779705.5</v>
      </c>
      <c r="G213" s="28">
        <f>SUM(G214:G216)</f>
        <v>0</v>
      </c>
      <c r="H213" s="28">
        <f>SUM(H214:H216)</f>
        <v>779705.5</v>
      </c>
      <c r="I213" s="28"/>
      <c r="J213" s="28"/>
      <c r="K213" s="28"/>
    </row>
    <row r="214" spans="1:11" ht="27" customHeight="1" outlineLevel="1">
      <c r="A214" s="69">
        <v>150</v>
      </c>
      <c r="B214" s="69">
        <v>69</v>
      </c>
      <c r="C214" s="69" t="s">
        <v>202</v>
      </c>
      <c r="D214" s="20" t="s">
        <v>32</v>
      </c>
      <c r="E214" s="20">
        <v>817.90800000000002</v>
      </c>
      <c r="F214" s="21">
        <v>306715.5</v>
      </c>
      <c r="G214" s="21">
        <f>E214*J214</f>
        <v>0</v>
      </c>
      <c r="H214" s="21">
        <f>F214+G214</f>
        <v>306715.5</v>
      </c>
      <c r="I214" s="21">
        <f>F214/E214</f>
        <v>375</v>
      </c>
      <c r="J214" s="21">
        <v>0</v>
      </c>
      <c r="K214" s="21">
        <f>I214+J214</f>
        <v>375</v>
      </c>
    </row>
    <row r="215" spans="1:11" ht="27" customHeight="1" outlineLevel="1">
      <c r="A215" s="69">
        <v>151</v>
      </c>
      <c r="B215" s="69">
        <v>70</v>
      </c>
      <c r="C215" s="69" t="s">
        <v>203</v>
      </c>
      <c r="D215" s="20" t="s">
        <v>85</v>
      </c>
      <c r="E215" s="20">
        <v>36.76</v>
      </c>
      <c r="F215" s="21">
        <v>307865</v>
      </c>
      <c r="G215" s="21">
        <f>E215*J215</f>
        <v>0</v>
      </c>
      <c r="H215" s="21">
        <f>F215+G215</f>
        <v>307865</v>
      </c>
      <c r="I215" s="21">
        <f>F215/E215</f>
        <v>8375</v>
      </c>
      <c r="J215" s="21">
        <v>0</v>
      </c>
      <c r="K215" s="21">
        <f>I215+J215</f>
        <v>8375</v>
      </c>
    </row>
    <row r="216" spans="1:11" ht="27" customHeight="1" outlineLevel="1">
      <c r="A216" s="69">
        <v>152</v>
      </c>
      <c r="B216" s="69">
        <v>71</v>
      </c>
      <c r="C216" s="69" t="s">
        <v>204</v>
      </c>
      <c r="D216" s="20" t="s">
        <v>32</v>
      </c>
      <c r="E216" s="20">
        <v>264.3</v>
      </c>
      <c r="F216" s="21">
        <v>165125</v>
      </c>
      <c r="G216" s="21">
        <f>E216*J216</f>
        <v>0</v>
      </c>
      <c r="H216" s="21">
        <f>F216+G216</f>
        <v>165125</v>
      </c>
      <c r="I216" s="21">
        <f>F216/E216</f>
        <v>624.76352629587586</v>
      </c>
      <c r="J216" s="21">
        <v>0</v>
      </c>
      <c r="K216" s="21">
        <f>I216+J216</f>
        <v>624.76352629587586</v>
      </c>
    </row>
    <row r="217" spans="1:11" ht="14.25" customHeight="1" outlineLevel="1">
      <c r="A217" s="26"/>
      <c r="B217" s="26"/>
      <c r="C217" s="26" t="s">
        <v>205</v>
      </c>
      <c r="D217" s="27"/>
      <c r="E217" s="27"/>
      <c r="F217" s="28">
        <f>SUM(F218:F220)</f>
        <v>4181030.9200000004</v>
      </c>
      <c r="G217" s="28">
        <f>SUM(G218:G220)</f>
        <v>0</v>
      </c>
      <c r="H217" s="28">
        <f>SUM(H218:H220)</f>
        <v>4181030.9200000004</v>
      </c>
      <c r="I217" s="28"/>
      <c r="J217" s="28"/>
      <c r="K217" s="28"/>
    </row>
    <row r="218" spans="1:11" ht="27" customHeight="1" outlineLevel="1">
      <c r="A218" s="69">
        <v>153</v>
      </c>
      <c r="B218" s="69">
        <v>72</v>
      </c>
      <c r="C218" s="69" t="s">
        <v>206</v>
      </c>
      <c r="D218" s="20" t="s">
        <v>32</v>
      </c>
      <c r="E218" s="20">
        <v>5158.01</v>
      </c>
      <c r="F218" s="21">
        <v>111410</v>
      </c>
      <c r="G218" s="21">
        <f>J218*E218</f>
        <v>0</v>
      </c>
      <c r="H218" s="21">
        <f>F218+G218</f>
        <v>111410</v>
      </c>
      <c r="I218" s="21">
        <f>F218/E218</f>
        <v>21.599415278372859</v>
      </c>
      <c r="J218" s="21">
        <v>0</v>
      </c>
      <c r="K218" s="21">
        <f>I218+J218</f>
        <v>21.599415278372859</v>
      </c>
    </row>
    <row r="219" spans="1:11" ht="27" customHeight="1" outlineLevel="1">
      <c r="A219" s="69">
        <v>154</v>
      </c>
      <c r="B219" s="69">
        <v>73</v>
      </c>
      <c r="C219" s="69" t="s">
        <v>207</v>
      </c>
      <c r="D219" s="20" t="s">
        <v>32</v>
      </c>
      <c r="E219" s="20">
        <v>5156.7299999999996</v>
      </c>
      <c r="F219" s="21">
        <v>1052834.42</v>
      </c>
      <c r="G219" s="21">
        <f>J219*E219</f>
        <v>0</v>
      </c>
      <c r="H219" s="21">
        <f>F219+G219</f>
        <v>1052834.42</v>
      </c>
      <c r="I219" s="21">
        <f>F219/E219</f>
        <v>204.1670632358103</v>
      </c>
      <c r="J219" s="21">
        <v>0</v>
      </c>
      <c r="K219" s="21">
        <f>I219+J219</f>
        <v>204.1670632358103</v>
      </c>
    </row>
    <row r="220" spans="1:11" ht="27" customHeight="1" outlineLevel="1">
      <c r="A220" s="69">
        <v>155</v>
      </c>
      <c r="B220" s="69">
        <v>74</v>
      </c>
      <c r="C220" s="69" t="s">
        <v>208</v>
      </c>
      <c r="D220" s="20" t="s">
        <v>85</v>
      </c>
      <c r="E220" s="20">
        <v>515.69000000000005</v>
      </c>
      <c r="F220" s="21">
        <f>E220*I220</f>
        <v>3016786.5000000005</v>
      </c>
      <c r="G220" s="21">
        <f>J220*E220</f>
        <v>0</v>
      </c>
      <c r="H220" s="21">
        <f>F220+G220</f>
        <v>3016786.5000000005</v>
      </c>
      <c r="I220" s="21">
        <v>5850</v>
      </c>
      <c r="J220" s="21">
        <v>0</v>
      </c>
      <c r="K220" s="21">
        <f>I220+J220</f>
        <v>5850</v>
      </c>
    </row>
    <row r="221" spans="1:11" ht="14.25" customHeight="1" outlineLevel="1">
      <c r="A221" s="26"/>
      <c r="B221" s="26"/>
      <c r="C221" s="26" t="s">
        <v>209</v>
      </c>
      <c r="D221" s="27"/>
      <c r="E221" s="27"/>
      <c r="F221" s="28">
        <f>SUM(F222:F223)</f>
        <v>13333.34</v>
      </c>
      <c r="G221" s="28">
        <f>SUM(G222:G223)</f>
        <v>0</v>
      </c>
      <c r="H221" s="28">
        <f>SUM(H222:H223)</f>
        <v>13333.34</v>
      </c>
      <c r="I221" s="28"/>
      <c r="J221" s="28"/>
      <c r="K221" s="28"/>
    </row>
    <row r="222" spans="1:11" ht="14.25" customHeight="1" outlineLevel="1">
      <c r="A222" s="69">
        <v>156</v>
      </c>
      <c r="B222" s="69">
        <v>75</v>
      </c>
      <c r="C222" s="69" t="s">
        <v>210</v>
      </c>
      <c r="D222" s="20" t="s">
        <v>91</v>
      </c>
      <c r="E222" s="20">
        <v>0.61851</v>
      </c>
      <c r="F222" s="21">
        <v>12916.67</v>
      </c>
      <c r="G222" s="21">
        <f>E222*J222</f>
        <v>0</v>
      </c>
      <c r="H222" s="21">
        <f t="shared" ref="H222:H231" si="38">F222+G222</f>
        <v>12916.67</v>
      </c>
      <c r="I222" s="21">
        <f>F222/E222</f>
        <v>20883.526539587074</v>
      </c>
      <c r="J222" s="21">
        <v>0</v>
      </c>
      <c r="K222" s="21">
        <f t="shared" ref="K222:K370" si="39">I222+J222</f>
        <v>20883.526539587074</v>
      </c>
    </row>
    <row r="223" spans="1:11" ht="14.25" customHeight="1" outlineLevel="1">
      <c r="A223" s="69">
        <v>157</v>
      </c>
      <c r="B223" s="69">
        <v>76</v>
      </c>
      <c r="C223" s="69" t="s">
        <v>211</v>
      </c>
      <c r="D223" s="20" t="s">
        <v>32</v>
      </c>
      <c r="E223" s="20">
        <v>1.4</v>
      </c>
      <c r="F223" s="21">
        <v>416.67</v>
      </c>
      <c r="G223" s="21">
        <f>E223*J223</f>
        <v>0</v>
      </c>
      <c r="H223" s="21">
        <f t="shared" si="38"/>
        <v>416.67</v>
      </c>
      <c r="I223" s="21">
        <f>F223/E223</f>
        <v>297.62142857142862</v>
      </c>
      <c r="J223" s="21">
        <v>0</v>
      </c>
      <c r="K223" s="21">
        <f t="shared" si="39"/>
        <v>297.62142857142862</v>
      </c>
    </row>
    <row r="224" spans="1:11" ht="27.75" customHeight="1" outlineLevel="1">
      <c r="A224" s="85"/>
      <c r="B224" s="85"/>
      <c r="C224" s="85" t="s">
        <v>212</v>
      </c>
      <c r="D224" s="86"/>
      <c r="E224" s="86"/>
      <c r="F224" s="87">
        <f>SUM(F225:F231)+F232+F237+F240+F244+F251+F261+F265+F269+F273+F279+F284+F289+F292+F295+F301</f>
        <v>75257311.09925139</v>
      </c>
      <c r="G224" s="87">
        <f>SUM(G225:G231)+G232+G237+G240+G244+G251+G261+G265+G269+G273+G279+G284+G289+G292+G295+G301</f>
        <v>55050177.8762585</v>
      </c>
      <c r="H224" s="87">
        <f t="shared" si="38"/>
        <v>130307488.97550988</v>
      </c>
      <c r="I224" s="87"/>
      <c r="J224" s="87"/>
      <c r="K224" s="87">
        <f t="shared" si="39"/>
        <v>0</v>
      </c>
    </row>
    <row r="225" spans="1:11" ht="27" customHeight="1" outlineLevel="1">
      <c r="A225" s="66">
        <v>158</v>
      </c>
      <c r="B225" s="66">
        <v>77</v>
      </c>
      <c r="C225" s="66" t="s">
        <v>213</v>
      </c>
      <c r="D225" s="67" t="s">
        <v>32</v>
      </c>
      <c r="E225" s="67">
        <v>18670.599999999999</v>
      </c>
      <c r="F225" s="68">
        <v>6145739.1699999999</v>
      </c>
      <c r="G225" s="68">
        <f t="shared" ref="G225:G231" si="40">J225*E225</f>
        <v>1929233.0979999998</v>
      </c>
      <c r="H225" s="68">
        <f t="shared" si="38"/>
        <v>8074972.2679999992</v>
      </c>
      <c r="I225" s="68">
        <f t="shared" ref="I225:I231" si="41">F225/E225</f>
        <v>329.1666668452005</v>
      </c>
      <c r="J225" s="68">
        <f>[1]МТР_АР!H5*[1]МТР_АР!F5</f>
        <v>103.33</v>
      </c>
      <c r="K225" s="68">
        <f t="shared" si="39"/>
        <v>432.49666684520048</v>
      </c>
    </row>
    <row r="226" spans="1:11" ht="27" customHeight="1" outlineLevel="1">
      <c r="A226" s="66">
        <v>159</v>
      </c>
      <c r="B226" s="66">
        <v>78</v>
      </c>
      <c r="C226" s="66" t="s">
        <v>214</v>
      </c>
      <c r="D226" s="67" t="s">
        <v>32</v>
      </c>
      <c r="E226" s="67">
        <v>20657.75</v>
      </c>
      <c r="F226" s="68">
        <v>1532116.46</v>
      </c>
      <c r="G226" s="68">
        <f t="shared" si="40"/>
        <v>778797.17500000005</v>
      </c>
      <c r="H226" s="68">
        <f t="shared" si="38"/>
        <v>2310913.6349999998</v>
      </c>
      <c r="I226" s="68">
        <f t="shared" si="41"/>
        <v>74.166666747346639</v>
      </c>
      <c r="J226" s="68">
        <f>[1]МТР_АР!H6*[1]МТР_АР!F6</f>
        <v>37.700000000000003</v>
      </c>
      <c r="K226" s="68">
        <f t="shared" si="39"/>
        <v>111.86666674734664</v>
      </c>
    </row>
    <row r="227" spans="1:11" ht="27" customHeight="1" outlineLevel="1">
      <c r="A227" s="66">
        <v>160</v>
      </c>
      <c r="B227" s="66">
        <v>79</v>
      </c>
      <c r="C227" s="66" t="s">
        <v>215</v>
      </c>
      <c r="D227" s="67" t="s">
        <v>32</v>
      </c>
      <c r="E227" s="67">
        <v>20657.75</v>
      </c>
      <c r="F227" s="68">
        <v>5508733.3300000001</v>
      </c>
      <c r="G227" s="68">
        <f t="shared" si="40"/>
        <v>4605645.3624999998</v>
      </c>
      <c r="H227" s="68">
        <f t="shared" si="38"/>
        <v>10114378.692499999</v>
      </c>
      <c r="I227" s="68">
        <f t="shared" si="41"/>
        <v>266.66666650530675</v>
      </c>
      <c r="J227" s="88">
        <v>222.95</v>
      </c>
      <c r="K227" s="68">
        <f t="shared" si="39"/>
        <v>489.61666650530674</v>
      </c>
    </row>
    <row r="228" spans="1:11" ht="27" customHeight="1" outlineLevel="1">
      <c r="A228" s="66">
        <v>161</v>
      </c>
      <c r="B228" s="66">
        <v>80</v>
      </c>
      <c r="C228" s="66" t="s">
        <v>216</v>
      </c>
      <c r="D228" s="67" t="s">
        <v>32</v>
      </c>
      <c r="E228" s="67">
        <v>19619.900000000001</v>
      </c>
      <c r="F228" s="68">
        <f>3065609.38+15160000</f>
        <v>18225609.379999999</v>
      </c>
      <c r="G228" s="68">
        <f t="shared" si="40"/>
        <v>15213466.659</v>
      </c>
      <c r="H228" s="68">
        <f t="shared" si="38"/>
        <v>33439076.038999997</v>
      </c>
      <c r="I228" s="68">
        <f t="shared" si="41"/>
        <v>928.93487632454787</v>
      </c>
      <c r="J228" s="88">
        <v>775.41</v>
      </c>
      <c r="K228" s="68">
        <f t="shared" si="39"/>
        <v>1704.3448763245478</v>
      </c>
    </row>
    <row r="229" spans="1:11" ht="14.25" customHeight="1" outlineLevel="1">
      <c r="A229" s="66">
        <v>162</v>
      </c>
      <c r="B229" s="66">
        <v>81</v>
      </c>
      <c r="C229" s="66" t="s">
        <v>217</v>
      </c>
      <c r="D229" s="67" t="s">
        <v>32</v>
      </c>
      <c r="E229" s="67">
        <v>19479.599999999999</v>
      </c>
      <c r="F229" s="68">
        <f>1696348.5+15160000</f>
        <v>16856348.5</v>
      </c>
      <c r="G229" s="68">
        <f t="shared" si="40"/>
        <v>9819666.3599999994</v>
      </c>
      <c r="H229" s="68">
        <f t="shared" si="38"/>
        <v>26676014.859999999</v>
      </c>
      <c r="I229" s="68">
        <f t="shared" si="41"/>
        <v>865.33340006981666</v>
      </c>
      <c r="J229" s="88">
        <v>504.1</v>
      </c>
      <c r="K229" s="68">
        <f t="shared" si="39"/>
        <v>1369.4334000698168</v>
      </c>
    </row>
    <row r="230" spans="1:11" ht="27" customHeight="1" outlineLevel="1">
      <c r="A230" s="66">
        <v>163</v>
      </c>
      <c r="B230" s="66">
        <v>82</v>
      </c>
      <c r="C230" s="66" t="s">
        <v>218</v>
      </c>
      <c r="D230" s="67" t="s">
        <v>32</v>
      </c>
      <c r="E230" s="67">
        <v>19787.330000000002</v>
      </c>
      <c r="F230" s="68">
        <v>6925565.5</v>
      </c>
      <c r="G230" s="68">
        <f t="shared" si="40"/>
        <v>3681828.4931000001</v>
      </c>
      <c r="H230" s="68">
        <f t="shared" si="38"/>
        <v>10607393.993100001</v>
      </c>
      <c r="I230" s="68">
        <f t="shared" si="41"/>
        <v>349.99999999999994</v>
      </c>
      <c r="J230" s="88">
        <v>186.07</v>
      </c>
      <c r="K230" s="68">
        <f t="shared" si="39"/>
        <v>536.06999999999994</v>
      </c>
    </row>
    <row r="231" spans="1:11" ht="27" customHeight="1" outlineLevel="1">
      <c r="A231" s="66">
        <v>164</v>
      </c>
      <c r="B231" s="66">
        <v>83</v>
      </c>
      <c r="C231" s="66" t="s">
        <v>219</v>
      </c>
      <c r="D231" s="67" t="s">
        <v>32</v>
      </c>
      <c r="E231" s="67">
        <v>19093.97</v>
      </c>
      <c r="F231" s="68">
        <v>6682889.5</v>
      </c>
      <c r="G231" s="68">
        <f t="shared" si="40"/>
        <v>5869104.4986000005</v>
      </c>
      <c r="H231" s="68">
        <f t="shared" si="38"/>
        <v>12551993.998600001</v>
      </c>
      <c r="I231" s="68">
        <f t="shared" si="41"/>
        <v>350</v>
      </c>
      <c r="J231" s="88">
        <v>307.38</v>
      </c>
      <c r="K231" s="68">
        <f t="shared" si="39"/>
        <v>657.38</v>
      </c>
    </row>
    <row r="232" spans="1:11" ht="14.25" customHeight="1" outlineLevel="1">
      <c r="A232" s="26"/>
      <c r="B232" s="26"/>
      <c r="C232" s="26" t="s">
        <v>220</v>
      </c>
      <c r="D232" s="27"/>
      <c r="E232" s="27"/>
      <c r="F232" s="28">
        <f>SUM(F233:F236)</f>
        <v>1444491.67</v>
      </c>
      <c r="G232" s="28">
        <f>SUM(G233:G236)</f>
        <v>1489650.5460999999</v>
      </c>
      <c r="H232" s="28">
        <f>SUM(H233:H236)</f>
        <v>2934142.2161000003</v>
      </c>
      <c r="I232" s="28"/>
      <c r="J232" s="28"/>
      <c r="K232" s="28">
        <f t="shared" si="39"/>
        <v>0</v>
      </c>
    </row>
    <row r="233" spans="1:11" ht="14.25" customHeight="1" outlineLevel="1">
      <c r="A233" s="66">
        <v>165</v>
      </c>
      <c r="B233" s="66">
        <v>84</v>
      </c>
      <c r="C233" s="66" t="s">
        <v>221</v>
      </c>
      <c r="D233" s="67" t="s">
        <v>85</v>
      </c>
      <c r="E233" s="67">
        <v>137</v>
      </c>
      <c r="F233" s="68">
        <v>376750</v>
      </c>
      <c r="G233" s="68">
        <f>J233*E233</f>
        <v>476075</v>
      </c>
      <c r="H233" s="68">
        <f>F233+G233</f>
        <v>852825</v>
      </c>
      <c r="I233" s="68">
        <f>F233/E233</f>
        <v>2750</v>
      </c>
      <c r="J233" s="68">
        <f>[1]МТР_АР!H13*[1]МТР_АР!F13</f>
        <v>3475</v>
      </c>
      <c r="K233" s="68">
        <f t="shared" si="39"/>
        <v>6225</v>
      </c>
    </row>
    <row r="234" spans="1:11" ht="14.25" customHeight="1" outlineLevel="1">
      <c r="A234" s="66">
        <v>166</v>
      </c>
      <c r="B234" s="66">
        <v>85</v>
      </c>
      <c r="C234" s="66" t="s">
        <v>222</v>
      </c>
      <c r="D234" s="67" t="s">
        <v>91</v>
      </c>
      <c r="E234" s="67">
        <v>2.835</v>
      </c>
      <c r="F234" s="68">
        <v>236250</v>
      </c>
      <c r="G234" s="68">
        <f>J234*E234</f>
        <v>100569.64050000001</v>
      </c>
      <c r="H234" s="68">
        <f>F234+G234</f>
        <v>336819.64049999998</v>
      </c>
      <c r="I234" s="68">
        <f>F234/E234</f>
        <v>83333.333333333328</v>
      </c>
      <c r="J234" s="68">
        <f>[1]МТР_АР!H14*[1]МТР_АР!F14</f>
        <v>35474.300000000003</v>
      </c>
      <c r="K234" s="68">
        <f t="shared" si="39"/>
        <v>118807.63333333333</v>
      </c>
    </row>
    <row r="235" spans="1:11" ht="27" customHeight="1" outlineLevel="1">
      <c r="A235" s="66">
        <v>167</v>
      </c>
      <c r="B235" s="66">
        <v>86</v>
      </c>
      <c r="C235" s="66" t="s">
        <v>223</v>
      </c>
      <c r="D235" s="67" t="s">
        <v>32</v>
      </c>
      <c r="E235" s="67">
        <v>836.96</v>
      </c>
      <c r="F235" s="68">
        <v>624875</v>
      </c>
      <c r="G235" s="68">
        <f>J235*E235</f>
        <v>753565.30560000008</v>
      </c>
      <c r="H235" s="68">
        <f>F235+G235</f>
        <v>1378440.3056000001</v>
      </c>
      <c r="I235" s="68">
        <f>F235/E235</f>
        <v>746.60079334735224</v>
      </c>
      <c r="J235" s="68">
        <f>[1]МТР_АР!H15</f>
        <v>900.36</v>
      </c>
      <c r="K235" s="68">
        <f t="shared" si="39"/>
        <v>1646.9607933473521</v>
      </c>
    </row>
    <row r="236" spans="1:11" ht="27" customHeight="1" outlineLevel="1">
      <c r="A236" s="66">
        <v>168</v>
      </c>
      <c r="B236" s="66">
        <v>87</v>
      </c>
      <c r="C236" s="66" t="s">
        <v>224</v>
      </c>
      <c r="D236" s="67" t="s">
        <v>32</v>
      </c>
      <c r="E236" s="67">
        <v>506</v>
      </c>
      <c r="F236" s="68">
        <v>206616.67</v>
      </c>
      <c r="G236" s="68">
        <f>J236*E236</f>
        <v>159440.59999999998</v>
      </c>
      <c r="H236" s="68">
        <f>F236+G236</f>
        <v>366057.27</v>
      </c>
      <c r="I236" s="68">
        <f>F236/E236</f>
        <v>408.33333992094862</v>
      </c>
      <c r="J236" s="68">
        <f>[1]МТР_АР!H19*[1]МТР_АР!F19</f>
        <v>315.09999999999997</v>
      </c>
      <c r="K236" s="68">
        <f t="shared" si="39"/>
        <v>723.43333992094858</v>
      </c>
    </row>
    <row r="237" spans="1:11" ht="14.25" customHeight="1" outlineLevel="1">
      <c r="A237" s="26"/>
      <c r="B237" s="26"/>
      <c r="C237" s="26" t="s">
        <v>225</v>
      </c>
      <c r="D237" s="27"/>
      <c r="E237" s="27"/>
      <c r="F237" s="28">
        <f>SUM(F238:F239)</f>
        <v>1139270.42</v>
      </c>
      <c r="G237" s="28">
        <f>SUM(G238:G239)</f>
        <v>2210445.8907000003</v>
      </c>
      <c r="H237" s="28">
        <f>SUM(H238:H239)</f>
        <v>3349716.3107000003</v>
      </c>
      <c r="I237" s="28"/>
      <c r="J237" s="28"/>
      <c r="K237" s="28">
        <f t="shared" si="39"/>
        <v>0</v>
      </c>
    </row>
    <row r="238" spans="1:11" ht="14.25" customHeight="1" outlineLevel="1">
      <c r="A238" s="66">
        <v>169</v>
      </c>
      <c r="B238" s="66">
        <v>88</v>
      </c>
      <c r="C238" s="66" t="s">
        <v>226</v>
      </c>
      <c r="D238" s="67" t="s">
        <v>18</v>
      </c>
      <c r="E238" s="67">
        <v>936.87</v>
      </c>
      <c r="F238" s="68">
        <v>1053978.75</v>
      </c>
      <c r="G238" s="68">
        <f>J238*E238</f>
        <v>2127266.3907000003</v>
      </c>
      <c r="H238" s="68">
        <f t="shared" ref="H238:H260" si="42">F238+G238</f>
        <v>3181245.1407000003</v>
      </c>
      <c r="I238" s="68">
        <f>F238/E238</f>
        <v>1125</v>
      </c>
      <c r="J238" s="68">
        <f>[1]МТР_АР!H21</f>
        <v>2270.61</v>
      </c>
      <c r="K238" s="68">
        <f t="shared" si="39"/>
        <v>3395.61</v>
      </c>
    </row>
    <row r="239" spans="1:11" ht="14.25" customHeight="1" outlineLevel="1">
      <c r="A239" s="66">
        <v>170</v>
      </c>
      <c r="B239" s="66">
        <v>89</v>
      </c>
      <c r="C239" s="66" t="s">
        <v>227</v>
      </c>
      <c r="D239" s="67" t="s">
        <v>18</v>
      </c>
      <c r="E239" s="67">
        <v>1150</v>
      </c>
      <c r="F239" s="68">
        <v>85291.67</v>
      </c>
      <c r="G239" s="68">
        <f>J239*E239</f>
        <v>83179.5</v>
      </c>
      <c r="H239" s="68">
        <f t="shared" si="42"/>
        <v>168471.16999999998</v>
      </c>
      <c r="I239" s="68">
        <f>F239/E239</f>
        <v>74.16666956521739</v>
      </c>
      <c r="J239" s="68">
        <f>[1]МТР_АР!H25</f>
        <v>72.33</v>
      </c>
      <c r="K239" s="68">
        <f t="shared" si="39"/>
        <v>146.49666956521739</v>
      </c>
    </row>
    <row r="240" spans="1:11" ht="14.25" customHeight="1" outlineLevel="1">
      <c r="A240" s="26"/>
      <c r="B240" s="26"/>
      <c r="C240" s="26" t="s">
        <v>228</v>
      </c>
      <c r="D240" s="27"/>
      <c r="E240" s="27"/>
      <c r="F240" s="28">
        <f>SUM(F241:F243)</f>
        <v>1329365.73</v>
      </c>
      <c r="G240" s="28">
        <f>SUM(G241:G243)</f>
        <v>2332199.1874000002</v>
      </c>
      <c r="H240" s="28">
        <f t="shared" si="42"/>
        <v>3661564.9174000002</v>
      </c>
      <c r="I240" s="28"/>
      <c r="J240" s="28"/>
      <c r="K240" s="28">
        <f t="shared" si="39"/>
        <v>0</v>
      </c>
    </row>
    <row r="241" spans="1:11" ht="27" customHeight="1" outlineLevel="1">
      <c r="A241" s="75">
        <v>171</v>
      </c>
      <c r="B241" s="75">
        <v>90</v>
      </c>
      <c r="C241" s="75" t="s">
        <v>213</v>
      </c>
      <c r="D241" s="76" t="s">
        <v>32</v>
      </c>
      <c r="E241" s="76">
        <v>580</v>
      </c>
      <c r="F241" s="77">
        <f>E241*I241</f>
        <v>121800</v>
      </c>
      <c r="G241" s="77">
        <f>J241*E241</f>
        <v>59931.4</v>
      </c>
      <c r="H241" s="77">
        <f t="shared" si="42"/>
        <v>181731.4</v>
      </c>
      <c r="I241" s="77">
        <v>210</v>
      </c>
      <c r="J241" s="77">
        <f>J225</f>
        <v>103.33</v>
      </c>
      <c r="K241" s="77">
        <f t="shared" si="39"/>
        <v>313.33</v>
      </c>
    </row>
    <row r="242" spans="1:11" ht="27" customHeight="1" outlineLevel="1">
      <c r="A242" s="66">
        <v>172</v>
      </c>
      <c r="B242" s="66">
        <v>91</v>
      </c>
      <c r="C242" s="66" t="s">
        <v>229</v>
      </c>
      <c r="D242" s="67" t="s">
        <v>18</v>
      </c>
      <c r="E242" s="67">
        <v>1139.3699999999999</v>
      </c>
      <c r="F242" s="68">
        <f>E242*I242</f>
        <v>638047.19999999995</v>
      </c>
      <c r="G242" s="68">
        <f>J242*E242</f>
        <v>1296785.3592000001</v>
      </c>
      <c r="H242" s="68">
        <f t="shared" si="42"/>
        <v>1934832.5592</v>
      </c>
      <c r="I242" s="68">
        <v>560</v>
      </c>
      <c r="J242" s="68">
        <f>[1]МТР_АР!H28</f>
        <v>1138.1600000000001</v>
      </c>
      <c r="K242" s="68">
        <f t="shared" si="39"/>
        <v>1698.16</v>
      </c>
    </row>
    <row r="243" spans="1:11" ht="14.25" customHeight="1" outlineLevel="1">
      <c r="A243" s="66">
        <v>173</v>
      </c>
      <c r="B243" s="66">
        <v>92</v>
      </c>
      <c r="C243" s="66" t="s">
        <v>230</v>
      </c>
      <c r="D243" s="67" t="s">
        <v>18</v>
      </c>
      <c r="E243" s="67">
        <v>1155.21</v>
      </c>
      <c r="F243" s="68">
        <f>E243*I243</f>
        <v>569518.53</v>
      </c>
      <c r="G243" s="68">
        <f>J243*E243</f>
        <v>975482.42819999997</v>
      </c>
      <c r="H243" s="68">
        <f t="shared" si="42"/>
        <v>1545000.9582</v>
      </c>
      <c r="I243" s="68">
        <v>493</v>
      </c>
      <c r="J243" s="68">
        <f>[1]МТР_АР!H32</f>
        <v>844.42</v>
      </c>
      <c r="K243" s="68">
        <f t="shared" si="39"/>
        <v>1337.42</v>
      </c>
    </row>
    <row r="244" spans="1:11" ht="27.75" customHeight="1" outlineLevel="1">
      <c r="A244" s="26"/>
      <c r="B244" s="26"/>
      <c r="C244" s="26" t="s">
        <v>231</v>
      </c>
      <c r="D244" s="27"/>
      <c r="E244" s="27"/>
      <c r="F244" s="28">
        <f>SUM(F245:F250)</f>
        <v>1876049.46</v>
      </c>
      <c r="G244" s="28">
        <f>SUM(G245:G250)</f>
        <v>578584.06670800003</v>
      </c>
      <c r="H244" s="28">
        <f t="shared" si="42"/>
        <v>2454633.5267079999</v>
      </c>
      <c r="I244" s="28"/>
      <c r="J244" s="28"/>
      <c r="K244" s="28">
        <f t="shared" si="39"/>
        <v>0</v>
      </c>
    </row>
    <row r="245" spans="1:11" ht="14.25" customHeight="1" outlineLevel="1">
      <c r="A245" s="66">
        <v>174</v>
      </c>
      <c r="B245" s="66">
        <v>93</v>
      </c>
      <c r="C245" s="66" t="s">
        <v>232</v>
      </c>
      <c r="D245" s="67" t="s">
        <v>32</v>
      </c>
      <c r="E245" s="67">
        <v>1.27</v>
      </c>
      <c r="F245" s="68">
        <f t="shared" ref="F245:F250" si="43">E245*I245</f>
        <v>1244.5999999999999</v>
      </c>
      <c r="G245" s="68">
        <f t="shared" ref="G245:G250" si="44">J245*E245</f>
        <v>21.170900000000003</v>
      </c>
      <c r="H245" s="68">
        <f t="shared" si="42"/>
        <v>1265.7709</v>
      </c>
      <c r="I245" s="68">
        <v>980</v>
      </c>
      <c r="J245" s="68">
        <f>[1]МТР_АР!H38*[1]МТР_АР!F38</f>
        <v>16.670000000000002</v>
      </c>
      <c r="K245" s="68">
        <f t="shared" si="39"/>
        <v>996.67</v>
      </c>
    </row>
    <row r="246" spans="1:11" ht="27" customHeight="1" outlineLevel="1">
      <c r="A246" s="66">
        <v>175</v>
      </c>
      <c r="B246" s="66">
        <v>94</v>
      </c>
      <c r="C246" s="66" t="s">
        <v>214</v>
      </c>
      <c r="D246" s="67" t="s">
        <v>32</v>
      </c>
      <c r="E246" s="67">
        <v>103.55</v>
      </c>
      <c r="F246" s="68">
        <f t="shared" si="43"/>
        <v>15532.5</v>
      </c>
      <c r="G246" s="68">
        <f t="shared" si="44"/>
        <v>3903.835</v>
      </c>
      <c r="H246" s="68">
        <f t="shared" si="42"/>
        <v>19436.334999999999</v>
      </c>
      <c r="I246" s="68">
        <v>150</v>
      </c>
      <c r="J246" s="68">
        <f>J226</f>
        <v>37.700000000000003</v>
      </c>
      <c r="K246" s="68">
        <f t="shared" si="39"/>
        <v>187.7</v>
      </c>
    </row>
    <row r="247" spans="1:11" ht="14.25" customHeight="1" outlineLevel="1">
      <c r="A247" s="66">
        <v>175</v>
      </c>
      <c r="B247" s="66">
        <v>95</v>
      </c>
      <c r="C247" s="66" t="s">
        <v>233</v>
      </c>
      <c r="D247" s="67" t="s">
        <v>85</v>
      </c>
      <c r="E247" s="67">
        <v>2.48</v>
      </c>
      <c r="F247" s="68">
        <f t="shared" si="43"/>
        <v>272.8</v>
      </c>
      <c r="G247" s="68">
        <f t="shared" si="44"/>
        <v>8088.9418480000004</v>
      </c>
      <c r="H247" s="68">
        <f t="shared" si="42"/>
        <v>8361.7418479999997</v>
      </c>
      <c r="I247" s="68">
        <v>110</v>
      </c>
      <c r="J247" s="68">
        <f>[1]МТР_АР!H40*[1]МТР_АР!F40</f>
        <v>3261.6701000000003</v>
      </c>
      <c r="K247" s="68">
        <f t="shared" si="39"/>
        <v>3371.6701000000003</v>
      </c>
    </row>
    <row r="248" spans="1:11" ht="27" customHeight="1" outlineLevel="1">
      <c r="A248" s="66">
        <v>176</v>
      </c>
      <c r="B248" s="66">
        <v>96</v>
      </c>
      <c r="C248" s="66" t="s">
        <v>215</v>
      </c>
      <c r="D248" s="67" t="s">
        <v>32</v>
      </c>
      <c r="E248" s="67">
        <v>205.54</v>
      </c>
      <c r="F248" s="68">
        <f t="shared" si="43"/>
        <v>69883.599999999991</v>
      </c>
      <c r="G248" s="68">
        <f t="shared" si="44"/>
        <v>45825.142999999996</v>
      </c>
      <c r="H248" s="68">
        <f t="shared" si="42"/>
        <v>115708.74299999999</v>
      </c>
      <c r="I248" s="68">
        <v>340</v>
      </c>
      <c r="J248" s="68">
        <f>J227</f>
        <v>222.95</v>
      </c>
      <c r="K248" s="68">
        <f t="shared" si="39"/>
        <v>562.95000000000005</v>
      </c>
    </row>
    <row r="249" spans="1:11" s="92" customFormat="1" ht="27" customHeight="1" outlineLevel="1">
      <c r="A249" s="89">
        <v>176</v>
      </c>
      <c r="B249" s="89">
        <v>97</v>
      </c>
      <c r="C249" s="89" t="s">
        <v>234</v>
      </c>
      <c r="D249" s="90" t="s">
        <v>18</v>
      </c>
      <c r="E249" s="90">
        <v>960.16800000000001</v>
      </c>
      <c r="F249" s="91">
        <f t="shared" si="43"/>
        <v>1555472.16</v>
      </c>
      <c r="G249" s="91">
        <f t="shared" si="44"/>
        <v>435791.45016000001</v>
      </c>
      <c r="H249" s="91">
        <f t="shared" si="42"/>
        <v>1991263.6101599999</v>
      </c>
      <c r="I249" s="91">
        <v>1620</v>
      </c>
      <c r="J249" s="91">
        <f>[1]МТР_АР!H42</f>
        <v>453.87</v>
      </c>
      <c r="K249" s="91">
        <f t="shared" si="39"/>
        <v>2073.87</v>
      </c>
    </row>
    <row r="250" spans="1:11" ht="14.25" customHeight="1" outlineLevel="1">
      <c r="A250" s="75">
        <v>177</v>
      </c>
      <c r="B250" s="75">
        <v>98</v>
      </c>
      <c r="C250" s="75" t="s">
        <v>235</v>
      </c>
      <c r="D250" s="76" t="s">
        <v>18</v>
      </c>
      <c r="E250" s="76">
        <v>160.03</v>
      </c>
      <c r="F250" s="77">
        <f t="shared" si="43"/>
        <v>233643.8</v>
      </c>
      <c r="G250" s="77">
        <f t="shared" si="44"/>
        <v>84953.525800000003</v>
      </c>
      <c r="H250" s="77">
        <f t="shared" si="42"/>
        <v>318597.32579999999</v>
      </c>
      <c r="I250" s="77">
        <v>1460</v>
      </c>
      <c r="J250" s="77">
        <f>[1]МТР_АР!H47</f>
        <v>530.86</v>
      </c>
      <c r="K250" s="77">
        <f t="shared" si="39"/>
        <v>1990.8600000000001</v>
      </c>
    </row>
    <row r="251" spans="1:11" ht="27.75" customHeight="1" outlineLevel="1">
      <c r="A251" s="26">
        <v>177</v>
      </c>
      <c r="B251" s="26"/>
      <c r="C251" s="26" t="s">
        <v>236</v>
      </c>
      <c r="D251" s="27"/>
      <c r="E251" s="27"/>
      <c r="F251" s="28">
        <f>SUM(F252:F260)</f>
        <v>1430617.5999999999</v>
      </c>
      <c r="G251" s="28">
        <f>SUM(G252:G260)</f>
        <v>908300.1586180001</v>
      </c>
      <c r="H251" s="28">
        <f t="shared" si="42"/>
        <v>2338917.758618</v>
      </c>
      <c r="I251" s="28"/>
      <c r="J251" s="28"/>
      <c r="K251" s="28">
        <f t="shared" si="39"/>
        <v>0</v>
      </c>
    </row>
    <row r="252" spans="1:11" ht="14.25" customHeight="1" outlineLevel="1">
      <c r="A252" s="66">
        <v>178</v>
      </c>
      <c r="B252" s="66">
        <v>99</v>
      </c>
      <c r="C252" s="66" t="s">
        <v>237</v>
      </c>
      <c r="D252" s="67" t="s">
        <v>32</v>
      </c>
      <c r="E252" s="67">
        <v>593.24</v>
      </c>
      <c r="F252" s="68">
        <f t="shared" ref="F252:F260" si="45">E252*I252</f>
        <v>581375.19999999995</v>
      </c>
      <c r="G252" s="68">
        <f t="shared" ref="G252:G260" si="46">J252*E252</f>
        <v>9889.3108000000011</v>
      </c>
      <c r="H252" s="68">
        <f t="shared" si="42"/>
        <v>591264.51079999993</v>
      </c>
      <c r="I252" s="68">
        <v>980</v>
      </c>
      <c r="J252" s="68">
        <f>J245</f>
        <v>16.670000000000002</v>
      </c>
      <c r="K252" s="68">
        <f t="shared" si="39"/>
        <v>996.67</v>
      </c>
    </row>
    <row r="253" spans="1:11" ht="27" customHeight="1" outlineLevel="1">
      <c r="A253" s="69">
        <v>178</v>
      </c>
      <c r="B253" s="69">
        <v>100</v>
      </c>
      <c r="C253" s="69" t="s">
        <v>238</v>
      </c>
      <c r="D253" s="20" t="s">
        <v>32</v>
      </c>
      <c r="E253" s="20">
        <v>78.040000000000006</v>
      </c>
      <c r="F253" s="21">
        <f t="shared" si="45"/>
        <v>35118</v>
      </c>
      <c r="G253" s="21">
        <f t="shared" si="46"/>
        <v>64383.000000000007</v>
      </c>
      <c r="H253" s="21">
        <f t="shared" si="42"/>
        <v>99501</v>
      </c>
      <c r="I253" s="21">
        <v>450</v>
      </c>
      <c r="J253" s="21">
        <v>825</v>
      </c>
      <c r="K253" s="21">
        <f t="shared" si="39"/>
        <v>1275</v>
      </c>
    </row>
    <row r="254" spans="1:11" ht="27" customHeight="1" outlineLevel="1">
      <c r="A254" s="66">
        <v>179</v>
      </c>
      <c r="B254" s="66">
        <v>101</v>
      </c>
      <c r="C254" s="66" t="s">
        <v>239</v>
      </c>
      <c r="D254" s="67" t="s">
        <v>32</v>
      </c>
      <c r="E254" s="67">
        <v>78.040000000000006</v>
      </c>
      <c r="F254" s="68">
        <f t="shared" si="45"/>
        <v>43702.400000000001</v>
      </c>
      <c r="G254" s="68">
        <f t="shared" si="46"/>
        <v>49165.200000000004</v>
      </c>
      <c r="H254" s="68">
        <f t="shared" si="42"/>
        <v>92867.6</v>
      </c>
      <c r="I254" s="68">
        <v>560</v>
      </c>
      <c r="J254" s="68">
        <f>[1]МТР_АР!H54*[1]МТР_АР!F54</f>
        <v>630</v>
      </c>
      <c r="K254" s="68">
        <f t="shared" si="39"/>
        <v>1190</v>
      </c>
    </row>
    <row r="255" spans="1:11" ht="27" customHeight="1" outlineLevel="1">
      <c r="A255" s="66">
        <v>179</v>
      </c>
      <c r="B255" s="66">
        <v>102</v>
      </c>
      <c r="C255" s="66" t="s">
        <v>240</v>
      </c>
      <c r="D255" s="67" t="s">
        <v>18</v>
      </c>
      <c r="E255" s="67">
        <v>167.82</v>
      </c>
      <c r="F255" s="68">
        <f t="shared" si="45"/>
        <v>35242.199999999997</v>
      </c>
      <c r="G255" s="68">
        <f t="shared" si="46"/>
        <v>234122.32559999998</v>
      </c>
      <c r="H255" s="68">
        <f t="shared" si="42"/>
        <v>269364.52559999999</v>
      </c>
      <c r="I255" s="68">
        <v>210</v>
      </c>
      <c r="J255" s="68">
        <f>[1]МТР_АР!H55</f>
        <v>1395.08</v>
      </c>
      <c r="K255" s="68">
        <f t="shared" si="39"/>
        <v>1605.08</v>
      </c>
    </row>
    <row r="256" spans="1:11" ht="27" customHeight="1" outlineLevel="1">
      <c r="A256" s="66">
        <v>180</v>
      </c>
      <c r="B256" s="66">
        <v>103</v>
      </c>
      <c r="C256" s="66" t="s">
        <v>241</v>
      </c>
      <c r="D256" s="67" t="s">
        <v>85</v>
      </c>
      <c r="E256" s="67">
        <v>16.18</v>
      </c>
      <c r="F256" s="68">
        <f t="shared" si="45"/>
        <v>14400.199999999999</v>
      </c>
      <c r="G256" s="68">
        <f t="shared" si="46"/>
        <v>52773.822218000001</v>
      </c>
      <c r="H256" s="68">
        <f t="shared" si="42"/>
        <v>67174.022217999998</v>
      </c>
      <c r="I256" s="68">
        <v>890</v>
      </c>
      <c r="J256" s="68">
        <f>[1]МТР_АР!H59*[1]МТР_АР!F59</f>
        <v>3261.6701000000003</v>
      </c>
      <c r="K256" s="68">
        <f t="shared" si="39"/>
        <v>4151.6701000000003</v>
      </c>
    </row>
    <row r="257" spans="1:11" ht="27" customHeight="1" outlineLevel="1">
      <c r="A257" s="66">
        <v>180</v>
      </c>
      <c r="B257" s="66">
        <v>104</v>
      </c>
      <c r="C257" s="66" t="s">
        <v>215</v>
      </c>
      <c r="D257" s="67" t="s">
        <v>32</v>
      </c>
      <c r="E257" s="67">
        <v>377.6</v>
      </c>
      <c r="F257" s="68">
        <f t="shared" si="45"/>
        <v>128384.00000000001</v>
      </c>
      <c r="G257" s="68">
        <f t="shared" si="46"/>
        <v>84185.919999999998</v>
      </c>
      <c r="H257" s="68">
        <f t="shared" si="42"/>
        <v>212569.92</v>
      </c>
      <c r="I257" s="68">
        <v>340</v>
      </c>
      <c r="J257" s="68">
        <f>J227</f>
        <v>222.95</v>
      </c>
      <c r="K257" s="68">
        <f t="shared" si="39"/>
        <v>562.95000000000005</v>
      </c>
    </row>
    <row r="258" spans="1:11" ht="27" customHeight="1" outlineLevel="1">
      <c r="A258" s="66">
        <v>181</v>
      </c>
      <c r="B258" s="66">
        <v>105</v>
      </c>
      <c r="C258" s="66" t="s">
        <v>242</v>
      </c>
      <c r="D258" s="67" t="s">
        <v>18</v>
      </c>
      <c r="E258" s="67">
        <v>167.82</v>
      </c>
      <c r="F258" s="68">
        <f t="shared" si="45"/>
        <v>271868.39999999997</v>
      </c>
      <c r="G258" s="68">
        <f t="shared" si="46"/>
        <v>312554.68079999997</v>
      </c>
      <c r="H258" s="68">
        <f t="shared" si="42"/>
        <v>584423.08079999988</v>
      </c>
      <c r="I258" s="68">
        <v>1620</v>
      </c>
      <c r="J258" s="68">
        <f>[1]МТР_АР!H61</f>
        <v>1862.44</v>
      </c>
      <c r="K258" s="68">
        <f t="shared" si="39"/>
        <v>3482.44</v>
      </c>
    </row>
    <row r="259" spans="1:11" ht="14.25" customHeight="1" outlineLevel="1">
      <c r="A259" s="66">
        <v>181</v>
      </c>
      <c r="B259" s="66">
        <v>106</v>
      </c>
      <c r="C259" s="66" t="s">
        <v>227</v>
      </c>
      <c r="D259" s="67" t="s">
        <v>18</v>
      </c>
      <c r="E259" s="67">
        <v>167.8</v>
      </c>
      <c r="F259" s="68">
        <f t="shared" si="45"/>
        <v>75510</v>
      </c>
      <c r="G259" s="68">
        <f t="shared" si="46"/>
        <v>12136.974</v>
      </c>
      <c r="H259" s="68">
        <f t="shared" si="42"/>
        <v>87646.974000000002</v>
      </c>
      <c r="I259" s="68">
        <v>450</v>
      </c>
      <c r="J259" s="68">
        <f>J239</f>
        <v>72.33</v>
      </c>
      <c r="K259" s="68">
        <f t="shared" si="39"/>
        <v>522.33000000000004</v>
      </c>
    </row>
    <row r="260" spans="1:11" ht="14.25" customHeight="1" outlineLevel="1">
      <c r="A260" s="66">
        <v>182</v>
      </c>
      <c r="B260" s="66">
        <v>107</v>
      </c>
      <c r="C260" s="66" t="s">
        <v>243</v>
      </c>
      <c r="D260" s="67" t="s">
        <v>18</v>
      </c>
      <c r="E260" s="67">
        <v>167.82</v>
      </c>
      <c r="F260" s="68">
        <f t="shared" si="45"/>
        <v>245017.19999999998</v>
      </c>
      <c r="G260" s="68">
        <f t="shared" si="46"/>
        <v>89088.925199999998</v>
      </c>
      <c r="H260" s="68">
        <f t="shared" si="42"/>
        <v>334106.12520000001</v>
      </c>
      <c r="I260" s="68">
        <v>1460</v>
      </c>
      <c r="J260" s="68">
        <f>J250</f>
        <v>530.86</v>
      </c>
      <c r="K260" s="68">
        <f t="shared" si="39"/>
        <v>1990.8600000000001</v>
      </c>
    </row>
    <row r="261" spans="1:11" ht="27.75" customHeight="1" outlineLevel="1">
      <c r="A261" s="26">
        <v>183</v>
      </c>
      <c r="B261" s="26"/>
      <c r="C261" s="26" t="s">
        <v>244</v>
      </c>
      <c r="D261" s="27"/>
      <c r="E261" s="27"/>
      <c r="F261" s="28">
        <f>SUM(F262:F264)</f>
        <v>641728.69000000006</v>
      </c>
      <c r="G261" s="28">
        <f>SUM(G262:G264)</f>
        <v>1014503.8305105</v>
      </c>
      <c r="H261" s="28">
        <f>SUM(H262:H264)</f>
        <v>1656232.5205105001</v>
      </c>
      <c r="I261" s="28"/>
      <c r="J261" s="28"/>
      <c r="K261" s="28">
        <f t="shared" si="39"/>
        <v>0</v>
      </c>
    </row>
    <row r="262" spans="1:11" ht="27" customHeight="1" outlineLevel="1">
      <c r="A262" s="74">
        <v>183</v>
      </c>
      <c r="B262" s="74">
        <v>108</v>
      </c>
      <c r="C262" s="74" t="s">
        <v>245</v>
      </c>
      <c r="D262" s="23" t="s">
        <v>16</v>
      </c>
      <c r="E262" s="23">
        <v>110</v>
      </c>
      <c r="F262" s="24">
        <v>458333.7</v>
      </c>
      <c r="G262" s="24">
        <f>J262*E262</f>
        <v>894300</v>
      </c>
      <c r="H262" s="24">
        <f>F262+G262</f>
        <v>1352633.7</v>
      </c>
      <c r="I262" s="24">
        <f>F262/E262</f>
        <v>4166.67</v>
      </c>
      <c r="J262" s="24">
        <f>[1]МТР_АР!H69</f>
        <v>8130</v>
      </c>
      <c r="K262" s="24">
        <f t="shared" si="39"/>
        <v>12296.67</v>
      </c>
    </row>
    <row r="263" spans="1:11" ht="27" customHeight="1" outlineLevel="1">
      <c r="A263" s="66">
        <v>184</v>
      </c>
      <c r="B263" s="66">
        <v>109</v>
      </c>
      <c r="C263" s="66" t="s">
        <v>241</v>
      </c>
      <c r="D263" s="67" t="s">
        <v>32</v>
      </c>
      <c r="E263" s="67">
        <v>79.2</v>
      </c>
      <c r="F263" s="68">
        <v>65999.740000000005</v>
      </c>
      <c r="G263" s="68">
        <f>J263*E263</f>
        <v>74172.978000000003</v>
      </c>
      <c r="H263" s="68">
        <f>F263+G263</f>
        <v>140172.71799999999</v>
      </c>
      <c r="I263" s="68">
        <f>F263/E263</f>
        <v>833.33005050505051</v>
      </c>
      <c r="J263" s="68">
        <f>[1]МТР_АР!H70*[1]МТР_АР!F70</f>
        <v>936.52750000000003</v>
      </c>
      <c r="K263" s="68">
        <f t="shared" si="39"/>
        <v>1769.8575505050505</v>
      </c>
    </row>
    <row r="264" spans="1:11" ht="27" customHeight="1" outlineLevel="1">
      <c r="A264" s="75">
        <v>185</v>
      </c>
      <c r="B264" s="75">
        <v>110</v>
      </c>
      <c r="C264" s="75" t="s">
        <v>246</v>
      </c>
      <c r="D264" s="76" t="s">
        <v>247</v>
      </c>
      <c r="E264" s="76">
        <v>1.4585999999999999</v>
      </c>
      <c r="F264" s="77">
        <v>117395.25</v>
      </c>
      <c r="G264" s="77">
        <f>J264*E264</f>
        <v>46030.852510499994</v>
      </c>
      <c r="H264" s="77">
        <f>F264+G264</f>
        <v>163426.1025105</v>
      </c>
      <c r="I264" s="77">
        <f>F264/E264</f>
        <v>80484.88276429454</v>
      </c>
      <c r="J264" s="77">
        <f>[1]МТР_АР!H71*[1]МТР_АР!F71</f>
        <v>31558.242499999997</v>
      </c>
      <c r="K264" s="77">
        <f t="shared" si="39"/>
        <v>112043.12526429453</v>
      </c>
    </row>
    <row r="265" spans="1:11" ht="27.75" customHeight="1" outlineLevel="1">
      <c r="A265" s="26">
        <v>186</v>
      </c>
      <c r="B265" s="26"/>
      <c r="C265" s="26" t="s">
        <v>248</v>
      </c>
      <c r="D265" s="27"/>
      <c r="E265" s="27"/>
      <c r="F265" s="28">
        <f>SUM(F266:F268)</f>
        <v>215820.25</v>
      </c>
      <c r="G265" s="28">
        <f>SUM(G266:G268)</f>
        <v>354637.8284</v>
      </c>
      <c r="H265" s="28">
        <f>SUM(H266:H268)</f>
        <v>570458.07839999988</v>
      </c>
      <c r="I265" s="28"/>
      <c r="J265" s="28"/>
      <c r="K265" s="28">
        <f t="shared" si="39"/>
        <v>0</v>
      </c>
    </row>
    <row r="266" spans="1:11" ht="27" customHeight="1" outlineLevel="1">
      <c r="A266" s="74">
        <v>187</v>
      </c>
      <c r="B266" s="74">
        <v>111</v>
      </c>
      <c r="C266" s="74" t="s">
        <v>245</v>
      </c>
      <c r="D266" s="23" t="s">
        <v>16</v>
      </c>
      <c r="E266" s="23">
        <v>38</v>
      </c>
      <c r="F266" s="24">
        <v>158333.46</v>
      </c>
      <c r="G266" s="24">
        <f>J266*E266</f>
        <v>308940</v>
      </c>
      <c r="H266" s="24">
        <f>F266+G266</f>
        <v>467273.45999999996</v>
      </c>
      <c r="I266" s="24">
        <f>F266/E266</f>
        <v>4166.67</v>
      </c>
      <c r="J266" s="24">
        <f>J262</f>
        <v>8130</v>
      </c>
      <c r="K266" s="24">
        <f t="shared" si="39"/>
        <v>12296.67</v>
      </c>
    </row>
    <row r="267" spans="1:11" ht="27" customHeight="1" outlineLevel="1">
      <c r="A267" s="66">
        <v>188</v>
      </c>
      <c r="B267" s="66">
        <v>112</v>
      </c>
      <c r="C267" s="66" t="s">
        <v>241</v>
      </c>
      <c r="D267" s="67" t="s">
        <v>32</v>
      </c>
      <c r="E267" s="67">
        <v>38</v>
      </c>
      <c r="F267" s="68">
        <v>31666.54</v>
      </c>
      <c r="G267" s="68">
        <f>J267*E267</f>
        <v>35588.044999999998</v>
      </c>
      <c r="H267" s="68">
        <f>F267+G267</f>
        <v>67254.584999999992</v>
      </c>
      <c r="I267" s="68">
        <f>F267/E267</f>
        <v>833.33</v>
      </c>
      <c r="J267" s="68">
        <f>J263</f>
        <v>936.52750000000003</v>
      </c>
      <c r="K267" s="68">
        <f t="shared" si="39"/>
        <v>1769.8575000000001</v>
      </c>
    </row>
    <row r="268" spans="1:11" ht="27" customHeight="1" outlineLevel="1">
      <c r="A268" s="66">
        <v>189</v>
      </c>
      <c r="B268" s="66">
        <v>113</v>
      </c>
      <c r="C268" s="66" t="s">
        <v>246</v>
      </c>
      <c r="D268" s="67" t="s">
        <v>18</v>
      </c>
      <c r="E268" s="67">
        <v>38.49</v>
      </c>
      <c r="F268" s="68">
        <v>25820.25</v>
      </c>
      <c r="G268" s="68">
        <f>J268*E268</f>
        <v>10109.783399999998</v>
      </c>
      <c r="H268" s="68">
        <f>F268+G268</f>
        <v>35930.0334</v>
      </c>
      <c r="I268" s="68">
        <f>F268/E268</f>
        <v>670.83008573655491</v>
      </c>
      <c r="J268" s="68">
        <f>[1]МТР_АР!H75*[1]МТР_АР!F75</f>
        <v>262.65999999999997</v>
      </c>
      <c r="K268" s="68">
        <f t="shared" si="39"/>
        <v>933.49008573655487</v>
      </c>
    </row>
    <row r="269" spans="1:11" ht="27.75" customHeight="1" outlineLevel="1">
      <c r="A269" s="26">
        <v>190</v>
      </c>
      <c r="B269" s="26"/>
      <c r="C269" s="26" t="s">
        <v>249</v>
      </c>
      <c r="D269" s="27"/>
      <c r="E269" s="27"/>
      <c r="F269" s="28">
        <f>SUM(F270:F272)</f>
        <v>71923.05</v>
      </c>
      <c r="G269" s="28">
        <f>SUM(G270:G272)</f>
        <v>56834.136500000001</v>
      </c>
      <c r="H269" s="28">
        <f>SUM(H270:H272)</f>
        <v>128757.1865</v>
      </c>
      <c r="I269" s="28"/>
      <c r="J269" s="28"/>
      <c r="K269" s="28">
        <f t="shared" si="39"/>
        <v>0</v>
      </c>
    </row>
    <row r="270" spans="1:11" ht="27" customHeight="1" outlineLevel="1">
      <c r="A270" s="74">
        <v>191</v>
      </c>
      <c r="B270" s="74">
        <v>114</v>
      </c>
      <c r="C270" s="74" t="s">
        <v>245</v>
      </c>
      <c r="D270" s="23" t="s">
        <v>16</v>
      </c>
      <c r="E270" s="23">
        <v>6</v>
      </c>
      <c r="F270" s="24">
        <v>31008.36</v>
      </c>
      <c r="G270" s="24">
        <f>J270*E270</f>
        <v>48780</v>
      </c>
      <c r="H270" s="24">
        <f t="shared" ref="H270:H294" si="47">F270+G270</f>
        <v>79788.36</v>
      </c>
      <c r="I270" s="24">
        <f>F270/E270</f>
        <v>5168.0600000000004</v>
      </c>
      <c r="J270" s="24">
        <f>J262</f>
        <v>8130</v>
      </c>
      <c r="K270" s="24">
        <f t="shared" si="39"/>
        <v>13298.060000000001</v>
      </c>
    </row>
    <row r="271" spans="1:11" ht="27" customHeight="1" outlineLevel="1">
      <c r="A271" s="66">
        <v>192</v>
      </c>
      <c r="B271" s="66">
        <v>115</v>
      </c>
      <c r="C271" s="66" t="s">
        <v>241</v>
      </c>
      <c r="D271" s="67" t="s">
        <v>32</v>
      </c>
      <c r="E271" s="67">
        <v>8.6</v>
      </c>
      <c r="F271" s="68">
        <v>8889.02</v>
      </c>
      <c r="G271" s="68">
        <f>J271*E271</f>
        <v>8054.1364999999996</v>
      </c>
      <c r="H271" s="68">
        <f t="shared" si="47"/>
        <v>16943.156500000001</v>
      </c>
      <c r="I271" s="68">
        <f>F271/E271</f>
        <v>1033.6069767441861</v>
      </c>
      <c r="J271" s="68">
        <f>J263</f>
        <v>936.52750000000003</v>
      </c>
      <c r="K271" s="68">
        <f t="shared" si="39"/>
        <v>1970.134476744186</v>
      </c>
    </row>
    <row r="272" spans="1:11" ht="27" customHeight="1" outlineLevel="1">
      <c r="A272" s="66">
        <v>193</v>
      </c>
      <c r="B272" s="66">
        <v>116</v>
      </c>
      <c r="C272" s="66" t="s">
        <v>246</v>
      </c>
      <c r="D272" s="67" t="s">
        <v>18</v>
      </c>
      <c r="E272" s="67">
        <v>7.2750000000000004</v>
      </c>
      <c r="F272" s="68">
        <v>32025.67</v>
      </c>
      <c r="G272" s="68"/>
      <c r="H272" s="68">
        <f t="shared" si="47"/>
        <v>32025.67</v>
      </c>
      <c r="I272" s="68">
        <f>F272/E272</f>
        <v>4402.1539518900336</v>
      </c>
      <c r="J272" s="68">
        <f>[1]МТР_АР!H79*[1]МТР_АР!F79</f>
        <v>315.58299999999997</v>
      </c>
      <c r="K272" s="68">
        <f t="shared" si="39"/>
        <v>4717.7369518900332</v>
      </c>
    </row>
    <row r="273" spans="1:11" ht="27.75" customHeight="1" outlineLevel="1">
      <c r="A273" s="26">
        <v>194</v>
      </c>
      <c r="B273" s="26"/>
      <c r="C273" s="26" t="s">
        <v>250</v>
      </c>
      <c r="D273" s="27"/>
      <c r="E273" s="27"/>
      <c r="F273" s="28">
        <f>SUM(F274:F278)</f>
        <v>1209981.6499999999</v>
      </c>
      <c r="G273" s="28">
        <f>SUM(G274:G278)</f>
        <v>204374.79089999999</v>
      </c>
      <c r="H273" s="28">
        <f t="shared" si="47"/>
        <v>1414356.4408999998</v>
      </c>
      <c r="I273" s="28"/>
      <c r="J273" s="28"/>
      <c r="K273" s="28">
        <f t="shared" si="39"/>
        <v>0</v>
      </c>
    </row>
    <row r="274" spans="1:11" ht="14.25" customHeight="1" outlineLevel="1">
      <c r="A274" s="66">
        <v>194</v>
      </c>
      <c r="B274" s="66">
        <v>117</v>
      </c>
      <c r="C274" s="66" t="s">
        <v>237</v>
      </c>
      <c r="D274" s="67" t="s">
        <v>32</v>
      </c>
      <c r="E274" s="67">
        <v>689.52</v>
      </c>
      <c r="F274" s="68">
        <f>E274*I274</f>
        <v>675729.6</v>
      </c>
      <c r="G274" s="68">
        <f>J274*E274</f>
        <v>11494.298400000001</v>
      </c>
      <c r="H274" s="68">
        <f t="shared" si="47"/>
        <v>687223.89839999995</v>
      </c>
      <c r="I274" s="68">
        <v>980</v>
      </c>
      <c r="J274" s="68">
        <f>J245</f>
        <v>16.670000000000002</v>
      </c>
      <c r="K274" s="68">
        <f t="shared" si="39"/>
        <v>996.67</v>
      </c>
    </row>
    <row r="275" spans="1:11" ht="27" customHeight="1" outlineLevel="1">
      <c r="A275" s="66">
        <v>195</v>
      </c>
      <c r="B275" s="66">
        <v>118</v>
      </c>
      <c r="C275" s="66" t="s">
        <v>251</v>
      </c>
      <c r="D275" s="67" t="s">
        <v>32</v>
      </c>
      <c r="E275" s="67">
        <v>48.75</v>
      </c>
      <c r="F275" s="68">
        <f>E275*I275</f>
        <v>7312.5</v>
      </c>
      <c r="G275" s="68">
        <f>J275*E275</f>
        <v>1837.8750000000002</v>
      </c>
      <c r="H275" s="68">
        <f t="shared" si="47"/>
        <v>9150.375</v>
      </c>
      <c r="I275" s="68">
        <v>150</v>
      </c>
      <c r="J275" s="68">
        <f>J226</f>
        <v>37.700000000000003</v>
      </c>
      <c r="K275" s="68">
        <f t="shared" si="39"/>
        <v>187.7</v>
      </c>
    </row>
    <row r="276" spans="1:11" ht="27" customHeight="1" outlineLevel="1">
      <c r="A276" s="66">
        <v>196</v>
      </c>
      <c r="B276" s="66">
        <v>119</v>
      </c>
      <c r="C276" s="66" t="s">
        <v>252</v>
      </c>
      <c r="D276" s="67" t="s">
        <v>18</v>
      </c>
      <c r="E276" s="67">
        <v>259.52</v>
      </c>
      <c r="F276" s="68">
        <f>E276*I276</f>
        <v>420422.39999999997</v>
      </c>
      <c r="G276" s="68">
        <f>J276*E276</f>
        <v>153973.21599999999</v>
      </c>
      <c r="H276" s="68">
        <f t="shared" si="47"/>
        <v>574395.61599999992</v>
      </c>
      <c r="I276" s="68">
        <v>1620</v>
      </c>
      <c r="J276" s="68">
        <f>[1]МТР_АР!H83</f>
        <v>593.29999999999995</v>
      </c>
      <c r="K276" s="68">
        <f t="shared" si="39"/>
        <v>2213.3000000000002</v>
      </c>
    </row>
    <row r="277" spans="1:11" ht="14.25" customHeight="1" outlineLevel="1">
      <c r="A277" s="66">
        <v>197</v>
      </c>
      <c r="B277" s="66">
        <v>120</v>
      </c>
      <c r="C277" s="66" t="s">
        <v>253</v>
      </c>
      <c r="D277" s="67" t="s">
        <v>18</v>
      </c>
      <c r="E277" s="67">
        <v>256.67</v>
      </c>
      <c r="F277" s="68">
        <f>E277*I277</f>
        <v>94967.900000000009</v>
      </c>
      <c r="G277" s="68">
        <f>J277*E277</f>
        <v>18505.906999999999</v>
      </c>
      <c r="H277" s="68">
        <f t="shared" si="47"/>
        <v>113473.807</v>
      </c>
      <c r="I277" s="68">
        <v>370</v>
      </c>
      <c r="J277" s="68">
        <f>[1]МТР_АР!H87</f>
        <v>72.099999999999994</v>
      </c>
      <c r="K277" s="68">
        <f t="shared" si="39"/>
        <v>442.1</v>
      </c>
    </row>
    <row r="278" spans="1:11" ht="14.25" customHeight="1" outlineLevel="1">
      <c r="A278" s="66">
        <v>198</v>
      </c>
      <c r="B278" s="66">
        <v>121</v>
      </c>
      <c r="C278" s="66" t="s">
        <v>227</v>
      </c>
      <c r="D278" s="67" t="s">
        <v>247</v>
      </c>
      <c r="E278" s="67">
        <v>2.5665</v>
      </c>
      <c r="F278" s="68">
        <f>E278*I278</f>
        <v>11549.25</v>
      </c>
      <c r="G278" s="68">
        <f>J278*E278</f>
        <v>18563.494500000001</v>
      </c>
      <c r="H278" s="68">
        <f t="shared" si="47"/>
        <v>30112.744500000001</v>
      </c>
      <c r="I278" s="68">
        <v>4500</v>
      </c>
      <c r="J278" s="68">
        <f>[1]МТР_АР!H88</f>
        <v>7233</v>
      </c>
      <c r="K278" s="68">
        <f t="shared" si="39"/>
        <v>11733</v>
      </c>
    </row>
    <row r="279" spans="1:11" ht="27.75" customHeight="1" outlineLevel="1">
      <c r="A279" s="26">
        <v>199</v>
      </c>
      <c r="B279" s="26"/>
      <c r="C279" s="26" t="s">
        <v>254</v>
      </c>
      <c r="D279" s="27"/>
      <c r="E279" s="27"/>
      <c r="F279" s="28">
        <f>SUM(F280:F283)</f>
        <v>2075636.52</v>
      </c>
      <c r="G279" s="28">
        <f>SUM(G280:G283)</f>
        <v>1933559.9290939998</v>
      </c>
      <c r="H279" s="28">
        <f t="shared" si="47"/>
        <v>4009196.4490939998</v>
      </c>
      <c r="I279" s="28"/>
      <c r="J279" s="28"/>
      <c r="K279" s="28">
        <f t="shared" si="39"/>
        <v>0</v>
      </c>
    </row>
    <row r="280" spans="1:11" ht="14.25" customHeight="1" outlineLevel="1">
      <c r="A280" s="66">
        <v>199</v>
      </c>
      <c r="B280" s="66">
        <v>122</v>
      </c>
      <c r="C280" s="66" t="s">
        <v>255</v>
      </c>
      <c r="D280" s="67" t="s">
        <v>32</v>
      </c>
      <c r="E280" s="67">
        <v>451.75</v>
      </c>
      <c r="F280" s="68">
        <f>E280*I280</f>
        <v>67762.5</v>
      </c>
      <c r="G280" s="68">
        <f>J280*E280</f>
        <v>17030.975000000002</v>
      </c>
      <c r="H280" s="68">
        <f t="shared" si="47"/>
        <v>84793.475000000006</v>
      </c>
      <c r="I280" s="68">
        <v>150</v>
      </c>
      <c r="J280" s="68">
        <f>J226</f>
        <v>37.700000000000003</v>
      </c>
      <c r="K280" s="68">
        <f t="shared" si="39"/>
        <v>187.7</v>
      </c>
    </row>
    <row r="281" spans="1:11" ht="14.25" customHeight="1" outlineLevel="1">
      <c r="A281" s="66">
        <v>200</v>
      </c>
      <c r="B281" s="66">
        <v>123</v>
      </c>
      <c r="C281" s="66" t="s">
        <v>256</v>
      </c>
      <c r="D281" s="67" t="s">
        <v>85</v>
      </c>
      <c r="E281" s="67">
        <v>50.43</v>
      </c>
      <c r="F281" s="68">
        <f>E281*I281</f>
        <v>25719.3</v>
      </c>
      <c r="G281" s="68">
        <f>J281*E281</f>
        <v>798718.70129400003</v>
      </c>
      <c r="H281" s="68">
        <f t="shared" si="47"/>
        <v>824438.00129400007</v>
      </c>
      <c r="I281" s="68">
        <v>510</v>
      </c>
      <c r="J281" s="68">
        <f>[1]МТР_АР!H91*[1]МТР_АР!F91</f>
        <v>15838.165800000001</v>
      </c>
      <c r="K281" s="68">
        <f t="shared" si="39"/>
        <v>16348.165800000001</v>
      </c>
    </row>
    <row r="282" spans="1:11" ht="27" customHeight="1" outlineLevel="1">
      <c r="A282" s="66">
        <v>201</v>
      </c>
      <c r="B282" s="66">
        <v>124</v>
      </c>
      <c r="C282" s="66" t="s">
        <v>257</v>
      </c>
      <c r="D282" s="67" t="s">
        <v>18</v>
      </c>
      <c r="E282" s="67">
        <v>947.04</v>
      </c>
      <c r="F282" s="68">
        <f>E282*I282</f>
        <v>1515264</v>
      </c>
      <c r="G282" s="68">
        <f>J282*E282</f>
        <v>841587.0959999999</v>
      </c>
      <c r="H282" s="68">
        <f t="shared" si="47"/>
        <v>2356851.0959999999</v>
      </c>
      <c r="I282" s="68">
        <v>1600</v>
      </c>
      <c r="J282" s="68">
        <f>[1]МТР_АР!H92</f>
        <v>888.65</v>
      </c>
      <c r="K282" s="68">
        <f t="shared" si="39"/>
        <v>2488.65</v>
      </c>
    </row>
    <row r="283" spans="1:11" ht="14.25" customHeight="1" outlineLevel="1">
      <c r="A283" s="66">
        <v>202</v>
      </c>
      <c r="B283" s="66">
        <v>125</v>
      </c>
      <c r="C283" s="66" t="s">
        <v>230</v>
      </c>
      <c r="D283" s="67" t="s">
        <v>18</v>
      </c>
      <c r="E283" s="67">
        <v>947.04</v>
      </c>
      <c r="F283" s="68">
        <f>E283*I283</f>
        <v>466890.72</v>
      </c>
      <c r="G283" s="68">
        <f>J283*E283</f>
        <v>276223.1568</v>
      </c>
      <c r="H283" s="68">
        <f t="shared" si="47"/>
        <v>743113.87679999997</v>
      </c>
      <c r="I283" s="68">
        <v>493</v>
      </c>
      <c r="J283" s="68">
        <f>[1]МТР_АР!H96*[1]МТР_АР!F96</f>
        <v>291.67</v>
      </c>
      <c r="K283" s="68">
        <f t="shared" si="39"/>
        <v>784.67000000000007</v>
      </c>
    </row>
    <row r="284" spans="1:11" ht="27.75" customHeight="1" outlineLevel="1">
      <c r="A284" s="26">
        <v>203</v>
      </c>
      <c r="B284" s="26"/>
      <c r="C284" s="26" t="s">
        <v>258</v>
      </c>
      <c r="D284" s="27"/>
      <c r="E284" s="27"/>
      <c r="F284" s="28">
        <f>SUM(F285:F288)</f>
        <v>502707.32</v>
      </c>
      <c r="G284" s="28">
        <f>SUM(G285:G288)</f>
        <v>415614.17109000008</v>
      </c>
      <c r="H284" s="28">
        <f t="shared" si="47"/>
        <v>918321.49109000014</v>
      </c>
      <c r="I284" s="28"/>
      <c r="J284" s="28"/>
      <c r="K284" s="28">
        <f t="shared" si="39"/>
        <v>0</v>
      </c>
    </row>
    <row r="285" spans="1:11" ht="14.25" customHeight="1" outlineLevel="1">
      <c r="A285" s="66">
        <v>203</v>
      </c>
      <c r="B285" s="66">
        <v>126</v>
      </c>
      <c r="C285" s="66" t="s">
        <v>255</v>
      </c>
      <c r="D285" s="67" t="s">
        <v>32</v>
      </c>
      <c r="E285" s="67">
        <v>121.95</v>
      </c>
      <c r="F285" s="68">
        <f>E285*I285</f>
        <v>18292.5</v>
      </c>
      <c r="G285" s="68">
        <f>J285*E285</f>
        <v>4597.5150000000003</v>
      </c>
      <c r="H285" s="68">
        <f t="shared" si="47"/>
        <v>22890.014999999999</v>
      </c>
      <c r="I285" s="68">
        <v>150</v>
      </c>
      <c r="J285" s="68">
        <f>J226</f>
        <v>37.700000000000003</v>
      </c>
      <c r="K285" s="68">
        <f t="shared" si="39"/>
        <v>187.7</v>
      </c>
    </row>
    <row r="286" spans="1:11" ht="14.25" customHeight="1" outlineLevel="1">
      <c r="A286" s="66">
        <v>204</v>
      </c>
      <c r="B286" s="66">
        <v>127</v>
      </c>
      <c r="C286" s="66" t="s">
        <v>256</v>
      </c>
      <c r="D286" s="67" t="s">
        <v>85</v>
      </c>
      <c r="E286" s="67">
        <v>9.0500000000000007</v>
      </c>
      <c r="F286" s="68">
        <f>E286*I286</f>
        <v>4615.5</v>
      </c>
      <c r="G286" s="68">
        <f>J286*E286</f>
        <v>143335.40049000003</v>
      </c>
      <c r="H286" s="68">
        <f t="shared" si="47"/>
        <v>147950.90049000003</v>
      </c>
      <c r="I286" s="68">
        <v>510</v>
      </c>
      <c r="J286" s="68">
        <f>J281</f>
        <v>15838.165800000001</v>
      </c>
      <c r="K286" s="68">
        <f t="shared" si="39"/>
        <v>16348.165800000001</v>
      </c>
    </row>
    <row r="287" spans="1:11" ht="27" customHeight="1" outlineLevel="1">
      <c r="A287" s="66">
        <v>205</v>
      </c>
      <c r="B287" s="66">
        <v>128</v>
      </c>
      <c r="C287" s="66" t="s">
        <v>257</v>
      </c>
      <c r="D287" s="67" t="s">
        <v>18</v>
      </c>
      <c r="E287" s="67">
        <v>229.24</v>
      </c>
      <c r="F287" s="68">
        <f>E287*I287</f>
        <v>366784</v>
      </c>
      <c r="G287" s="68">
        <f>J287*E287</f>
        <v>200818.8248</v>
      </c>
      <c r="H287" s="68">
        <f t="shared" si="47"/>
        <v>567602.82480000006</v>
      </c>
      <c r="I287" s="68">
        <v>1600</v>
      </c>
      <c r="J287" s="68">
        <f>[1]МТР_АР!H100</f>
        <v>876.02</v>
      </c>
      <c r="K287" s="68">
        <f t="shared" si="39"/>
        <v>2476.02</v>
      </c>
    </row>
    <row r="288" spans="1:11" ht="14.25" customHeight="1" outlineLevel="1">
      <c r="A288" s="66">
        <v>206</v>
      </c>
      <c r="B288" s="66">
        <v>129</v>
      </c>
      <c r="C288" s="66" t="s">
        <v>230</v>
      </c>
      <c r="D288" s="67" t="s">
        <v>18</v>
      </c>
      <c r="E288" s="67">
        <v>229.24</v>
      </c>
      <c r="F288" s="68">
        <f>E288*I288</f>
        <v>113015.32</v>
      </c>
      <c r="G288" s="68">
        <f>J288*E288</f>
        <v>66862.430800000002</v>
      </c>
      <c r="H288" s="68">
        <f t="shared" si="47"/>
        <v>179877.75080000001</v>
      </c>
      <c r="I288" s="68">
        <v>493</v>
      </c>
      <c r="J288" s="68">
        <f>J283</f>
        <v>291.67</v>
      </c>
      <c r="K288" s="68">
        <f t="shared" si="39"/>
        <v>784.67000000000007</v>
      </c>
    </row>
    <row r="289" spans="1:11" ht="27.75" customHeight="1" outlineLevel="1">
      <c r="A289" s="26">
        <v>207</v>
      </c>
      <c r="B289" s="26"/>
      <c r="C289" s="26" t="s">
        <v>259</v>
      </c>
      <c r="D289" s="27"/>
      <c r="E289" s="27"/>
      <c r="F289" s="28">
        <f>SUM(F290:F291)</f>
        <v>293372.39999999997</v>
      </c>
      <c r="G289" s="28">
        <f>SUM(G290:G291)</f>
        <v>84264.892799999987</v>
      </c>
      <c r="H289" s="28">
        <f t="shared" si="47"/>
        <v>377637.29279999994</v>
      </c>
      <c r="I289" s="28"/>
      <c r="J289" s="28"/>
      <c r="K289" s="28">
        <f t="shared" si="39"/>
        <v>0</v>
      </c>
    </row>
    <row r="290" spans="1:11" ht="27" customHeight="1" outlineLevel="1">
      <c r="A290" s="66">
        <v>207</v>
      </c>
      <c r="B290" s="66">
        <v>130</v>
      </c>
      <c r="C290" s="66" t="s">
        <v>257</v>
      </c>
      <c r="D290" s="67" t="s">
        <v>18</v>
      </c>
      <c r="E290" s="67">
        <v>148.91999999999999</v>
      </c>
      <c r="F290" s="68">
        <f>E290*I290</f>
        <v>238271.99999999997</v>
      </c>
      <c r="G290" s="68">
        <f>J290*E290</f>
        <v>73527.760799999989</v>
      </c>
      <c r="H290" s="68">
        <f t="shared" si="47"/>
        <v>311799.76079999993</v>
      </c>
      <c r="I290" s="68">
        <v>1600</v>
      </c>
      <c r="J290" s="68">
        <f>[1]МТР_АР!H106</f>
        <v>493.74</v>
      </c>
      <c r="K290" s="68">
        <f t="shared" si="39"/>
        <v>2093.7399999999998</v>
      </c>
    </row>
    <row r="291" spans="1:11" ht="14.25" customHeight="1" outlineLevel="1">
      <c r="A291" s="75">
        <v>208</v>
      </c>
      <c r="B291" s="75">
        <v>131</v>
      </c>
      <c r="C291" s="75" t="s">
        <v>253</v>
      </c>
      <c r="D291" s="76" t="s">
        <v>18</v>
      </c>
      <c r="E291" s="76">
        <v>148.91999999999999</v>
      </c>
      <c r="F291" s="77">
        <f>E291*I291</f>
        <v>55100.399999999994</v>
      </c>
      <c r="G291" s="77">
        <f>J291*E291</f>
        <v>10737.131999999998</v>
      </c>
      <c r="H291" s="77">
        <f t="shared" si="47"/>
        <v>65837.531999999992</v>
      </c>
      <c r="I291" s="77">
        <v>370</v>
      </c>
      <c r="J291" s="77">
        <f>J277</f>
        <v>72.099999999999994</v>
      </c>
      <c r="K291" s="77">
        <f t="shared" si="39"/>
        <v>442.1</v>
      </c>
    </row>
    <row r="292" spans="1:11" ht="41.7" customHeight="1" outlineLevel="1">
      <c r="A292" s="26">
        <v>209</v>
      </c>
      <c r="B292" s="26"/>
      <c r="C292" s="26" t="s">
        <v>260</v>
      </c>
      <c r="D292" s="27"/>
      <c r="E292" s="27"/>
      <c r="F292" s="28">
        <f>SUM(F293:F294)</f>
        <v>9025.2000000000007</v>
      </c>
      <c r="G292" s="28">
        <f>SUM(G293:G294)</f>
        <v>6053.9180000000006</v>
      </c>
      <c r="H292" s="28">
        <f t="shared" si="47"/>
        <v>15079.118000000002</v>
      </c>
      <c r="I292" s="28"/>
      <c r="J292" s="28"/>
      <c r="K292" s="28">
        <f t="shared" si="39"/>
        <v>0</v>
      </c>
    </row>
    <row r="293" spans="1:11" ht="27" customHeight="1" outlineLevel="1">
      <c r="A293" s="66">
        <v>209</v>
      </c>
      <c r="B293" s="66">
        <v>132</v>
      </c>
      <c r="C293" s="66" t="s">
        <v>215</v>
      </c>
      <c r="D293" s="67" t="s">
        <v>32</v>
      </c>
      <c r="E293" s="67">
        <v>1.72</v>
      </c>
      <c r="F293" s="68">
        <f>E293*I293</f>
        <v>705.2</v>
      </c>
      <c r="G293" s="68">
        <f>J293*E293</f>
        <v>383.47399999999999</v>
      </c>
      <c r="H293" s="68">
        <f t="shared" si="47"/>
        <v>1088.674</v>
      </c>
      <c r="I293" s="68">
        <v>410</v>
      </c>
      <c r="J293" s="68">
        <f>J227</f>
        <v>222.95</v>
      </c>
      <c r="K293" s="68">
        <f t="shared" si="39"/>
        <v>632.95000000000005</v>
      </c>
    </row>
    <row r="294" spans="1:11" ht="27" customHeight="1" outlineLevel="1">
      <c r="A294" s="66">
        <v>210</v>
      </c>
      <c r="B294" s="66">
        <v>133</v>
      </c>
      <c r="C294" s="66" t="s">
        <v>261</v>
      </c>
      <c r="D294" s="67" t="s">
        <v>18</v>
      </c>
      <c r="E294" s="67">
        <v>5.2</v>
      </c>
      <c r="F294" s="68">
        <f>I294*E294</f>
        <v>8320</v>
      </c>
      <c r="G294" s="68">
        <f>J294*E294</f>
        <v>5670.4440000000004</v>
      </c>
      <c r="H294" s="68">
        <f t="shared" si="47"/>
        <v>13990.444</v>
      </c>
      <c r="I294" s="68">
        <v>1600</v>
      </c>
      <c r="J294" s="68">
        <f>[1]МТР_АР!H112</f>
        <v>1090.47</v>
      </c>
      <c r="K294" s="68">
        <f t="shared" si="39"/>
        <v>2690.4700000000003</v>
      </c>
    </row>
    <row r="295" spans="1:11" ht="27.75" customHeight="1" outlineLevel="1">
      <c r="A295" s="26">
        <v>211</v>
      </c>
      <c r="B295" s="26"/>
      <c r="C295" s="26" t="s">
        <v>262</v>
      </c>
      <c r="D295" s="27"/>
      <c r="E295" s="27"/>
      <c r="F295" s="28">
        <f>SUM(F296:F300)</f>
        <v>698371.7394514</v>
      </c>
      <c r="G295" s="28">
        <f>SUM(G296:G300)</f>
        <v>978150.76923800004</v>
      </c>
      <c r="H295" s="28">
        <f>SUM(H296:H300)</f>
        <v>1676522.5086893998</v>
      </c>
      <c r="I295" s="28"/>
      <c r="J295" s="28"/>
      <c r="K295" s="28">
        <f t="shared" si="39"/>
        <v>0</v>
      </c>
    </row>
    <row r="296" spans="1:11" ht="14.25" customHeight="1" outlineLevel="1">
      <c r="A296" s="66">
        <v>211</v>
      </c>
      <c r="B296" s="66">
        <v>134</v>
      </c>
      <c r="C296" s="66" t="s">
        <v>263</v>
      </c>
      <c r="D296" s="67" t="s">
        <v>91</v>
      </c>
      <c r="E296" s="67">
        <v>1.6301000000000001</v>
      </c>
      <c r="F296" s="68">
        <f>E296*I296</f>
        <v>244500.00307999999</v>
      </c>
      <c r="G296" s="68">
        <f>J296*E296</f>
        <v>656539.5161270001</v>
      </c>
      <c r="H296" s="68">
        <f>F296+G296</f>
        <v>901039.51920700003</v>
      </c>
      <c r="I296" s="68">
        <v>149990.79999999999</v>
      </c>
      <c r="J296" s="68">
        <f>[1]МТР_АР!H118</f>
        <v>402760.27</v>
      </c>
      <c r="K296" s="68">
        <f t="shared" si="39"/>
        <v>552751.07000000007</v>
      </c>
    </row>
    <row r="297" spans="1:11" ht="14.25" customHeight="1" outlineLevel="1">
      <c r="A297" s="66">
        <v>212</v>
      </c>
      <c r="B297" s="66">
        <v>135</v>
      </c>
      <c r="C297" s="66" t="s">
        <v>264</v>
      </c>
      <c r="D297" s="67" t="s">
        <v>91</v>
      </c>
      <c r="E297" s="67">
        <v>0.74592999999999998</v>
      </c>
      <c r="F297" s="68">
        <f>E297*I297</f>
        <v>414135.09957139997</v>
      </c>
      <c r="G297" s="68">
        <f>J297*E297</f>
        <v>310480.457911</v>
      </c>
      <c r="H297" s="68">
        <f>F297+G297</f>
        <v>724615.55748239998</v>
      </c>
      <c r="I297" s="68">
        <v>555192.98</v>
      </c>
      <c r="J297" s="68">
        <f>[1]МТР_АР!H125</f>
        <v>416232.7</v>
      </c>
      <c r="K297" s="68">
        <f t="shared" si="39"/>
        <v>971425.67999999993</v>
      </c>
    </row>
    <row r="298" spans="1:11" ht="27" customHeight="1" outlineLevel="1">
      <c r="A298" s="66">
        <v>213</v>
      </c>
      <c r="B298" s="66">
        <v>136</v>
      </c>
      <c r="C298" s="66" t="s">
        <v>215</v>
      </c>
      <c r="D298" s="67" t="s">
        <v>32</v>
      </c>
      <c r="E298" s="67">
        <v>8.9600000000000009</v>
      </c>
      <c r="F298" s="68">
        <f>E298*I298</f>
        <v>2986.6368000000002</v>
      </c>
      <c r="G298" s="68">
        <f>J298*E298</f>
        <v>1997.6320000000001</v>
      </c>
      <c r="H298" s="68">
        <f>F298+G298</f>
        <v>4984.2687999999998</v>
      </c>
      <c r="I298" s="68">
        <v>333.33</v>
      </c>
      <c r="J298" s="68">
        <f>J227</f>
        <v>222.95</v>
      </c>
      <c r="K298" s="68">
        <f t="shared" si="39"/>
        <v>556.28</v>
      </c>
    </row>
    <row r="299" spans="1:11" ht="27" customHeight="1" outlineLevel="1">
      <c r="A299" s="66">
        <v>214</v>
      </c>
      <c r="B299" s="66">
        <v>137</v>
      </c>
      <c r="C299" s="66" t="s">
        <v>224</v>
      </c>
      <c r="D299" s="67" t="s">
        <v>32</v>
      </c>
      <c r="E299" s="67">
        <v>12.46</v>
      </c>
      <c r="F299" s="68">
        <f>E299*I299</f>
        <v>15575.000000000002</v>
      </c>
      <c r="G299" s="68">
        <f>J299*E299</f>
        <v>3926.1459999999997</v>
      </c>
      <c r="H299" s="68">
        <f>F299+G299</f>
        <v>19501.146000000001</v>
      </c>
      <c r="I299" s="68">
        <v>1250</v>
      </c>
      <c r="J299" s="68">
        <f>[1]МТР_АР!H133*[1]МТР_АР!F133</f>
        <v>315.09999999999997</v>
      </c>
      <c r="K299" s="68">
        <f t="shared" si="39"/>
        <v>1565.1</v>
      </c>
    </row>
    <row r="300" spans="1:11" ht="27" customHeight="1" outlineLevel="1">
      <c r="A300" s="66">
        <v>215</v>
      </c>
      <c r="B300" s="66">
        <v>138</v>
      </c>
      <c r="C300" s="66" t="s">
        <v>224</v>
      </c>
      <c r="D300" s="67" t="s">
        <v>32</v>
      </c>
      <c r="E300" s="67">
        <v>16.940000000000001</v>
      </c>
      <c r="F300" s="68">
        <f>E300*I300</f>
        <v>21175</v>
      </c>
      <c r="G300" s="68">
        <f>J300*E300</f>
        <v>5207.0172000000002</v>
      </c>
      <c r="H300" s="68">
        <f>F300+G300</f>
        <v>26382.017200000002</v>
      </c>
      <c r="I300" s="68">
        <v>1250</v>
      </c>
      <c r="J300" s="68">
        <f>J231</f>
        <v>307.38</v>
      </c>
      <c r="K300" s="68">
        <f t="shared" si="39"/>
        <v>1557.38</v>
      </c>
    </row>
    <row r="301" spans="1:11" ht="27.75" customHeight="1" outlineLevel="1">
      <c r="A301" s="26">
        <v>216</v>
      </c>
      <c r="B301" s="26"/>
      <c r="C301" s="26" t="s">
        <v>265</v>
      </c>
      <c r="D301" s="27"/>
      <c r="E301" s="27"/>
      <c r="F301" s="28">
        <f>SUM(F302:F305)</f>
        <v>441947.55979999999</v>
      </c>
      <c r="G301" s="28">
        <f>SUM(G302:G305)</f>
        <v>585262.11399999994</v>
      </c>
      <c r="H301" s="28">
        <f>SUM(H302:H305)</f>
        <v>1027209.6738</v>
      </c>
      <c r="I301" s="28"/>
      <c r="J301" s="28"/>
      <c r="K301" s="28">
        <f t="shared" si="39"/>
        <v>0</v>
      </c>
    </row>
    <row r="302" spans="1:11" ht="27" customHeight="1" outlineLevel="1">
      <c r="A302" s="66">
        <v>216</v>
      </c>
      <c r="B302" s="66">
        <v>139</v>
      </c>
      <c r="C302" s="66" t="s">
        <v>266</v>
      </c>
      <c r="D302" s="67" t="s">
        <v>32</v>
      </c>
      <c r="E302" s="67">
        <v>133.72499999999999</v>
      </c>
      <c r="F302" s="68">
        <f>E302*I302</f>
        <v>16715.625</v>
      </c>
      <c r="G302" s="68">
        <f>J302*E302</f>
        <v>472493.217</v>
      </c>
      <c r="H302" s="68">
        <f>F302+G302</f>
        <v>489208.842</v>
      </c>
      <c r="I302" s="68">
        <v>125</v>
      </c>
      <c r="J302" s="68">
        <f>[1]МТР_АР!H136</f>
        <v>3533.32</v>
      </c>
      <c r="K302" s="68">
        <f t="shared" si="39"/>
        <v>3658.32</v>
      </c>
    </row>
    <row r="303" spans="1:11" ht="27" customHeight="1" outlineLevel="1">
      <c r="A303" s="66">
        <v>217</v>
      </c>
      <c r="B303" s="66">
        <v>140</v>
      </c>
      <c r="C303" s="66" t="s">
        <v>267</v>
      </c>
      <c r="D303" s="67" t="s">
        <v>18</v>
      </c>
      <c r="E303" s="67">
        <v>145.19999999999999</v>
      </c>
      <c r="F303" s="68">
        <f>E303*I303</f>
        <v>309225.18</v>
      </c>
      <c r="G303" s="68">
        <f>J303*E303</f>
        <v>91669.115999999995</v>
      </c>
      <c r="H303" s="68">
        <f>F303+G303</f>
        <v>400894.29599999997</v>
      </c>
      <c r="I303" s="68">
        <v>2129.65</v>
      </c>
      <c r="J303" s="68">
        <f>[1]МТР_АР!H137</f>
        <v>631.33000000000004</v>
      </c>
      <c r="K303" s="68">
        <f t="shared" si="39"/>
        <v>2760.98</v>
      </c>
    </row>
    <row r="304" spans="1:11" ht="14.25" customHeight="1" outlineLevel="1">
      <c r="A304" s="75">
        <v>218</v>
      </c>
      <c r="B304" s="75">
        <v>141</v>
      </c>
      <c r="C304" s="75" t="s">
        <v>253</v>
      </c>
      <c r="D304" s="76" t="s">
        <v>18</v>
      </c>
      <c r="E304" s="76">
        <v>146.08000000000001</v>
      </c>
      <c r="F304" s="77">
        <f>E304*I304</f>
        <v>60865.692800000012</v>
      </c>
      <c r="G304" s="77">
        <f>J304*E304</f>
        <v>10532.368</v>
      </c>
      <c r="H304" s="77">
        <f>F304+G304</f>
        <v>71398.060800000007</v>
      </c>
      <c r="I304" s="77">
        <v>416.66</v>
      </c>
      <c r="J304" s="77">
        <f>J277</f>
        <v>72.099999999999994</v>
      </c>
      <c r="K304" s="77">
        <f t="shared" si="39"/>
        <v>488.76</v>
      </c>
    </row>
    <row r="305" spans="1:11" ht="27" customHeight="1" outlineLevel="1">
      <c r="A305" s="66">
        <v>219</v>
      </c>
      <c r="B305" s="66">
        <v>142</v>
      </c>
      <c r="C305" s="66" t="s">
        <v>268</v>
      </c>
      <c r="D305" s="67" t="s">
        <v>18</v>
      </c>
      <c r="E305" s="67">
        <v>146.1</v>
      </c>
      <c r="F305" s="68">
        <f>E305*I305</f>
        <v>55141.061999999998</v>
      </c>
      <c r="G305" s="68">
        <f>J305*E305</f>
        <v>10567.412999999999</v>
      </c>
      <c r="H305" s="68">
        <f>F305+G305</f>
        <v>65708.474999999991</v>
      </c>
      <c r="I305" s="68">
        <v>377.42</v>
      </c>
      <c r="J305" s="68">
        <f>J239</f>
        <v>72.33</v>
      </c>
      <c r="K305" s="68">
        <f t="shared" si="39"/>
        <v>449.75</v>
      </c>
    </row>
    <row r="306" spans="1:11" ht="14.25" customHeight="1" outlineLevel="1">
      <c r="A306" s="85">
        <v>220</v>
      </c>
      <c r="B306" s="85"/>
      <c r="C306" s="85" t="s">
        <v>269</v>
      </c>
      <c r="D306" s="86"/>
      <c r="E306" s="86"/>
      <c r="F306" s="87">
        <f>F307+F313+F316+F327+F329+F332+F334+F336+F338</f>
        <v>2786419.4708884</v>
      </c>
      <c r="G306" s="87">
        <f>G307+G313+G316+G327+G329+G332+G334+G336+G338</f>
        <v>3075727.4799957997</v>
      </c>
      <c r="H306" s="87">
        <f>F306+G306</f>
        <v>5862146.9508841997</v>
      </c>
      <c r="I306" s="87"/>
      <c r="J306" s="87"/>
      <c r="K306" s="87">
        <f t="shared" si="39"/>
        <v>0</v>
      </c>
    </row>
    <row r="307" spans="1:11" ht="14.25" customHeight="1" outlineLevel="1">
      <c r="A307" s="26">
        <v>221</v>
      </c>
      <c r="B307" s="26"/>
      <c r="C307" s="26" t="s">
        <v>36</v>
      </c>
      <c r="D307" s="27"/>
      <c r="E307" s="27"/>
      <c r="F307" s="28">
        <f>SUM(F308:F312)</f>
        <v>574837.37138640007</v>
      </c>
      <c r="G307" s="28">
        <f>SUM(G308:G312)</f>
        <v>281668.41025680001</v>
      </c>
      <c r="H307" s="28">
        <f>SUM(H308:H312)</f>
        <v>856505.78164320008</v>
      </c>
      <c r="I307" s="28"/>
      <c r="J307" s="28"/>
      <c r="K307" s="28">
        <f t="shared" si="39"/>
        <v>0</v>
      </c>
    </row>
    <row r="308" spans="1:11" ht="14.25" customHeight="1" outlineLevel="1">
      <c r="A308" s="78">
        <v>220</v>
      </c>
      <c r="B308" s="78">
        <v>143</v>
      </c>
      <c r="C308" s="78" t="s">
        <v>270</v>
      </c>
      <c r="D308" s="79" t="s">
        <v>32</v>
      </c>
      <c r="E308" s="79">
        <v>57.6</v>
      </c>
      <c r="F308" s="80">
        <f>E308*I308</f>
        <v>66182.400000000009</v>
      </c>
      <c r="G308" s="80"/>
      <c r="H308" s="80">
        <f>F308+G308</f>
        <v>66182.400000000009</v>
      </c>
      <c r="I308" s="80">
        <v>1149</v>
      </c>
      <c r="J308" s="80"/>
      <c r="K308" s="80">
        <f t="shared" si="39"/>
        <v>1149</v>
      </c>
    </row>
    <row r="309" spans="1:11" ht="14.25" customHeight="1" outlineLevel="1">
      <c r="A309" s="69">
        <v>221</v>
      </c>
      <c r="B309" s="69">
        <v>144</v>
      </c>
      <c r="C309" s="69" t="s">
        <v>271</v>
      </c>
      <c r="D309" s="20" t="s">
        <v>91</v>
      </c>
      <c r="E309" s="20">
        <v>0.56305000000000005</v>
      </c>
      <c r="F309" s="21">
        <f>E309*I309</f>
        <v>42228.750000000007</v>
      </c>
      <c r="G309" s="21"/>
      <c r="H309" s="21">
        <f>F309+G309</f>
        <v>42228.750000000007</v>
      </c>
      <c r="I309" s="21">
        <v>75000</v>
      </c>
      <c r="J309" s="21"/>
      <c r="K309" s="21">
        <f t="shared" si="39"/>
        <v>75000</v>
      </c>
    </row>
    <row r="310" spans="1:11" ht="14.25" customHeight="1" outlineLevel="1">
      <c r="A310" s="93">
        <v>222</v>
      </c>
      <c r="B310" s="93"/>
      <c r="C310" s="93" t="s">
        <v>45</v>
      </c>
      <c r="D310" s="94"/>
      <c r="E310" s="94"/>
      <c r="F310" s="95"/>
      <c r="G310" s="95"/>
      <c r="H310" s="95"/>
      <c r="I310" s="95"/>
      <c r="J310" s="95"/>
      <c r="K310" s="95">
        <f t="shared" si="39"/>
        <v>0</v>
      </c>
    </row>
    <row r="311" spans="1:11" ht="14.25" customHeight="1" outlineLevel="1">
      <c r="A311" s="66">
        <v>222</v>
      </c>
      <c r="B311" s="66">
        <v>145</v>
      </c>
      <c r="C311" s="66" t="s">
        <v>272</v>
      </c>
      <c r="D311" s="67" t="s">
        <v>91</v>
      </c>
      <c r="E311" s="67">
        <v>3.0770400000000002</v>
      </c>
      <c r="F311" s="68">
        <f>E311*I311</f>
        <v>454426.22138640005</v>
      </c>
      <c r="G311" s="68">
        <f>J311*E311</f>
        <v>158980.41025680001</v>
      </c>
      <c r="H311" s="68">
        <f>F311+G311</f>
        <v>613406.63164320006</v>
      </c>
      <c r="I311" s="68">
        <v>147682.91</v>
      </c>
      <c r="J311" s="68">
        <f>[1]МТР_АР!H148</f>
        <v>51666.67</v>
      </c>
      <c r="K311" s="68">
        <f t="shared" si="39"/>
        <v>199349.58000000002</v>
      </c>
    </row>
    <row r="312" spans="1:11" ht="40.5" customHeight="1" outlineLevel="1">
      <c r="A312" s="66">
        <v>223</v>
      </c>
      <c r="B312" s="66">
        <v>146</v>
      </c>
      <c r="C312" s="66" t="s">
        <v>273</v>
      </c>
      <c r="D312" s="67" t="s">
        <v>16</v>
      </c>
      <c r="E312" s="67">
        <v>48</v>
      </c>
      <c r="F312" s="68">
        <f>E312*I312</f>
        <v>12000</v>
      </c>
      <c r="G312" s="68">
        <f>J312*E312</f>
        <v>122688</v>
      </c>
      <c r="H312" s="68">
        <f>F312+G312</f>
        <v>134688</v>
      </c>
      <c r="I312" s="68">
        <v>250</v>
      </c>
      <c r="J312" s="68">
        <v>2556</v>
      </c>
      <c r="K312" s="68">
        <f t="shared" si="39"/>
        <v>2806</v>
      </c>
    </row>
    <row r="313" spans="1:11" ht="14.25" customHeight="1" outlineLevel="1">
      <c r="A313" s="26">
        <v>224</v>
      </c>
      <c r="B313" s="26"/>
      <c r="C313" s="26" t="s">
        <v>274</v>
      </c>
      <c r="D313" s="27"/>
      <c r="E313" s="27"/>
      <c r="F313" s="28">
        <f>SUM(F314:F315)</f>
        <v>163550.63199999998</v>
      </c>
      <c r="G313" s="28">
        <f>SUM(G314:G315)</f>
        <v>334381.04560000001</v>
      </c>
      <c r="H313" s="28">
        <f>SUM(H314:H315)</f>
        <v>497931.6776</v>
      </c>
      <c r="I313" s="28"/>
      <c r="J313" s="28"/>
      <c r="K313" s="28">
        <f t="shared" si="39"/>
        <v>0</v>
      </c>
    </row>
    <row r="314" spans="1:11" ht="14.25" customHeight="1" outlineLevel="1">
      <c r="A314" s="66">
        <v>224</v>
      </c>
      <c r="B314" s="66">
        <v>147</v>
      </c>
      <c r="C314" s="66" t="s">
        <v>275</v>
      </c>
      <c r="D314" s="67" t="s">
        <v>32</v>
      </c>
      <c r="E314" s="67">
        <v>135.28</v>
      </c>
      <c r="F314" s="68">
        <f>E314*I314</f>
        <v>140917.1176</v>
      </c>
      <c r="G314" s="68">
        <f>J314*E314</f>
        <v>334381.04560000001</v>
      </c>
      <c r="H314" s="68">
        <f>F314+G314</f>
        <v>475298.16320000001</v>
      </c>
      <c r="I314" s="68">
        <v>1041.67</v>
      </c>
      <c r="J314" s="68">
        <f>[1]МТР_АР!H153</f>
        <v>2471.77</v>
      </c>
      <c r="K314" s="68">
        <f t="shared" si="39"/>
        <v>3513.44</v>
      </c>
    </row>
    <row r="315" spans="1:11" ht="14.25" customHeight="1" outlineLevel="1">
      <c r="A315" s="69">
        <v>225</v>
      </c>
      <c r="B315" s="69">
        <v>148</v>
      </c>
      <c r="C315" s="69" t="s">
        <v>276</v>
      </c>
      <c r="D315" s="20" t="s">
        <v>181</v>
      </c>
      <c r="E315" s="20">
        <v>54.32</v>
      </c>
      <c r="F315" s="21">
        <f>E315*I315</f>
        <v>22633.5144</v>
      </c>
      <c r="G315" s="21">
        <f>J315*E315</f>
        <v>0</v>
      </c>
      <c r="H315" s="21">
        <f>F315+G315</f>
        <v>22633.5144</v>
      </c>
      <c r="I315" s="21">
        <v>416.67</v>
      </c>
      <c r="J315" s="21">
        <v>0</v>
      </c>
      <c r="K315" s="21">
        <f t="shared" si="39"/>
        <v>416.67</v>
      </c>
    </row>
    <row r="316" spans="1:11" ht="14.25" customHeight="1" outlineLevel="1">
      <c r="A316" s="26">
        <v>226</v>
      </c>
      <c r="B316" s="26"/>
      <c r="C316" s="26" t="s">
        <v>277</v>
      </c>
      <c r="D316" s="27"/>
      <c r="E316" s="27"/>
      <c r="F316" s="28">
        <f>SUM(F317:F326)</f>
        <v>1076145.0452000001</v>
      </c>
      <c r="G316" s="28">
        <f>SUM(G317:G326)</f>
        <v>565907.42048199999</v>
      </c>
      <c r="H316" s="28">
        <f>SUM(H317:H326)</f>
        <v>1642052.4656819999</v>
      </c>
      <c r="I316" s="28"/>
      <c r="J316" s="28"/>
      <c r="K316" s="28">
        <f t="shared" si="39"/>
        <v>0</v>
      </c>
    </row>
    <row r="317" spans="1:11" ht="27" customHeight="1" outlineLevel="1">
      <c r="A317" s="75">
        <v>226</v>
      </c>
      <c r="B317" s="75">
        <v>149</v>
      </c>
      <c r="C317" s="75" t="s">
        <v>213</v>
      </c>
      <c r="D317" s="76" t="s">
        <v>32</v>
      </c>
      <c r="E317" s="76">
        <v>218</v>
      </c>
      <c r="F317" s="77">
        <f>I317*E317</f>
        <v>71759.06</v>
      </c>
      <c r="G317" s="77">
        <f t="shared" ref="G317:G324" si="48">J317*E317</f>
        <v>22525.94</v>
      </c>
      <c r="H317" s="77">
        <f t="shared" ref="H317:H326" si="49">F317+G317</f>
        <v>94285</v>
      </c>
      <c r="I317" s="77">
        <v>329.17</v>
      </c>
      <c r="J317" s="77">
        <f>J225</f>
        <v>103.33</v>
      </c>
      <c r="K317" s="77">
        <f t="shared" si="39"/>
        <v>432.5</v>
      </c>
    </row>
    <row r="318" spans="1:11" ht="27" customHeight="1" outlineLevel="1">
      <c r="A318" s="66">
        <v>227</v>
      </c>
      <c r="B318" s="66">
        <v>150</v>
      </c>
      <c r="C318" s="66" t="s">
        <v>214</v>
      </c>
      <c r="D318" s="67" t="s">
        <v>32</v>
      </c>
      <c r="E318" s="67">
        <v>221.55</v>
      </c>
      <c r="F318" s="68">
        <f t="shared" ref="F318:F326" si="50">E318*I318</f>
        <v>16432.363499999999</v>
      </c>
      <c r="G318" s="68">
        <f t="shared" si="48"/>
        <v>8352.4350000000013</v>
      </c>
      <c r="H318" s="68">
        <f t="shared" si="49"/>
        <v>24784.798500000001</v>
      </c>
      <c r="I318" s="68">
        <v>74.17</v>
      </c>
      <c r="J318" s="68">
        <f>J226</f>
        <v>37.700000000000003</v>
      </c>
      <c r="K318" s="68">
        <f t="shared" si="39"/>
        <v>111.87</v>
      </c>
    </row>
    <row r="319" spans="1:11" ht="27" customHeight="1" outlineLevel="1">
      <c r="A319" s="66">
        <v>228</v>
      </c>
      <c r="B319" s="66">
        <v>151</v>
      </c>
      <c r="C319" s="66" t="s">
        <v>215</v>
      </c>
      <c r="D319" s="67" t="s">
        <v>32</v>
      </c>
      <c r="E319" s="67">
        <v>238.77</v>
      </c>
      <c r="F319" s="68">
        <f t="shared" si="50"/>
        <v>63672.795900000005</v>
      </c>
      <c r="G319" s="68">
        <f t="shared" si="48"/>
        <v>53233.771500000003</v>
      </c>
      <c r="H319" s="68">
        <f t="shared" si="49"/>
        <v>116906.5674</v>
      </c>
      <c r="I319" s="68">
        <v>266.67</v>
      </c>
      <c r="J319" s="68">
        <f>J227</f>
        <v>222.95</v>
      </c>
      <c r="K319" s="68">
        <f t="shared" si="39"/>
        <v>489.62</v>
      </c>
    </row>
    <row r="320" spans="1:11" ht="27" customHeight="1" outlineLevel="1">
      <c r="A320" s="66">
        <v>229</v>
      </c>
      <c r="B320" s="66">
        <v>152</v>
      </c>
      <c r="C320" s="66" t="s">
        <v>278</v>
      </c>
      <c r="D320" s="67" t="s">
        <v>32</v>
      </c>
      <c r="E320" s="67">
        <v>221.58</v>
      </c>
      <c r="F320" s="68">
        <f t="shared" si="50"/>
        <v>363233.87820000004</v>
      </c>
      <c r="G320" s="68">
        <f t="shared" si="48"/>
        <v>185624.19124200003</v>
      </c>
      <c r="H320" s="68">
        <f t="shared" si="49"/>
        <v>548858.06944200001</v>
      </c>
      <c r="I320" s="68">
        <v>1639.29</v>
      </c>
      <c r="J320" s="68">
        <f>[1]МТР_АР!H159*[1]МТР_АР!F159</f>
        <v>837.72990000000004</v>
      </c>
      <c r="K320" s="68">
        <f t="shared" si="39"/>
        <v>2477.0199000000002</v>
      </c>
    </row>
    <row r="321" spans="1:11" ht="14.25" customHeight="1" outlineLevel="1">
      <c r="A321" s="66">
        <v>230</v>
      </c>
      <c r="B321" s="66">
        <v>153</v>
      </c>
      <c r="C321" s="66" t="s">
        <v>217</v>
      </c>
      <c r="D321" s="67" t="s">
        <v>32</v>
      </c>
      <c r="E321" s="67">
        <v>246.6</v>
      </c>
      <c r="F321" s="68">
        <f t="shared" si="50"/>
        <v>350100.48599999998</v>
      </c>
      <c r="G321" s="68">
        <f t="shared" si="48"/>
        <v>135490.15314000001</v>
      </c>
      <c r="H321" s="68">
        <f t="shared" si="49"/>
        <v>485590.63913999998</v>
      </c>
      <c r="I321" s="68">
        <v>1419.71</v>
      </c>
      <c r="J321" s="68">
        <f>[1]МТР_АР!H160*[1]МТР_АР!F160</f>
        <v>549.43290000000002</v>
      </c>
      <c r="K321" s="68">
        <f t="shared" si="39"/>
        <v>1969.1429000000001</v>
      </c>
    </row>
    <row r="322" spans="1:11" ht="27" customHeight="1" outlineLevel="1">
      <c r="A322" s="66">
        <v>231</v>
      </c>
      <c r="B322" s="66">
        <v>154</v>
      </c>
      <c r="C322" s="66" t="s">
        <v>218</v>
      </c>
      <c r="D322" s="67" t="s">
        <v>32</v>
      </c>
      <c r="E322" s="67">
        <v>228.88</v>
      </c>
      <c r="F322" s="68">
        <f t="shared" si="50"/>
        <v>80108</v>
      </c>
      <c r="G322" s="68">
        <f t="shared" si="48"/>
        <v>70353.134399999995</v>
      </c>
      <c r="H322" s="68">
        <f t="shared" si="49"/>
        <v>150461.13439999998</v>
      </c>
      <c r="I322" s="68">
        <v>350</v>
      </c>
      <c r="J322" s="68">
        <f>J231</f>
        <v>307.38</v>
      </c>
      <c r="K322" s="68">
        <f t="shared" si="39"/>
        <v>657.38</v>
      </c>
    </row>
    <row r="323" spans="1:11" ht="27" customHeight="1" outlineLevel="1">
      <c r="A323" s="75">
        <v>232</v>
      </c>
      <c r="B323" s="75">
        <v>155</v>
      </c>
      <c r="C323" s="75" t="s">
        <v>219</v>
      </c>
      <c r="D323" s="76" t="s">
        <v>32</v>
      </c>
      <c r="E323" s="76">
        <v>246.36</v>
      </c>
      <c r="F323" s="77">
        <f t="shared" si="50"/>
        <v>86226</v>
      </c>
      <c r="G323" s="77">
        <f t="shared" si="48"/>
        <v>45840.205200000004</v>
      </c>
      <c r="H323" s="77">
        <f t="shared" si="49"/>
        <v>132066.2052</v>
      </c>
      <c r="I323" s="77">
        <v>350</v>
      </c>
      <c r="J323" s="77">
        <f>J230</f>
        <v>186.07</v>
      </c>
      <c r="K323" s="77">
        <f t="shared" si="39"/>
        <v>536.06999999999994</v>
      </c>
    </row>
    <row r="324" spans="1:11" ht="27" customHeight="1" outlineLevel="1">
      <c r="A324" s="66">
        <v>233</v>
      </c>
      <c r="B324" s="66">
        <v>156</v>
      </c>
      <c r="C324" s="66" t="s">
        <v>279</v>
      </c>
      <c r="D324" s="67" t="s">
        <v>32</v>
      </c>
      <c r="E324" s="67">
        <v>34.479999999999997</v>
      </c>
      <c r="F324" s="68">
        <f t="shared" si="50"/>
        <v>19538.781599999998</v>
      </c>
      <c r="G324" s="68">
        <f t="shared" si="48"/>
        <v>39307.199999999997</v>
      </c>
      <c r="H324" s="68">
        <f t="shared" si="49"/>
        <v>58845.981599999999</v>
      </c>
      <c r="I324" s="68">
        <v>566.66999999999996</v>
      </c>
      <c r="J324" s="68">
        <f>[1]МТР_АР!H163</f>
        <v>1140</v>
      </c>
      <c r="K324" s="68">
        <f t="shared" si="39"/>
        <v>1706.67</v>
      </c>
    </row>
    <row r="325" spans="1:11" ht="27" customHeight="1" outlineLevel="1">
      <c r="A325" s="69">
        <v>234</v>
      </c>
      <c r="B325" s="69">
        <v>157</v>
      </c>
      <c r="C325" s="69" t="s">
        <v>242</v>
      </c>
      <c r="D325" s="20" t="s">
        <v>32</v>
      </c>
      <c r="E325" s="20">
        <v>58.26</v>
      </c>
      <c r="F325" s="21">
        <f t="shared" si="50"/>
        <v>20391</v>
      </c>
      <c r="G325" s="21"/>
      <c r="H325" s="21">
        <f t="shared" si="49"/>
        <v>20391</v>
      </c>
      <c r="I325" s="21">
        <v>350</v>
      </c>
      <c r="J325" s="21">
        <f>[1]МТР_АР!H164*[1]МТР_АР!F164</f>
        <v>753.24999999999989</v>
      </c>
      <c r="K325" s="21">
        <f t="shared" si="39"/>
        <v>1103.25</v>
      </c>
    </row>
    <row r="326" spans="1:11" ht="14.25" customHeight="1" outlineLevel="1">
      <c r="A326" s="66">
        <v>235</v>
      </c>
      <c r="B326" s="66">
        <v>158</v>
      </c>
      <c r="C326" s="66" t="s">
        <v>280</v>
      </c>
      <c r="D326" s="67" t="s">
        <v>16</v>
      </c>
      <c r="E326" s="67">
        <v>701</v>
      </c>
      <c r="F326" s="68">
        <f t="shared" si="50"/>
        <v>4682.6799999999994</v>
      </c>
      <c r="G326" s="68">
        <f>J326*E326</f>
        <v>5180.3899999999994</v>
      </c>
      <c r="H326" s="68">
        <f t="shared" si="49"/>
        <v>9863.07</v>
      </c>
      <c r="I326" s="68">
        <v>6.68</v>
      </c>
      <c r="J326" s="68">
        <f>[1]МТР_АР!H165</f>
        <v>7.39</v>
      </c>
      <c r="K326" s="68">
        <f t="shared" si="39"/>
        <v>14.07</v>
      </c>
    </row>
    <row r="327" spans="1:11" ht="14.25" customHeight="1" outlineLevel="1">
      <c r="A327" s="26">
        <v>236</v>
      </c>
      <c r="B327" s="26"/>
      <c r="C327" s="26" t="s">
        <v>281</v>
      </c>
      <c r="D327" s="27"/>
      <c r="E327" s="27"/>
      <c r="F327" s="28">
        <f>SUM(F328)</f>
        <v>70108.5</v>
      </c>
      <c r="G327" s="28">
        <f>SUM(G328)</f>
        <v>172847.72</v>
      </c>
      <c r="H327" s="28">
        <f>SUM(H328)</f>
        <v>242956.22</v>
      </c>
      <c r="I327" s="28"/>
      <c r="J327" s="28"/>
      <c r="K327" s="28">
        <f t="shared" si="39"/>
        <v>0</v>
      </c>
    </row>
    <row r="328" spans="1:11" ht="14.25" customHeight="1" outlineLevel="1">
      <c r="A328" s="66">
        <v>236</v>
      </c>
      <c r="B328" s="66">
        <v>159</v>
      </c>
      <c r="C328" s="66" t="s">
        <v>282</v>
      </c>
      <c r="D328" s="67" t="s">
        <v>16</v>
      </c>
      <c r="E328" s="67">
        <v>2</v>
      </c>
      <c r="F328" s="68">
        <f>E328*I328</f>
        <v>70108.5</v>
      </c>
      <c r="G328" s="68">
        <f>J328*E328</f>
        <v>172847.72</v>
      </c>
      <c r="H328" s="68">
        <f>F328+G328</f>
        <v>242956.22</v>
      </c>
      <c r="I328" s="68">
        <v>35054.25</v>
      </c>
      <c r="J328" s="68">
        <f>[1]МТР_АР!H169</f>
        <v>86423.86</v>
      </c>
      <c r="K328" s="68">
        <f t="shared" si="39"/>
        <v>121478.11</v>
      </c>
    </row>
    <row r="329" spans="1:11" ht="14.25" customHeight="1" outlineLevel="1">
      <c r="A329" s="26">
        <v>237</v>
      </c>
      <c r="B329" s="26"/>
      <c r="C329" s="26" t="s">
        <v>283</v>
      </c>
      <c r="D329" s="27"/>
      <c r="E329" s="27"/>
      <c r="F329" s="28">
        <f>SUM(F330:F331)</f>
        <v>405168.60000000003</v>
      </c>
      <c r="G329" s="28">
        <f>SUM(G330:G331)</f>
        <v>1297476</v>
      </c>
      <c r="H329" s="28">
        <f>SUM(H330:H331)</f>
        <v>1702644.6</v>
      </c>
      <c r="I329" s="28"/>
      <c r="J329" s="28"/>
      <c r="K329" s="28">
        <f t="shared" si="39"/>
        <v>0</v>
      </c>
    </row>
    <row r="330" spans="1:11" ht="40.5" customHeight="1" outlineLevel="1">
      <c r="A330" s="66">
        <v>237</v>
      </c>
      <c r="B330" s="66">
        <v>160</v>
      </c>
      <c r="C330" s="66" t="s">
        <v>284</v>
      </c>
      <c r="D330" s="67" t="s">
        <v>32</v>
      </c>
      <c r="E330" s="67">
        <v>75.930000000000007</v>
      </c>
      <c r="F330" s="68">
        <f>E330*I330</f>
        <v>381168.60000000003</v>
      </c>
      <c r="G330" s="68">
        <f>J330*E330</f>
        <v>1002276.0000000001</v>
      </c>
      <c r="H330" s="68">
        <f>F330+G330</f>
        <v>1383444.6</v>
      </c>
      <c r="I330" s="68">
        <v>5020</v>
      </c>
      <c r="J330" s="88">
        <v>13200</v>
      </c>
      <c r="K330" s="68">
        <f t="shared" si="39"/>
        <v>18220</v>
      </c>
    </row>
    <row r="331" spans="1:11" ht="27" customHeight="1" outlineLevel="1">
      <c r="A331" s="69">
        <v>238</v>
      </c>
      <c r="B331" s="69">
        <v>161</v>
      </c>
      <c r="C331" s="69" t="s">
        <v>285</v>
      </c>
      <c r="D331" s="20" t="s">
        <v>286</v>
      </c>
      <c r="E331" s="20">
        <v>24</v>
      </c>
      <c r="F331" s="21">
        <f>E331*I331</f>
        <v>24000</v>
      </c>
      <c r="G331" s="21">
        <f>J331*E331</f>
        <v>295200</v>
      </c>
      <c r="H331" s="21">
        <f>F331+G331</f>
        <v>319200</v>
      </c>
      <c r="I331" s="21">
        <v>1000</v>
      </c>
      <c r="J331" s="21">
        <f>[1]МТР_АР!H172</f>
        <v>12300</v>
      </c>
      <c r="K331" s="21">
        <f t="shared" si="39"/>
        <v>13300</v>
      </c>
    </row>
    <row r="332" spans="1:11" ht="41.7" customHeight="1" outlineLevel="1">
      <c r="A332" s="26">
        <v>239</v>
      </c>
      <c r="B332" s="26"/>
      <c r="C332" s="26" t="s">
        <v>287</v>
      </c>
      <c r="D332" s="27"/>
      <c r="E332" s="27"/>
      <c r="F332" s="28">
        <f>SUM(F333)</f>
        <v>271705.06799999997</v>
      </c>
      <c r="G332" s="28">
        <f>SUM(G333)</f>
        <v>178848.05160000001</v>
      </c>
      <c r="H332" s="28">
        <f>SUM(H333)</f>
        <v>450553.11959999998</v>
      </c>
      <c r="I332" s="28"/>
      <c r="J332" s="28"/>
      <c r="K332" s="28">
        <f t="shared" si="39"/>
        <v>0</v>
      </c>
    </row>
    <row r="333" spans="1:11" ht="14.25" customHeight="1" outlineLevel="1">
      <c r="A333" s="66">
        <v>239</v>
      </c>
      <c r="B333" s="66">
        <v>162</v>
      </c>
      <c r="C333" s="66" t="s">
        <v>288</v>
      </c>
      <c r="D333" s="67" t="s">
        <v>18</v>
      </c>
      <c r="E333" s="67">
        <v>652.04</v>
      </c>
      <c r="F333" s="68">
        <f>E333*I333</f>
        <v>271705.06799999997</v>
      </c>
      <c r="G333" s="68">
        <f>J333*E333</f>
        <v>178848.05160000001</v>
      </c>
      <c r="H333" s="68">
        <f>F333+G333</f>
        <v>450553.11959999998</v>
      </c>
      <c r="I333" s="68">
        <v>416.7</v>
      </c>
      <c r="J333" s="68">
        <f>[1]МТР_АР!H174</f>
        <v>274.29000000000002</v>
      </c>
      <c r="K333" s="68">
        <f t="shared" si="39"/>
        <v>690.99</v>
      </c>
    </row>
    <row r="334" spans="1:11" ht="14.25" customHeight="1" outlineLevel="1">
      <c r="A334" s="26">
        <v>240</v>
      </c>
      <c r="B334" s="26"/>
      <c r="C334" s="26" t="s">
        <v>289</v>
      </c>
      <c r="D334" s="27"/>
      <c r="E334" s="27"/>
      <c r="F334" s="28">
        <f>SUM(F335)</f>
        <v>99000.001101999995</v>
      </c>
      <c r="G334" s="28">
        <f>SUM(G335)</f>
        <v>93441.335457000008</v>
      </c>
      <c r="H334" s="28">
        <f>SUM(H335)</f>
        <v>192441.33655900002</v>
      </c>
      <c r="I334" s="28"/>
      <c r="J334" s="28"/>
      <c r="K334" s="28">
        <f t="shared" si="39"/>
        <v>0</v>
      </c>
    </row>
    <row r="335" spans="1:11" ht="14.25" customHeight="1" outlineLevel="1">
      <c r="A335" s="66">
        <v>240</v>
      </c>
      <c r="B335" s="66">
        <v>163</v>
      </c>
      <c r="C335" s="66" t="s">
        <v>290</v>
      </c>
      <c r="D335" s="67" t="s">
        <v>91</v>
      </c>
      <c r="E335" s="67">
        <v>0.6371</v>
      </c>
      <c r="F335" s="68">
        <f>E335*I335</f>
        <v>99000.001101999995</v>
      </c>
      <c r="G335" s="68">
        <f>J335*E335</f>
        <v>93441.335457000008</v>
      </c>
      <c r="H335" s="96">
        <f>F335+G335</f>
        <v>192441.33655900002</v>
      </c>
      <c r="I335" s="68">
        <v>155391.62</v>
      </c>
      <c r="J335" s="68">
        <f>[1]МТР_АР!H176</f>
        <v>146666.67000000001</v>
      </c>
      <c r="K335" s="68">
        <f t="shared" si="39"/>
        <v>302058.29000000004</v>
      </c>
    </row>
    <row r="336" spans="1:11" ht="14.25" customHeight="1" outlineLevel="1">
      <c r="A336" s="26">
        <v>241</v>
      </c>
      <c r="B336" s="26"/>
      <c r="C336" s="26" t="s">
        <v>291</v>
      </c>
      <c r="D336" s="27"/>
      <c r="E336" s="27"/>
      <c r="F336" s="28">
        <f>SUM(F337)</f>
        <v>89237.973200000008</v>
      </c>
      <c r="G336" s="28">
        <f>SUM(G337)</f>
        <v>7009.6566000000003</v>
      </c>
      <c r="H336" s="28">
        <f>SUM(H337)</f>
        <v>96247.62980000001</v>
      </c>
      <c r="I336" s="28"/>
      <c r="J336" s="28"/>
      <c r="K336" s="28">
        <f t="shared" si="39"/>
        <v>0</v>
      </c>
    </row>
    <row r="337" spans="1:11" ht="27" customHeight="1" outlineLevel="1">
      <c r="A337" s="66">
        <v>241</v>
      </c>
      <c r="B337" s="66">
        <v>164</v>
      </c>
      <c r="C337" s="66" t="s">
        <v>292</v>
      </c>
      <c r="D337" s="67" t="s">
        <v>32</v>
      </c>
      <c r="E337" s="67">
        <v>129.02000000000001</v>
      </c>
      <c r="F337" s="68">
        <f>E337*I337</f>
        <v>89237.973200000008</v>
      </c>
      <c r="G337" s="68">
        <f>J337*E337</f>
        <v>7009.6566000000003</v>
      </c>
      <c r="H337" s="68">
        <f>F337+G337</f>
        <v>96247.62980000001</v>
      </c>
      <c r="I337" s="68">
        <v>691.66</v>
      </c>
      <c r="J337" s="68">
        <f>[1]МТР_АР!H178</f>
        <v>54.33</v>
      </c>
      <c r="K337" s="68">
        <f t="shared" si="39"/>
        <v>745.99</v>
      </c>
    </row>
    <row r="338" spans="1:11" ht="14.25" customHeight="1" outlineLevel="1">
      <c r="A338" s="26">
        <v>242</v>
      </c>
      <c r="B338" s="26"/>
      <c r="C338" s="26" t="s">
        <v>293</v>
      </c>
      <c r="D338" s="27"/>
      <c r="E338" s="27"/>
      <c r="F338" s="28">
        <f>SUM(F339:F342)</f>
        <v>36666.280000000006</v>
      </c>
      <c r="G338" s="28">
        <f>SUM(G339:G342)</f>
        <v>144147.84</v>
      </c>
      <c r="H338" s="28">
        <f>SUM(H339:H342)</f>
        <v>180814.12000000002</v>
      </c>
      <c r="I338" s="28"/>
      <c r="J338" s="28"/>
      <c r="K338" s="28">
        <f t="shared" si="39"/>
        <v>0</v>
      </c>
    </row>
    <row r="339" spans="1:11" ht="14.25" customHeight="1" outlineLevel="1">
      <c r="A339" s="66">
        <v>242</v>
      </c>
      <c r="B339" s="66">
        <v>165</v>
      </c>
      <c r="C339" s="66" t="s">
        <v>294</v>
      </c>
      <c r="D339" s="67" t="s">
        <v>18</v>
      </c>
      <c r="E339" s="67">
        <v>84</v>
      </c>
      <c r="F339" s="68">
        <f>E339*I339</f>
        <v>30274.440000000002</v>
      </c>
      <c r="G339" s="68">
        <f>J339*E339</f>
        <v>98691.6</v>
      </c>
      <c r="H339" s="68">
        <f>F339+G339</f>
        <v>128966.04000000001</v>
      </c>
      <c r="I339" s="68">
        <v>360.41</v>
      </c>
      <c r="J339" s="68">
        <f>[1]МТР_АР!H180</f>
        <v>1174.9000000000001</v>
      </c>
      <c r="K339" s="68">
        <f t="shared" si="39"/>
        <v>1535.3100000000002</v>
      </c>
    </row>
    <row r="340" spans="1:11" ht="27" customHeight="1" outlineLevel="1">
      <c r="A340" s="66">
        <v>243</v>
      </c>
      <c r="B340" s="66">
        <v>166</v>
      </c>
      <c r="C340" s="66" t="s">
        <v>295</v>
      </c>
      <c r="D340" s="67" t="s">
        <v>16</v>
      </c>
      <c r="E340" s="67">
        <v>4</v>
      </c>
      <c r="F340" s="68">
        <f>E340*I340</f>
        <v>1913.72</v>
      </c>
      <c r="G340" s="68">
        <f>J340*E340</f>
        <v>32520</v>
      </c>
      <c r="H340" s="68">
        <f>F340+G340</f>
        <v>34433.72</v>
      </c>
      <c r="I340" s="68">
        <v>478.43</v>
      </c>
      <c r="J340" s="68">
        <f>[1]МТР_АР!H185</f>
        <v>8130</v>
      </c>
      <c r="K340" s="68">
        <f t="shared" si="39"/>
        <v>8608.43</v>
      </c>
    </row>
    <row r="341" spans="1:11" ht="27" customHeight="1" outlineLevel="1">
      <c r="A341" s="66">
        <v>244</v>
      </c>
      <c r="B341" s="66">
        <v>167</v>
      </c>
      <c r="C341" s="66" t="s">
        <v>296</v>
      </c>
      <c r="D341" s="67" t="s">
        <v>18</v>
      </c>
      <c r="E341" s="67">
        <v>12</v>
      </c>
      <c r="F341" s="68">
        <f>E341*I341</f>
        <v>2239.08</v>
      </c>
      <c r="G341" s="68">
        <f>J341*E341</f>
        <v>10776.24</v>
      </c>
      <c r="H341" s="68">
        <f>F341+G341</f>
        <v>13015.32</v>
      </c>
      <c r="I341" s="68">
        <v>186.59</v>
      </c>
      <c r="J341" s="68">
        <f>[1]МТР_АР!H186</f>
        <v>898.02</v>
      </c>
      <c r="K341" s="68">
        <f t="shared" si="39"/>
        <v>1084.6099999999999</v>
      </c>
    </row>
    <row r="342" spans="1:11" ht="27" customHeight="1" outlineLevel="1">
      <c r="A342" s="66">
        <v>245</v>
      </c>
      <c r="B342" s="66">
        <v>168</v>
      </c>
      <c r="C342" s="66" t="s">
        <v>297</v>
      </c>
      <c r="D342" s="67" t="s">
        <v>16</v>
      </c>
      <c r="E342" s="67">
        <v>4</v>
      </c>
      <c r="F342" s="68">
        <f>E342*I342</f>
        <v>2239.04</v>
      </c>
      <c r="G342" s="68">
        <f>J342*E342</f>
        <v>2160</v>
      </c>
      <c r="H342" s="68">
        <f>F342+G342</f>
        <v>4399.04</v>
      </c>
      <c r="I342" s="68">
        <v>559.76</v>
      </c>
      <c r="J342" s="68">
        <f>[1]МТР_АР!H189</f>
        <v>540</v>
      </c>
      <c r="K342" s="68">
        <f t="shared" si="39"/>
        <v>1099.76</v>
      </c>
    </row>
    <row r="343" spans="1:11" ht="14.25" customHeight="1" outlineLevel="1">
      <c r="A343" s="85">
        <v>246</v>
      </c>
      <c r="B343" s="85"/>
      <c r="C343" s="85" t="s">
        <v>298</v>
      </c>
      <c r="D343" s="86"/>
      <c r="E343" s="86"/>
      <c r="F343" s="87">
        <f>F344+F348+F352+F355+F366+F368+F371+F373+F375+F377</f>
        <v>14551897.912415901</v>
      </c>
      <c r="G343" s="87">
        <f>G344+G348+G352+G355+G366+G368+G371+G373+G375+G377</f>
        <v>15574129.245911101</v>
      </c>
      <c r="H343" s="87">
        <f>F343+G343</f>
        <v>30126027.158327002</v>
      </c>
      <c r="I343" s="87"/>
      <c r="J343" s="87"/>
      <c r="K343" s="87">
        <f t="shared" si="39"/>
        <v>0</v>
      </c>
    </row>
    <row r="344" spans="1:11" ht="14.25" customHeight="1" outlineLevel="1">
      <c r="A344" s="26">
        <v>247</v>
      </c>
      <c r="B344" s="26"/>
      <c r="C344" s="26" t="s">
        <v>36</v>
      </c>
      <c r="D344" s="27"/>
      <c r="E344" s="27"/>
      <c r="F344" s="28">
        <f>F345+F346+F347</f>
        <v>989133.28965040005</v>
      </c>
      <c r="G344" s="28">
        <f>G345+G346+G347</f>
        <v>0</v>
      </c>
      <c r="H344" s="28">
        <f>H345+H346+H347</f>
        <v>989133.28965040005</v>
      </c>
      <c r="I344" s="28"/>
      <c r="J344" s="28"/>
      <c r="K344" s="28">
        <f t="shared" si="39"/>
        <v>0</v>
      </c>
    </row>
    <row r="345" spans="1:11" ht="14.25" customHeight="1" outlineLevel="1">
      <c r="A345" s="69">
        <v>246</v>
      </c>
      <c r="B345" s="69">
        <v>169</v>
      </c>
      <c r="C345" s="69" t="s">
        <v>270</v>
      </c>
      <c r="D345" s="20" t="s">
        <v>32</v>
      </c>
      <c r="E345" s="20">
        <v>633.22</v>
      </c>
      <c r="F345" s="21">
        <f>I345*E345</f>
        <v>727569.78</v>
      </c>
      <c r="G345" s="21">
        <f>E345*J345</f>
        <v>0</v>
      </c>
      <c r="H345" s="21">
        <f>F345+G345</f>
        <v>727569.78</v>
      </c>
      <c r="I345" s="21">
        <v>1149</v>
      </c>
      <c r="J345" s="21">
        <v>0</v>
      </c>
      <c r="K345" s="21">
        <f t="shared" si="39"/>
        <v>1149</v>
      </c>
    </row>
    <row r="346" spans="1:11" ht="14.25" customHeight="1" outlineLevel="1">
      <c r="A346" s="69">
        <v>247</v>
      </c>
      <c r="B346" s="69">
        <v>170</v>
      </c>
      <c r="C346" s="69" t="s">
        <v>271</v>
      </c>
      <c r="D346" s="20" t="s">
        <v>91</v>
      </c>
      <c r="E346" s="20">
        <v>2.90856</v>
      </c>
      <c r="F346" s="21">
        <f>I346*E346</f>
        <v>218142</v>
      </c>
      <c r="G346" s="21">
        <f>E346*J346</f>
        <v>0</v>
      </c>
      <c r="H346" s="21">
        <f>F346+G346</f>
        <v>218142</v>
      </c>
      <c r="I346" s="21">
        <v>75000</v>
      </c>
      <c r="J346" s="21">
        <v>0</v>
      </c>
      <c r="K346" s="21">
        <f t="shared" si="39"/>
        <v>75000</v>
      </c>
    </row>
    <row r="347" spans="1:11" ht="14.25" customHeight="1" outlineLevel="1">
      <c r="A347" s="69">
        <v>248</v>
      </c>
      <c r="B347" s="69">
        <v>171</v>
      </c>
      <c r="C347" s="69" t="s">
        <v>210</v>
      </c>
      <c r="D347" s="20" t="s">
        <v>91</v>
      </c>
      <c r="E347" s="20">
        <v>0.22581999999999999</v>
      </c>
      <c r="F347" s="21">
        <f>E347*I347</f>
        <v>43421.509650399996</v>
      </c>
      <c r="G347" s="21">
        <f>E347*J347</f>
        <v>0</v>
      </c>
      <c r="H347" s="21">
        <f>F347+G347</f>
        <v>43421.509650399996</v>
      </c>
      <c r="I347" s="21">
        <v>192283.72</v>
      </c>
      <c r="J347" s="21">
        <v>0</v>
      </c>
      <c r="K347" s="21">
        <f t="shared" si="39"/>
        <v>192283.72</v>
      </c>
    </row>
    <row r="348" spans="1:11" ht="14.25" customHeight="1" outlineLevel="1">
      <c r="A348" s="26">
        <v>249</v>
      </c>
      <c r="B348" s="26"/>
      <c r="C348" s="26" t="s">
        <v>45</v>
      </c>
      <c r="D348" s="27"/>
      <c r="E348" s="27"/>
      <c r="F348" s="28">
        <f>SUM(F349:F351)</f>
        <v>1944415.8861014997</v>
      </c>
      <c r="G348" s="28">
        <f>SUM(G349:G351)</f>
        <v>1157221.9095181001</v>
      </c>
      <c r="H348" s="28">
        <f>SUM(H349:H351)</f>
        <v>3101637.7956195995</v>
      </c>
      <c r="I348" s="28"/>
      <c r="J348" s="28"/>
      <c r="K348" s="28">
        <f t="shared" si="39"/>
        <v>0</v>
      </c>
    </row>
    <row r="349" spans="1:11" ht="14.25" customHeight="1" outlineLevel="1">
      <c r="A349" s="66">
        <v>249</v>
      </c>
      <c r="B349" s="66">
        <v>172</v>
      </c>
      <c r="C349" s="66" t="s">
        <v>272</v>
      </c>
      <c r="D349" s="67" t="s">
        <v>91</v>
      </c>
      <c r="E349" s="67">
        <v>12.35543</v>
      </c>
      <c r="F349" s="68">
        <f>E349*I349</f>
        <v>1891999.9691014998</v>
      </c>
      <c r="G349" s="68">
        <f>J349*E349</f>
        <v>638363.92451809999</v>
      </c>
      <c r="H349" s="68">
        <f>F349+G349</f>
        <v>2530363.8936195998</v>
      </c>
      <c r="I349" s="68">
        <v>153131.04999999999</v>
      </c>
      <c r="J349" s="68">
        <f>[1]МТР_АР!H196</f>
        <v>51666.67</v>
      </c>
      <c r="K349" s="68">
        <f t="shared" si="39"/>
        <v>204797.71999999997</v>
      </c>
    </row>
    <row r="350" spans="1:11" ht="40.5" customHeight="1" outlineLevel="1">
      <c r="A350" s="66">
        <v>250</v>
      </c>
      <c r="B350" s="66">
        <v>173</v>
      </c>
      <c r="C350" s="66" t="s">
        <v>273</v>
      </c>
      <c r="D350" s="67" t="s">
        <v>16</v>
      </c>
      <c r="E350" s="67">
        <v>152</v>
      </c>
      <c r="F350" s="68">
        <f>E350*I350</f>
        <v>38000</v>
      </c>
      <c r="G350" s="68">
        <f>J350*E350</f>
        <v>388512</v>
      </c>
      <c r="H350" s="68">
        <f>F350+G350</f>
        <v>426512</v>
      </c>
      <c r="I350" s="68">
        <v>250</v>
      </c>
      <c r="J350" s="68">
        <v>2556</v>
      </c>
      <c r="K350" s="68">
        <f t="shared" si="39"/>
        <v>2806</v>
      </c>
    </row>
    <row r="351" spans="1:11" ht="27" customHeight="1" outlineLevel="1">
      <c r="A351" s="66">
        <v>251</v>
      </c>
      <c r="B351" s="66">
        <v>174</v>
      </c>
      <c r="C351" s="66" t="s">
        <v>299</v>
      </c>
      <c r="D351" s="67" t="s">
        <v>32</v>
      </c>
      <c r="E351" s="67">
        <v>17.3</v>
      </c>
      <c r="F351" s="68">
        <f>E351*I351</f>
        <v>14415.916999999999</v>
      </c>
      <c r="G351" s="68">
        <f>J351*E351</f>
        <v>130345.985</v>
      </c>
      <c r="H351" s="68">
        <f>F351+G351</f>
        <v>144761.902</v>
      </c>
      <c r="I351" s="68">
        <v>833.29</v>
      </c>
      <c r="J351" s="68">
        <f>[1]МТР_АР!H200*[1]МТР_АР!F200</f>
        <v>7534.45</v>
      </c>
      <c r="K351" s="68">
        <f t="shared" si="39"/>
        <v>8367.74</v>
      </c>
    </row>
    <row r="352" spans="1:11" ht="14.25" customHeight="1" outlineLevel="1">
      <c r="A352" s="26">
        <v>252</v>
      </c>
      <c r="B352" s="26"/>
      <c r="C352" s="26" t="s">
        <v>274</v>
      </c>
      <c r="D352" s="27"/>
      <c r="E352" s="27"/>
      <c r="F352" s="28">
        <f>SUM(F353:F354)</f>
        <v>516081.09412000002</v>
      </c>
      <c r="G352" s="28">
        <f>SUM(G353:G354)</f>
        <v>1088162.13772</v>
      </c>
      <c r="H352" s="28">
        <f>SUM(H353:H354)</f>
        <v>1604243.23184</v>
      </c>
      <c r="I352" s="28"/>
      <c r="J352" s="28"/>
      <c r="K352" s="28">
        <f t="shared" si="39"/>
        <v>0</v>
      </c>
    </row>
    <row r="353" spans="1:11" ht="14.25" customHeight="1" outlineLevel="1">
      <c r="A353" s="66">
        <v>252</v>
      </c>
      <c r="B353" s="66">
        <v>175</v>
      </c>
      <c r="C353" s="66" t="s">
        <v>275</v>
      </c>
      <c r="D353" s="67" t="s">
        <v>32</v>
      </c>
      <c r="E353" s="67">
        <v>440.23599999999999</v>
      </c>
      <c r="F353" s="68">
        <f>E353*I353</f>
        <v>458580.63412</v>
      </c>
      <c r="G353" s="68">
        <f>J353*E353</f>
        <v>1088162.13772</v>
      </c>
      <c r="H353" s="68">
        <f>F353+G353</f>
        <v>1546742.7718400001</v>
      </c>
      <c r="I353" s="68">
        <v>1041.67</v>
      </c>
      <c r="J353" s="68">
        <f>J314</f>
        <v>2471.77</v>
      </c>
      <c r="K353" s="68">
        <f t="shared" si="39"/>
        <v>3513.44</v>
      </c>
    </row>
    <row r="354" spans="1:11" ht="14.25" customHeight="1" outlineLevel="1">
      <c r="A354" s="69">
        <v>253</v>
      </c>
      <c r="B354" s="69">
        <v>176</v>
      </c>
      <c r="C354" s="69" t="s">
        <v>276</v>
      </c>
      <c r="D354" s="20" t="s">
        <v>181</v>
      </c>
      <c r="E354" s="20">
        <v>138</v>
      </c>
      <c r="F354" s="21">
        <f>E354*I354</f>
        <v>57500.46</v>
      </c>
      <c r="G354" s="21">
        <f>J354*E354</f>
        <v>0</v>
      </c>
      <c r="H354" s="21">
        <f>F354+G354</f>
        <v>57500.46</v>
      </c>
      <c r="I354" s="21">
        <v>416.67</v>
      </c>
      <c r="J354" s="21">
        <v>0</v>
      </c>
      <c r="K354" s="21">
        <f t="shared" si="39"/>
        <v>416.67</v>
      </c>
    </row>
    <row r="355" spans="1:11" ht="14.25" customHeight="1" outlineLevel="1">
      <c r="A355" s="26">
        <v>254</v>
      </c>
      <c r="B355" s="26"/>
      <c r="C355" s="26" t="s">
        <v>277</v>
      </c>
      <c r="D355" s="27"/>
      <c r="E355" s="27"/>
      <c r="F355" s="28">
        <f>SUM(F356:F365)</f>
        <v>6249713.2165000001</v>
      </c>
      <c r="G355" s="28">
        <f>SUM(G356:G365)</f>
        <v>3338170.7486050003</v>
      </c>
      <c r="H355" s="28">
        <f>SUM(H356:H365)</f>
        <v>9587883.965104999</v>
      </c>
      <c r="I355" s="28"/>
      <c r="J355" s="28"/>
      <c r="K355" s="28">
        <f t="shared" si="39"/>
        <v>0</v>
      </c>
    </row>
    <row r="356" spans="1:11" ht="27" customHeight="1" outlineLevel="1">
      <c r="A356" s="75">
        <v>254</v>
      </c>
      <c r="B356" s="75">
        <v>177</v>
      </c>
      <c r="C356" s="75" t="s">
        <v>213</v>
      </c>
      <c r="D356" s="76" t="s">
        <v>32</v>
      </c>
      <c r="E356" s="76">
        <v>1367</v>
      </c>
      <c r="F356" s="77">
        <f t="shared" ref="F356:F365" si="51">I356*E356</f>
        <v>449975.39</v>
      </c>
      <c r="G356" s="77">
        <f t="shared" ref="G356:G365" si="52">J356*E356</f>
        <v>141252.10999999999</v>
      </c>
      <c r="H356" s="77">
        <f t="shared" ref="H356:H365" si="53">F356+G356</f>
        <v>591227.5</v>
      </c>
      <c r="I356" s="77">
        <v>329.17</v>
      </c>
      <c r="J356" s="77">
        <f>J225</f>
        <v>103.33</v>
      </c>
      <c r="K356" s="77">
        <f t="shared" si="39"/>
        <v>432.5</v>
      </c>
    </row>
    <row r="357" spans="1:11" ht="27" customHeight="1" outlineLevel="1">
      <c r="A357" s="66">
        <v>255</v>
      </c>
      <c r="B357" s="66">
        <v>178</v>
      </c>
      <c r="C357" s="66" t="s">
        <v>214</v>
      </c>
      <c r="D357" s="67" t="s">
        <v>32</v>
      </c>
      <c r="E357" s="67">
        <v>1370.75</v>
      </c>
      <c r="F357" s="68">
        <f t="shared" si="51"/>
        <v>101668.5275</v>
      </c>
      <c r="G357" s="68">
        <f t="shared" si="52"/>
        <v>51677.275000000001</v>
      </c>
      <c r="H357" s="68">
        <f t="shared" si="53"/>
        <v>153345.80249999999</v>
      </c>
      <c r="I357" s="68">
        <v>74.17</v>
      </c>
      <c r="J357" s="68">
        <f>J226</f>
        <v>37.700000000000003</v>
      </c>
      <c r="K357" s="68">
        <f t="shared" si="39"/>
        <v>111.87</v>
      </c>
    </row>
    <row r="358" spans="1:11" ht="27" customHeight="1" outlineLevel="1">
      <c r="A358" s="66">
        <v>256</v>
      </c>
      <c r="B358" s="66">
        <v>179</v>
      </c>
      <c r="C358" s="66" t="s">
        <v>215</v>
      </c>
      <c r="D358" s="67" t="s">
        <v>32</v>
      </c>
      <c r="E358" s="67">
        <v>1387.56</v>
      </c>
      <c r="F358" s="68">
        <f t="shared" si="51"/>
        <v>370020.62520000001</v>
      </c>
      <c r="G358" s="68">
        <f t="shared" si="52"/>
        <v>309356.50199999998</v>
      </c>
      <c r="H358" s="68">
        <f t="shared" si="53"/>
        <v>679377.12719999999</v>
      </c>
      <c r="I358" s="68">
        <v>266.67</v>
      </c>
      <c r="J358" s="68">
        <f>J227</f>
        <v>222.95</v>
      </c>
      <c r="K358" s="68">
        <f t="shared" si="39"/>
        <v>489.62</v>
      </c>
    </row>
    <row r="359" spans="1:11" ht="27" customHeight="1" outlineLevel="1">
      <c r="A359" s="66">
        <v>257</v>
      </c>
      <c r="B359" s="66">
        <v>180</v>
      </c>
      <c r="C359" s="66" t="s">
        <v>278</v>
      </c>
      <c r="D359" s="67" t="s">
        <v>32</v>
      </c>
      <c r="E359" s="67">
        <v>1370.75</v>
      </c>
      <c r="F359" s="68">
        <f t="shared" si="51"/>
        <v>2247056.7675000001</v>
      </c>
      <c r="G359" s="68">
        <f t="shared" si="52"/>
        <v>1148318.260425</v>
      </c>
      <c r="H359" s="68">
        <f t="shared" si="53"/>
        <v>3395375.0279250001</v>
      </c>
      <c r="I359" s="68">
        <v>1639.29</v>
      </c>
      <c r="J359" s="68">
        <f>J320</f>
        <v>837.72990000000004</v>
      </c>
      <c r="K359" s="68">
        <f t="shared" si="39"/>
        <v>2477.0199000000002</v>
      </c>
    </row>
    <row r="360" spans="1:11" ht="14.25" customHeight="1" outlineLevel="1">
      <c r="A360" s="66">
        <v>258</v>
      </c>
      <c r="B360" s="66">
        <v>181</v>
      </c>
      <c r="C360" s="66" t="s">
        <v>217</v>
      </c>
      <c r="D360" s="67" t="s">
        <v>32</v>
      </c>
      <c r="E360" s="67">
        <v>1395.2</v>
      </c>
      <c r="F360" s="68">
        <f t="shared" si="51"/>
        <v>1980765.4400000002</v>
      </c>
      <c r="G360" s="68">
        <f t="shared" si="52"/>
        <v>766568.78208000003</v>
      </c>
      <c r="H360" s="68">
        <f t="shared" si="53"/>
        <v>2747334.2220800002</v>
      </c>
      <c r="I360" s="68">
        <v>1419.7</v>
      </c>
      <c r="J360" s="68">
        <f>J321</f>
        <v>549.43290000000002</v>
      </c>
      <c r="K360" s="68">
        <f t="shared" si="39"/>
        <v>1969.1329000000001</v>
      </c>
    </row>
    <row r="361" spans="1:11" ht="27" customHeight="1" outlineLevel="1">
      <c r="A361" s="66">
        <v>259</v>
      </c>
      <c r="B361" s="66">
        <v>182</v>
      </c>
      <c r="C361" s="66" t="s">
        <v>218</v>
      </c>
      <c r="D361" s="67" t="s">
        <v>32</v>
      </c>
      <c r="E361" s="67">
        <v>1393.64</v>
      </c>
      <c r="F361" s="68">
        <f t="shared" si="51"/>
        <v>487774.00000000006</v>
      </c>
      <c r="G361" s="68">
        <f t="shared" si="52"/>
        <v>259314.59480000002</v>
      </c>
      <c r="H361" s="68">
        <f t="shared" si="53"/>
        <v>747088.59480000008</v>
      </c>
      <c r="I361" s="68">
        <v>350</v>
      </c>
      <c r="J361" s="68">
        <f>J230</f>
        <v>186.07</v>
      </c>
      <c r="K361" s="68">
        <f t="shared" si="39"/>
        <v>536.06999999999994</v>
      </c>
    </row>
    <row r="362" spans="1:11" ht="27" customHeight="1" outlineLevel="1">
      <c r="A362" s="66">
        <v>260</v>
      </c>
      <c r="B362" s="66">
        <v>183</v>
      </c>
      <c r="C362" s="66" t="s">
        <v>219</v>
      </c>
      <c r="D362" s="67" t="s">
        <v>32</v>
      </c>
      <c r="E362" s="67">
        <v>1411.11</v>
      </c>
      <c r="F362" s="68">
        <f t="shared" si="51"/>
        <v>493888.49999999994</v>
      </c>
      <c r="G362" s="68">
        <f t="shared" si="52"/>
        <v>433746.99179999996</v>
      </c>
      <c r="H362" s="68">
        <f t="shared" si="53"/>
        <v>927635.49179999996</v>
      </c>
      <c r="I362" s="68">
        <v>350</v>
      </c>
      <c r="J362" s="68">
        <f>J231</f>
        <v>307.38</v>
      </c>
      <c r="K362" s="68">
        <f t="shared" si="39"/>
        <v>657.38</v>
      </c>
    </row>
    <row r="363" spans="1:11" ht="27" customHeight="1" outlineLevel="1">
      <c r="A363" s="66">
        <v>261</v>
      </c>
      <c r="B363" s="66">
        <v>184</v>
      </c>
      <c r="C363" s="66" t="s">
        <v>279</v>
      </c>
      <c r="D363" s="67" t="s">
        <v>32</v>
      </c>
      <c r="E363" s="67">
        <v>107.55500000000001</v>
      </c>
      <c r="F363" s="68">
        <f t="shared" si="51"/>
        <v>60947.116300000002</v>
      </c>
      <c r="G363" s="68">
        <f t="shared" si="52"/>
        <v>122612.70000000001</v>
      </c>
      <c r="H363" s="68">
        <f t="shared" si="53"/>
        <v>183559.81630000001</v>
      </c>
      <c r="I363" s="68">
        <v>566.66</v>
      </c>
      <c r="J363" s="68">
        <f>J324</f>
        <v>1140</v>
      </c>
      <c r="K363" s="68">
        <f t="shared" si="39"/>
        <v>1706.6599999999999</v>
      </c>
    </row>
    <row r="364" spans="1:11" ht="14.25" customHeight="1" outlineLevel="1">
      <c r="A364" s="69">
        <v>262</v>
      </c>
      <c r="B364" s="69">
        <v>185</v>
      </c>
      <c r="C364" s="69" t="s">
        <v>300</v>
      </c>
      <c r="D364" s="20" t="s">
        <v>32</v>
      </c>
      <c r="E364" s="20">
        <v>126.41</v>
      </c>
      <c r="F364" s="21">
        <f t="shared" si="51"/>
        <v>44243.5</v>
      </c>
      <c r="G364" s="21">
        <f t="shared" si="52"/>
        <v>95218.33249999999</v>
      </c>
      <c r="H364" s="21">
        <f t="shared" si="53"/>
        <v>139461.83249999999</v>
      </c>
      <c r="I364" s="21">
        <v>350</v>
      </c>
      <c r="J364" s="21">
        <f>J325</f>
        <v>753.24999999999989</v>
      </c>
      <c r="K364" s="21">
        <f t="shared" si="39"/>
        <v>1103.25</v>
      </c>
    </row>
    <row r="365" spans="1:11" ht="14.25" customHeight="1" outlineLevel="1">
      <c r="A365" s="66">
        <v>263</v>
      </c>
      <c r="B365" s="66">
        <v>186</v>
      </c>
      <c r="C365" s="66" t="s">
        <v>280</v>
      </c>
      <c r="D365" s="67" t="s">
        <v>16</v>
      </c>
      <c r="E365" s="67">
        <v>2005</v>
      </c>
      <c r="F365" s="68">
        <f t="shared" si="51"/>
        <v>13373.35</v>
      </c>
      <c r="G365" s="68">
        <f t="shared" si="52"/>
        <v>10105.200000000001</v>
      </c>
      <c r="H365" s="68">
        <f t="shared" si="53"/>
        <v>23478.550000000003</v>
      </c>
      <c r="I365" s="68">
        <v>6.67</v>
      </c>
      <c r="J365" s="68">
        <f>[1]МТР_АР!H214</f>
        <v>5.04</v>
      </c>
      <c r="K365" s="68">
        <f t="shared" si="39"/>
        <v>11.71</v>
      </c>
    </row>
    <row r="366" spans="1:11" ht="14.25" customHeight="1" outlineLevel="1">
      <c r="A366" s="26">
        <v>264</v>
      </c>
      <c r="B366" s="26"/>
      <c r="C366" s="26" t="s">
        <v>281</v>
      </c>
      <c r="D366" s="27"/>
      <c r="E366" s="27"/>
      <c r="F366" s="28">
        <f>SUM(F367)</f>
        <v>112217</v>
      </c>
      <c r="G366" s="28">
        <f>SUM(G367)</f>
        <v>277152</v>
      </c>
      <c r="H366" s="28">
        <f>SUM(H367)</f>
        <v>389369</v>
      </c>
      <c r="I366" s="28"/>
      <c r="J366" s="28"/>
      <c r="K366" s="28">
        <f t="shared" si="39"/>
        <v>0</v>
      </c>
    </row>
    <row r="367" spans="1:11" ht="14.25" customHeight="1" outlineLevel="1">
      <c r="A367" s="66">
        <v>264</v>
      </c>
      <c r="B367" s="66">
        <v>187</v>
      </c>
      <c r="C367" s="66" t="s">
        <v>282</v>
      </c>
      <c r="D367" s="67" t="s">
        <v>16</v>
      </c>
      <c r="E367" s="67">
        <v>3</v>
      </c>
      <c r="F367" s="68">
        <f>112217</f>
        <v>112217</v>
      </c>
      <c r="G367" s="68">
        <f>J367*E367</f>
        <v>277152</v>
      </c>
      <c r="H367" s="68">
        <f>F367+G367</f>
        <v>389369</v>
      </c>
      <c r="I367" s="68">
        <v>35054.25</v>
      </c>
      <c r="J367" s="68">
        <f>[1]МТР_АР!H218</f>
        <v>92384</v>
      </c>
      <c r="K367" s="68">
        <f t="shared" si="39"/>
        <v>127438.25</v>
      </c>
    </row>
    <row r="368" spans="1:11" ht="14.25" customHeight="1" outlineLevel="1">
      <c r="A368" s="26">
        <v>265</v>
      </c>
      <c r="B368" s="26"/>
      <c r="C368" s="26" t="s">
        <v>283</v>
      </c>
      <c r="D368" s="27"/>
      <c r="E368" s="27"/>
      <c r="F368" s="28">
        <f>SUM(F369:F370)</f>
        <v>2604900</v>
      </c>
      <c r="G368" s="28">
        <f>SUM(G369:G370)</f>
        <v>8010000</v>
      </c>
      <c r="H368" s="28">
        <f>SUM(H369:H370)</f>
        <v>10614900</v>
      </c>
      <c r="I368" s="28"/>
      <c r="J368" s="28"/>
      <c r="K368" s="28">
        <f t="shared" si="39"/>
        <v>0</v>
      </c>
    </row>
    <row r="369" spans="1:11" ht="40.5" customHeight="1" outlineLevel="1">
      <c r="A369" s="75">
        <v>265</v>
      </c>
      <c r="B369" s="75">
        <v>188</v>
      </c>
      <c r="C369" s="75" t="s">
        <v>284</v>
      </c>
      <c r="D369" s="76" t="s">
        <v>32</v>
      </c>
      <c r="E369" s="76">
        <v>495</v>
      </c>
      <c r="F369" s="77">
        <f>I369*E369</f>
        <v>2484900</v>
      </c>
      <c r="G369" s="77">
        <f>J369*E369</f>
        <v>6534000</v>
      </c>
      <c r="H369" s="77">
        <f>F369+G369</f>
        <v>9018900</v>
      </c>
      <c r="I369" s="77">
        <v>5020</v>
      </c>
      <c r="J369" s="97">
        <v>13200</v>
      </c>
      <c r="K369" s="77">
        <f t="shared" si="39"/>
        <v>18220</v>
      </c>
    </row>
    <row r="370" spans="1:11" ht="27" customHeight="1" outlineLevel="1">
      <c r="A370" s="69">
        <v>266</v>
      </c>
      <c r="B370" s="69">
        <v>189</v>
      </c>
      <c r="C370" s="69" t="s">
        <v>285</v>
      </c>
      <c r="D370" s="20" t="s">
        <v>286</v>
      </c>
      <c r="E370" s="20">
        <v>120</v>
      </c>
      <c r="F370" s="21">
        <f>I370*E370</f>
        <v>120000</v>
      </c>
      <c r="G370" s="21">
        <f>J370*E370</f>
        <v>1476000</v>
      </c>
      <c r="H370" s="21">
        <f>F370+G370</f>
        <v>1596000</v>
      </c>
      <c r="I370" s="21">
        <v>1000</v>
      </c>
      <c r="J370" s="21">
        <f>J331</f>
        <v>12300</v>
      </c>
      <c r="K370" s="21">
        <f t="shared" si="39"/>
        <v>13300</v>
      </c>
    </row>
    <row r="371" spans="1:11" ht="41.7" customHeight="1" outlineLevel="1">
      <c r="A371" s="26">
        <v>267</v>
      </c>
      <c r="B371" s="26"/>
      <c r="C371" s="26" t="s">
        <v>287</v>
      </c>
      <c r="D371" s="27"/>
      <c r="E371" s="27"/>
      <c r="F371" s="28">
        <f>SUM(F372)</f>
        <v>809898.12</v>
      </c>
      <c r="G371" s="28">
        <f>SUM(G372)</f>
        <v>533110.04399999999</v>
      </c>
      <c r="H371" s="28">
        <f>SUM(H372)</f>
        <v>1343008.1639999999</v>
      </c>
      <c r="I371" s="28"/>
      <c r="J371" s="28"/>
      <c r="K371" s="28"/>
    </row>
    <row r="372" spans="1:11" ht="14.25" customHeight="1" outlineLevel="1">
      <c r="A372" s="66">
        <v>267</v>
      </c>
      <c r="B372" s="66">
        <v>190</v>
      </c>
      <c r="C372" s="66" t="s">
        <v>288</v>
      </c>
      <c r="D372" s="67" t="s">
        <v>18</v>
      </c>
      <c r="E372" s="67">
        <v>1943.6</v>
      </c>
      <c r="F372" s="68">
        <f>I372*E372</f>
        <v>809898.12</v>
      </c>
      <c r="G372" s="68">
        <f>J372*E372</f>
        <v>533110.04399999999</v>
      </c>
      <c r="H372" s="68">
        <f>F372+G372</f>
        <v>1343008.1639999999</v>
      </c>
      <c r="I372" s="68">
        <v>416.7</v>
      </c>
      <c r="J372" s="68">
        <f>J333</f>
        <v>274.29000000000002</v>
      </c>
      <c r="K372" s="68">
        <f>I372+J372</f>
        <v>690.99</v>
      </c>
    </row>
    <row r="373" spans="1:11" ht="14.25" customHeight="1" outlineLevel="1">
      <c r="A373" s="26">
        <v>268</v>
      </c>
      <c r="B373" s="26"/>
      <c r="C373" s="26" t="s">
        <v>301</v>
      </c>
      <c r="D373" s="27"/>
      <c r="E373" s="27"/>
      <c r="F373" s="28">
        <f>SUM(F374)</f>
        <v>693108.73724399996</v>
      </c>
      <c r="G373" s="28">
        <f>SUM(G374)</f>
        <v>654192.01486800006</v>
      </c>
      <c r="H373" s="28">
        <f>SUM(H374)</f>
        <v>1347300.752112</v>
      </c>
      <c r="I373" s="28"/>
      <c r="J373" s="28"/>
      <c r="K373" s="28"/>
    </row>
    <row r="374" spans="1:11" ht="14.25" customHeight="1" outlineLevel="1">
      <c r="A374" s="66">
        <v>268</v>
      </c>
      <c r="B374" s="66">
        <v>191</v>
      </c>
      <c r="C374" s="66" t="s">
        <v>290</v>
      </c>
      <c r="D374" s="67" t="s">
        <v>91</v>
      </c>
      <c r="E374" s="67">
        <v>4.4603999999999999</v>
      </c>
      <c r="F374" s="68">
        <f>I374*E374</f>
        <v>693108.73724399996</v>
      </c>
      <c r="G374" s="68">
        <f>J374*E374</f>
        <v>654192.01486800006</v>
      </c>
      <c r="H374" s="96">
        <f>F374+G374</f>
        <v>1347300.752112</v>
      </c>
      <c r="I374" s="68">
        <v>155391.60999999999</v>
      </c>
      <c r="J374" s="68">
        <f>J335</f>
        <v>146666.67000000001</v>
      </c>
      <c r="K374" s="68">
        <f>I374+J374</f>
        <v>302058.28000000003</v>
      </c>
    </row>
    <row r="375" spans="1:11" ht="14.25" customHeight="1" outlineLevel="1">
      <c r="A375" s="26">
        <v>269</v>
      </c>
      <c r="B375" s="26"/>
      <c r="C375" s="26" t="s">
        <v>291</v>
      </c>
      <c r="D375" s="27"/>
      <c r="E375" s="27"/>
      <c r="F375" s="28">
        <f>SUM(F376)</f>
        <v>350427.68879999995</v>
      </c>
      <c r="G375" s="28">
        <f>SUM(G376)</f>
        <v>27525.751199999999</v>
      </c>
      <c r="H375" s="28">
        <f>SUM(H376)</f>
        <v>377953.43999999994</v>
      </c>
      <c r="I375" s="28"/>
      <c r="J375" s="28"/>
      <c r="K375" s="28"/>
    </row>
    <row r="376" spans="1:11" ht="27" customHeight="1" outlineLevel="1">
      <c r="A376" s="66">
        <v>269</v>
      </c>
      <c r="B376" s="66">
        <v>192</v>
      </c>
      <c r="C376" s="66" t="s">
        <v>292</v>
      </c>
      <c r="D376" s="67" t="s">
        <v>32</v>
      </c>
      <c r="E376" s="67">
        <v>506.64</v>
      </c>
      <c r="F376" s="68">
        <f>I376*E376</f>
        <v>350427.68879999995</v>
      </c>
      <c r="G376" s="68">
        <f>J376*E376</f>
        <v>27525.751199999999</v>
      </c>
      <c r="H376" s="68">
        <f>F376+G376</f>
        <v>377953.43999999994</v>
      </c>
      <c r="I376" s="68">
        <v>691.67</v>
      </c>
      <c r="J376" s="68">
        <f>J337</f>
        <v>54.33</v>
      </c>
      <c r="K376" s="68">
        <f>I376+J376</f>
        <v>746</v>
      </c>
    </row>
    <row r="377" spans="1:11" ht="14.25" customHeight="1" outlineLevel="1">
      <c r="A377" s="26">
        <v>270</v>
      </c>
      <c r="B377" s="26"/>
      <c r="C377" s="26" t="s">
        <v>293</v>
      </c>
      <c r="D377" s="27"/>
      <c r="E377" s="27"/>
      <c r="F377" s="28">
        <f>SUM(F378:F381)</f>
        <v>282002.88</v>
      </c>
      <c r="G377" s="28">
        <f>SUM(G378:G381)</f>
        <v>488594.64</v>
      </c>
      <c r="H377" s="28">
        <f>SUM(H378:H381)</f>
        <v>770597.52</v>
      </c>
      <c r="I377" s="28"/>
      <c r="J377" s="28"/>
      <c r="K377" s="28"/>
    </row>
    <row r="378" spans="1:11" ht="14.25" customHeight="1" outlineLevel="1">
      <c r="A378" s="66">
        <v>270</v>
      </c>
      <c r="B378" s="66">
        <v>193</v>
      </c>
      <c r="C378" s="66" t="s">
        <v>294</v>
      </c>
      <c r="D378" s="67" t="s">
        <v>18</v>
      </c>
      <c r="E378" s="67">
        <v>228</v>
      </c>
      <c r="F378" s="68">
        <f>E378*I378</f>
        <v>246522.72</v>
      </c>
      <c r="G378" s="68">
        <f>J378*E378</f>
        <v>267877.2</v>
      </c>
      <c r="H378" s="68">
        <f>F378+G378</f>
        <v>514399.92000000004</v>
      </c>
      <c r="I378" s="68">
        <v>1081.24</v>
      </c>
      <c r="J378" s="68">
        <f>J339</f>
        <v>1174.9000000000001</v>
      </c>
      <c r="K378" s="68">
        <f t="shared" ref="K378:K459" si="54">I378+J378</f>
        <v>2256.1400000000003</v>
      </c>
    </row>
    <row r="379" spans="1:11" ht="27" customHeight="1" outlineLevel="1">
      <c r="A379" s="66">
        <v>271</v>
      </c>
      <c r="B379" s="66">
        <v>194</v>
      </c>
      <c r="C379" s="66" t="s">
        <v>295</v>
      </c>
      <c r="D379" s="67" t="s">
        <v>16</v>
      </c>
      <c r="E379" s="67">
        <v>18</v>
      </c>
      <c r="F379" s="68">
        <f>E379*I379</f>
        <v>8611.56</v>
      </c>
      <c r="G379" s="68">
        <f>J379*E379</f>
        <v>146340</v>
      </c>
      <c r="H379" s="68">
        <f>F379+G379</f>
        <v>154951.56</v>
      </c>
      <c r="I379" s="68">
        <v>478.42</v>
      </c>
      <c r="J379" s="68">
        <f>J340</f>
        <v>8130</v>
      </c>
      <c r="K379" s="68">
        <f t="shared" si="54"/>
        <v>8608.42</v>
      </c>
    </row>
    <row r="380" spans="1:11" ht="27" customHeight="1" outlineLevel="1">
      <c r="A380" s="66">
        <v>272</v>
      </c>
      <c r="B380" s="66">
        <v>195</v>
      </c>
      <c r="C380" s="66" t="s">
        <v>296</v>
      </c>
      <c r="D380" s="67" t="s">
        <v>18</v>
      </c>
      <c r="E380" s="67">
        <v>72</v>
      </c>
      <c r="F380" s="68">
        <f>E380*I380</f>
        <v>13434.48</v>
      </c>
      <c r="G380" s="68">
        <f>J380*E380</f>
        <v>64657.440000000002</v>
      </c>
      <c r="H380" s="68">
        <f>F380+G380</f>
        <v>78091.92</v>
      </c>
      <c r="I380" s="68">
        <v>186.59</v>
      </c>
      <c r="J380" s="68">
        <f>J341</f>
        <v>898.02</v>
      </c>
      <c r="K380" s="68">
        <f t="shared" si="54"/>
        <v>1084.6099999999999</v>
      </c>
    </row>
    <row r="381" spans="1:11" ht="27" customHeight="1" outlineLevel="1">
      <c r="A381" s="66">
        <v>273</v>
      </c>
      <c r="B381" s="66">
        <v>196</v>
      </c>
      <c r="C381" s="66" t="s">
        <v>297</v>
      </c>
      <c r="D381" s="67" t="s">
        <v>16</v>
      </c>
      <c r="E381" s="67">
        <v>18</v>
      </c>
      <c r="F381" s="68">
        <f>E381*I381</f>
        <v>13434.12</v>
      </c>
      <c r="G381" s="68">
        <f>J381*E381</f>
        <v>9720</v>
      </c>
      <c r="H381" s="68">
        <f>F381+G381</f>
        <v>23154.120000000003</v>
      </c>
      <c r="I381" s="68">
        <v>746.34</v>
      </c>
      <c r="J381" s="68">
        <f>J342</f>
        <v>540</v>
      </c>
      <c r="K381" s="68">
        <f t="shared" si="54"/>
        <v>1286.3400000000001</v>
      </c>
    </row>
    <row r="382" spans="1:11" ht="14.25" customHeight="1" outlineLevel="1">
      <c r="A382" s="85"/>
      <c r="B382" s="85"/>
      <c r="C382" s="85" t="s">
        <v>302</v>
      </c>
      <c r="D382" s="86"/>
      <c r="E382" s="86"/>
      <c r="F382" s="87">
        <f>F383+F387+F391+F394+F405+F407+F410+F412+F414+F416</f>
        <v>22396114.375037599</v>
      </c>
      <c r="G382" s="87">
        <f>G383+G387+G391+G394+G405+G407+G410+G412+G414+G416</f>
        <v>21613544.023147199</v>
      </c>
      <c r="H382" s="87">
        <f>F382+G382</f>
        <v>44009658.398184799</v>
      </c>
      <c r="I382" s="87"/>
      <c r="J382" s="87"/>
      <c r="K382" s="87">
        <f t="shared" si="54"/>
        <v>0</v>
      </c>
    </row>
    <row r="383" spans="1:11" ht="14.25" customHeight="1" outlineLevel="1">
      <c r="A383" s="26"/>
      <c r="B383" s="26"/>
      <c r="C383" s="26" t="s">
        <v>36</v>
      </c>
      <c r="D383" s="27"/>
      <c r="E383" s="27"/>
      <c r="F383" s="28">
        <f>SUM(F384:F386)</f>
        <v>3445324.72</v>
      </c>
      <c r="G383" s="28">
        <f>SUM(G384:G386)</f>
        <v>0</v>
      </c>
      <c r="H383" s="28">
        <f>SUM(H384:H386)</f>
        <v>3445324.72</v>
      </c>
      <c r="I383" s="28"/>
      <c r="J383" s="28"/>
      <c r="K383" s="28">
        <f t="shared" si="54"/>
        <v>0</v>
      </c>
    </row>
    <row r="384" spans="1:11" ht="14.25" customHeight="1" outlineLevel="1">
      <c r="A384" s="69">
        <v>273</v>
      </c>
      <c r="B384" s="69">
        <v>197</v>
      </c>
      <c r="C384" s="69" t="s">
        <v>270</v>
      </c>
      <c r="D384" s="20" t="s">
        <v>32</v>
      </c>
      <c r="E384" s="20">
        <v>809.96</v>
      </c>
      <c r="F384" s="21">
        <v>2699993.25</v>
      </c>
      <c r="G384" s="21">
        <f>E384*J384</f>
        <v>0</v>
      </c>
      <c r="H384" s="21">
        <f>F384+G384</f>
        <v>2699993.25</v>
      </c>
      <c r="I384" s="21">
        <v>1149</v>
      </c>
      <c r="J384" s="21">
        <v>0</v>
      </c>
      <c r="K384" s="21">
        <f t="shared" si="54"/>
        <v>1149</v>
      </c>
    </row>
    <row r="385" spans="1:11" ht="14.25" customHeight="1" outlineLevel="1">
      <c r="A385" s="69">
        <v>274</v>
      </c>
      <c r="B385" s="69">
        <v>198</v>
      </c>
      <c r="C385" s="69" t="s">
        <v>271</v>
      </c>
      <c r="D385" s="20" t="s">
        <v>91</v>
      </c>
      <c r="E385" s="20">
        <v>3.0522399999999998</v>
      </c>
      <c r="F385" s="21">
        <v>677776.08</v>
      </c>
      <c r="G385" s="21">
        <f>E385*J385</f>
        <v>0</v>
      </c>
      <c r="H385" s="21">
        <f>F385+G385</f>
        <v>677776.08</v>
      </c>
      <c r="I385" s="21">
        <v>75000</v>
      </c>
      <c r="J385" s="21">
        <v>0</v>
      </c>
      <c r="K385" s="21">
        <f t="shared" si="54"/>
        <v>75000</v>
      </c>
    </row>
    <row r="386" spans="1:11" ht="14.25" customHeight="1" outlineLevel="1">
      <c r="A386" s="69">
        <v>275</v>
      </c>
      <c r="B386" s="69">
        <v>199</v>
      </c>
      <c r="C386" s="69" t="s">
        <v>210</v>
      </c>
      <c r="D386" s="20" t="s">
        <v>91</v>
      </c>
      <c r="E386" s="20">
        <v>0.30414999999999998</v>
      </c>
      <c r="F386" s="21">
        <v>67555.39</v>
      </c>
      <c r="G386" s="21">
        <f>E386*J386</f>
        <v>0</v>
      </c>
      <c r="H386" s="21">
        <f>F386+G386</f>
        <v>67555.39</v>
      </c>
      <c r="I386" s="21">
        <f>F386/E386</f>
        <v>222112.08285385501</v>
      </c>
      <c r="J386" s="21">
        <v>0</v>
      </c>
      <c r="K386" s="21">
        <f t="shared" si="54"/>
        <v>222112.08285385501</v>
      </c>
    </row>
    <row r="387" spans="1:11" ht="14.25" customHeight="1" outlineLevel="1">
      <c r="A387" s="26">
        <v>276</v>
      </c>
      <c r="B387" s="26"/>
      <c r="C387" s="26" t="s">
        <v>45</v>
      </c>
      <c r="D387" s="27"/>
      <c r="E387" s="27"/>
      <c r="F387" s="28">
        <f>SUM(F388:F390)</f>
        <v>2851225.7707616002</v>
      </c>
      <c r="G387" s="28">
        <f>SUM(G388:G390)</f>
        <v>1896931.3578912001</v>
      </c>
      <c r="H387" s="28">
        <f>SUM(H388:H390)</f>
        <v>4748157.1286527999</v>
      </c>
      <c r="I387" s="28"/>
      <c r="J387" s="28"/>
      <c r="K387" s="28">
        <f t="shared" si="54"/>
        <v>0</v>
      </c>
    </row>
    <row r="388" spans="1:11" ht="14.25" customHeight="1" outlineLevel="1">
      <c r="A388" s="66">
        <v>276</v>
      </c>
      <c r="B388" s="66">
        <v>200</v>
      </c>
      <c r="C388" s="66" t="s">
        <v>272</v>
      </c>
      <c r="D388" s="67" t="s">
        <v>91</v>
      </c>
      <c r="E388" s="67">
        <v>18.367360000000001</v>
      </c>
      <c r="F388" s="68">
        <f>E388*I388</f>
        <v>2756060.2047616001</v>
      </c>
      <c r="G388" s="68">
        <f>J388*E388</f>
        <v>948980.32789120008</v>
      </c>
      <c r="H388" s="68">
        <f>F388+G388</f>
        <v>3705040.5326528</v>
      </c>
      <c r="I388" s="68">
        <v>150052.06</v>
      </c>
      <c r="J388" s="68">
        <f>[1]МТР_АР!H239</f>
        <v>51666.67</v>
      </c>
      <c r="K388" s="68">
        <f t="shared" si="54"/>
        <v>201718.72999999998</v>
      </c>
    </row>
    <row r="389" spans="1:11" ht="40.5" customHeight="1" outlineLevel="1">
      <c r="A389" s="66">
        <v>277</v>
      </c>
      <c r="B389" s="66">
        <v>201</v>
      </c>
      <c r="C389" s="66" t="s">
        <v>273</v>
      </c>
      <c r="D389" s="67" t="s">
        <v>16</v>
      </c>
      <c r="E389" s="67">
        <v>296</v>
      </c>
      <c r="F389" s="68">
        <f>E389*I389</f>
        <v>74000</v>
      </c>
      <c r="G389" s="68">
        <f>J389*E389</f>
        <v>756576</v>
      </c>
      <c r="H389" s="68">
        <f>F389+G389</f>
        <v>830576</v>
      </c>
      <c r="I389" s="68">
        <v>250</v>
      </c>
      <c r="J389" s="68">
        <f>J312</f>
        <v>2556</v>
      </c>
      <c r="K389" s="68">
        <f t="shared" si="54"/>
        <v>2806</v>
      </c>
    </row>
    <row r="390" spans="1:11" ht="27" customHeight="1" outlineLevel="1">
      <c r="A390" s="66">
        <v>278</v>
      </c>
      <c r="B390" s="66">
        <v>202</v>
      </c>
      <c r="C390" s="66" t="s">
        <v>299</v>
      </c>
      <c r="D390" s="67" t="s">
        <v>32</v>
      </c>
      <c r="E390" s="67">
        <v>25.4</v>
      </c>
      <c r="F390" s="68">
        <f>E390*I390</f>
        <v>21165.565999999999</v>
      </c>
      <c r="G390" s="68">
        <f>J390*E390</f>
        <v>191375.03</v>
      </c>
      <c r="H390" s="68">
        <f>F390+G390</f>
        <v>212540.59599999999</v>
      </c>
      <c r="I390" s="68">
        <v>833.29</v>
      </c>
      <c r="J390" s="68">
        <f>J351</f>
        <v>7534.45</v>
      </c>
      <c r="K390" s="68">
        <f t="shared" si="54"/>
        <v>8367.74</v>
      </c>
    </row>
    <row r="391" spans="1:11" ht="14.25" customHeight="1" outlineLevel="1">
      <c r="A391" s="26">
        <v>279</v>
      </c>
      <c r="B391" s="26"/>
      <c r="C391" s="26" t="s">
        <v>274</v>
      </c>
      <c r="D391" s="27"/>
      <c r="E391" s="27"/>
      <c r="F391" s="28">
        <f>SUM(F392:F393)</f>
        <v>686052.52496000007</v>
      </c>
      <c r="G391" s="28">
        <f>SUM(G392:G393)</f>
        <v>1464988.4177599999</v>
      </c>
      <c r="H391" s="28">
        <f>SUM(H392:H393)</f>
        <v>2151040.9427199997</v>
      </c>
      <c r="I391" s="28"/>
      <c r="J391" s="28"/>
      <c r="K391" s="28">
        <f t="shared" si="54"/>
        <v>0</v>
      </c>
    </row>
    <row r="392" spans="1:11" ht="14.25" customHeight="1" outlineLevel="1">
      <c r="A392" s="66">
        <v>279</v>
      </c>
      <c r="B392" s="66">
        <v>203</v>
      </c>
      <c r="C392" s="66" t="s">
        <v>275</v>
      </c>
      <c r="D392" s="67" t="s">
        <v>32</v>
      </c>
      <c r="E392" s="67">
        <v>592.68799999999999</v>
      </c>
      <c r="F392" s="68">
        <f>I392*E392</f>
        <v>617385.30896000005</v>
      </c>
      <c r="G392" s="68">
        <f>J392*E392</f>
        <v>1464988.4177599999</v>
      </c>
      <c r="H392" s="68">
        <f>F392+G392</f>
        <v>2082373.7267199999</v>
      </c>
      <c r="I392" s="68">
        <v>1041.67</v>
      </c>
      <c r="J392" s="68">
        <f>J314</f>
        <v>2471.77</v>
      </c>
      <c r="K392" s="68">
        <f t="shared" si="54"/>
        <v>3513.44</v>
      </c>
    </row>
    <row r="393" spans="1:11" ht="14.25" customHeight="1" outlineLevel="1">
      <c r="A393" s="69">
        <v>280</v>
      </c>
      <c r="B393" s="69">
        <v>204</v>
      </c>
      <c r="C393" s="69" t="s">
        <v>276</v>
      </c>
      <c r="D393" s="20" t="s">
        <v>181</v>
      </c>
      <c r="E393" s="20">
        <v>164.8</v>
      </c>
      <c r="F393" s="21">
        <f>I393*E393</f>
        <v>68667.216</v>
      </c>
      <c r="G393" s="21">
        <f>J393*E393</f>
        <v>0</v>
      </c>
      <c r="H393" s="21">
        <f>F393+G393</f>
        <v>68667.216</v>
      </c>
      <c r="I393" s="21">
        <v>416.67</v>
      </c>
      <c r="J393" s="21">
        <v>0</v>
      </c>
      <c r="K393" s="21">
        <f t="shared" si="54"/>
        <v>416.67</v>
      </c>
    </row>
    <row r="394" spans="1:11" ht="14.25" customHeight="1" outlineLevel="1">
      <c r="A394" s="26">
        <v>281</v>
      </c>
      <c r="B394" s="26"/>
      <c r="C394" s="26" t="s">
        <v>277</v>
      </c>
      <c r="D394" s="27"/>
      <c r="E394" s="27"/>
      <c r="F394" s="28">
        <f>SUM(F395:F404)</f>
        <v>8036404.0865000002</v>
      </c>
      <c r="G394" s="28">
        <f>SUM(G395:G404)</f>
        <v>4302008.4788899999</v>
      </c>
      <c r="H394" s="28">
        <f>SUM(H395:H404)</f>
        <v>12338412.565389998</v>
      </c>
      <c r="I394" s="28"/>
      <c r="J394" s="28"/>
      <c r="K394" s="28">
        <f t="shared" si="54"/>
        <v>0</v>
      </c>
    </row>
    <row r="395" spans="1:11" ht="27" customHeight="1" outlineLevel="1">
      <c r="A395" s="75">
        <v>281</v>
      </c>
      <c r="B395" s="75">
        <v>205</v>
      </c>
      <c r="C395" s="75" t="s">
        <v>213</v>
      </c>
      <c r="D395" s="76" t="s">
        <v>32</v>
      </c>
      <c r="E395" s="76">
        <v>1747.5</v>
      </c>
      <c r="F395" s="77">
        <f t="shared" ref="F395:F404" si="55">I395*E395</f>
        <v>575224.57500000007</v>
      </c>
      <c r="G395" s="77">
        <f t="shared" ref="G395:G404" si="56">J395*E395</f>
        <v>180569.17499999999</v>
      </c>
      <c r="H395" s="77">
        <f t="shared" ref="H395:H404" si="57">F395+G395</f>
        <v>755793.75</v>
      </c>
      <c r="I395" s="77">
        <v>329.17</v>
      </c>
      <c r="J395" s="77">
        <f>J225</f>
        <v>103.33</v>
      </c>
      <c r="K395" s="77">
        <f t="shared" si="54"/>
        <v>432.5</v>
      </c>
    </row>
    <row r="396" spans="1:11" ht="27" customHeight="1" outlineLevel="1">
      <c r="A396" s="66">
        <v>282</v>
      </c>
      <c r="B396" s="66">
        <v>206</v>
      </c>
      <c r="C396" s="66" t="s">
        <v>214</v>
      </c>
      <c r="D396" s="67" t="s">
        <v>32</v>
      </c>
      <c r="E396" s="67">
        <v>1747.5</v>
      </c>
      <c r="F396" s="68">
        <f t="shared" si="55"/>
        <v>129612.075</v>
      </c>
      <c r="G396" s="68">
        <f t="shared" si="56"/>
        <v>65880.75</v>
      </c>
      <c r="H396" s="68">
        <f t="shared" si="57"/>
        <v>195492.82500000001</v>
      </c>
      <c r="I396" s="68">
        <v>74.17</v>
      </c>
      <c r="J396" s="68">
        <f>J226</f>
        <v>37.700000000000003</v>
      </c>
      <c r="K396" s="68">
        <f t="shared" si="54"/>
        <v>111.87</v>
      </c>
    </row>
    <row r="397" spans="1:11" ht="27" customHeight="1" outlineLevel="1">
      <c r="A397" s="66">
        <v>283</v>
      </c>
      <c r="B397" s="66">
        <v>207</v>
      </c>
      <c r="C397" s="66" t="s">
        <v>215</v>
      </c>
      <c r="D397" s="67" t="s">
        <v>32</v>
      </c>
      <c r="E397" s="67">
        <v>1788.12</v>
      </c>
      <c r="F397" s="68">
        <f t="shared" si="55"/>
        <v>476837.96039999998</v>
      </c>
      <c r="G397" s="68">
        <f t="shared" si="56"/>
        <v>398661.35399999993</v>
      </c>
      <c r="H397" s="68">
        <f t="shared" si="57"/>
        <v>875499.31439999992</v>
      </c>
      <c r="I397" s="68">
        <v>266.67</v>
      </c>
      <c r="J397" s="68">
        <f>J227</f>
        <v>222.95</v>
      </c>
      <c r="K397" s="68">
        <f t="shared" si="54"/>
        <v>489.62</v>
      </c>
    </row>
    <row r="398" spans="1:11" ht="27" customHeight="1" outlineLevel="1">
      <c r="A398" s="66">
        <v>284</v>
      </c>
      <c r="B398" s="66">
        <v>208</v>
      </c>
      <c r="C398" s="66" t="s">
        <v>278</v>
      </c>
      <c r="D398" s="67" t="s">
        <v>32</v>
      </c>
      <c r="E398" s="67">
        <v>1754.5</v>
      </c>
      <c r="F398" s="68">
        <f t="shared" si="55"/>
        <v>2876134.3050000002</v>
      </c>
      <c r="G398" s="68">
        <f t="shared" si="56"/>
        <v>1469797.1095500002</v>
      </c>
      <c r="H398" s="68">
        <f t="shared" si="57"/>
        <v>4345931.4145500008</v>
      </c>
      <c r="I398" s="68">
        <v>1639.29</v>
      </c>
      <c r="J398" s="68">
        <f>J320</f>
        <v>837.72990000000004</v>
      </c>
      <c r="K398" s="68">
        <f t="shared" si="54"/>
        <v>2477.0199000000002</v>
      </c>
    </row>
    <row r="399" spans="1:11" ht="14.25" customHeight="1" outlineLevel="1">
      <c r="A399" s="66">
        <v>285</v>
      </c>
      <c r="B399" s="66">
        <v>209</v>
      </c>
      <c r="C399" s="66" t="s">
        <v>217</v>
      </c>
      <c r="D399" s="67" t="s">
        <v>32</v>
      </c>
      <c r="E399" s="67">
        <v>1803.6</v>
      </c>
      <c r="F399" s="68">
        <f t="shared" si="55"/>
        <v>2560588.9559999998</v>
      </c>
      <c r="G399" s="68">
        <f t="shared" si="56"/>
        <v>990957.17843999993</v>
      </c>
      <c r="H399" s="68">
        <f t="shared" si="57"/>
        <v>3551546.1344399997</v>
      </c>
      <c r="I399" s="68">
        <v>1419.71</v>
      </c>
      <c r="J399" s="68">
        <f>J321</f>
        <v>549.43290000000002</v>
      </c>
      <c r="K399" s="68">
        <f t="shared" si="54"/>
        <v>1969.1429000000001</v>
      </c>
    </row>
    <row r="400" spans="1:11" ht="27" customHeight="1" outlineLevel="1">
      <c r="A400" s="66">
        <v>286</v>
      </c>
      <c r="B400" s="66">
        <v>210</v>
      </c>
      <c r="C400" s="66" t="s">
        <v>218</v>
      </c>
      <c r="D400" s="67" t="s">
        <v>32</v>
      </c>
      <c r="E400" s="67">
        <v>1783.55</v>
      </c>
      <c r="F400" s="68">
        <f t="shared" si="55"/>
        <v>624242.5</v>
      </c>
      <c r="G400" s="68">
        <f t="shared" si="56"/>
        <v>331865.14849999995</v>
      </c>
      <c r="H400" s="68">
        <f t="shared" si="57"/>
        <v>956107.64849999989</v>
      </c>
      <c r="I400" s="68">
        <v>350</v>
      </c>
      <c r="J400" s="68">
        <f>J230</f>
        <v>186.07</v>
      </c>
      <c r="K400" s="68">
        <f t="shared" si="54"/>
        <v>536.06999999999994</v>
      </c>
    </row>
    <row r="401" spans="1:11" ht="27" customHeight="1" outlineLevel="1">
      <c r="A401" s="66">
        <v>287</v>
      </c>
      <c r="B401" s="66">
        <v>211</v>
      </c>
      <c r="C401" s="66" t="s">
        <v>219</v>
      </c>
      <c r="D401" s="67" t="s">
        <v>32</v>
      </c>
      <c r="E401" s="67">
        <v>1817.93</v>
      </c>
      <c r="F401" s="68">
        <f t="shared" si="55"/>
        <v>636275.5</v>
      </c>
      <c r="G401" s="68">
        <f t="shared" si="56"/>
        <v>558795.32339999999</v>
      </c>
      <c r="H401" s="68">
        <f t="shared" si="57"/>
        <v>1195070.8234000001</v>
      </c>
      <c r="I401" s="68">
        <v>350</v>
      </c>
      <c r="J401" s="68">
        <f>J231</f>
        <v>307.38</v>
      </c>
      <c r="K401" s="68">
        <f t="shared" si="54"/>
        <v>657.38</v>
      </c>
    </row>
    <row r="402" spans="1:11" ht="27" customHeight="1" outlineLevel="1">
      <c r="A402" s="66">
        <v>288</v>
      </c>
      <c r="B402" s="66">
        <v>212</v>
      </c>
      <c r="C402" s="66" t="s">
        <v>279</v>
      </c>
      <c r="D402" s="67" t="s">
        <v>32</v>
      </c>
      <c r="E402" s="67">
        <v>136.53</v>
      </c>
      <c r="F402" s="68">
        <f t="shared" si="55"/>
        <v>77367.455099999992</v>
      </c>
      <c r="G402" s="68">
        <f t="shared" si="56"/>
        <v>155644.20000000001</v>
      </c>
      <c r="H402" s="68">
        <f t="shared" si="57"/>
        <v>233011.6551</v>
      </c>
      <c r="I402" s="68">
        <v>566.66999999999996</v>
      </c>
      <c r="J402" s="68">
        <f>J324</f>
        <v>1140</v>
      </c>
      <c r="K402" s="68">
        <f t="shared" si="54"/>
        <v>1706.67</v>
      </c>
    </row>
    <row r="403" spans="1:11" ht="14.25" customHeight="1" outlineLevel="1">
      <c r="A403" s="69">
        <v>289</v>
      </c>
      <c r="B403" s="69">
        <v>213</v>
      </c>
      <c r="C403" s="69" t="s">
        <v>300</v>
      </c>
      <c r="D403" s="20" t="s">
        <v>32</v>
      </c>
      <c r="E403" s="20">
        <v>179.16</v>
      </c>
      <c r="F403" s="21">
        <f t="shared" si="55"/>
        <v>62706</v>
      </c>
      <c r="G403" s="21">
        <f t="shared" si="56"/>
        <v>134952.26999999999</v>
      </c>
      <c r="H403" s="21">
        <f t="shared" si="57"/>
        <v>197658.27</v>
      </c>
      <c r="I403" s="21">
        <v>350</v>
      </c>
      <c r="J403" s="21">
        <f>J325</f>
        <v>753.24999999999989</v>
      </c>
      <c r="K403" s="21">
        <f t="shared" si="54"/>
        <v>1103.25</v>
      </c>
    </row>
    <row r="404" spans="1:11" ht="14.25" customHeight="1" outlineLevel="1">
      <c r="A404" s="66">
        <v>290</v>
      </c>
      <c r="B404" s="66">
        <v>214</v>
      </c>
      <c r="C404" s="66" t="s">
        <v>303</v>
      </c>
      <c r="D404" s="67" t="s">
        <v>16</v>
      </c>
      <c r="E404" s="67">
        <v>2607</v>
      </c>
      <c r="F404" s="68">
        <f t="shared" si="55"/>
        <v>17414.759999999998</v>
      </c>
      <c r="G404" s="68">
        <f t="shared" si="56"/>
        <v>14885.97</v>
      </c>
      <c r="H404" s="68">
        <f t="shared" si="57"/>
        <v>32300.729999999996</v>
      </c>
      <c r="I404" s="68">
        <v>6.68</v>
      </c>
      <c r="J404" s="68">
        <f>[1]МТР_АР!H257</f>
        <v>5.71</v>
      </c>
      <c r="K404" s="68">
        <f t="shared" si="54"/>
        <v>12.39</v>
      </c>
    </row>
    <row r="405" spans="1:11" ht="14.25" customHeight="1" outlineLevel="1">
      <c r="A405" s="26">
        <v>291</v>
      </c>
      <c r="B405" s="26"/>
      <c r="C405" s="26" t="s">
        <v>281</v>
      </c>
      <c r="D405" s="27"/>
      <c r="E405" s="27"/>
      <c r="F405" s="28">
        <f>SUM(F406)</f>
        <v>140217</v>
      </c>
      <c r="G405" s="28">
        <f>SUM(G406)</f>
        <v>369536</v>
      </c>
      <c r="H405" s="28">
        <f>SUM(H406)</f>
        <v>509753</v>
      </c>
      <c r="I405" s="28"/>
      <c r="J405" s="28"/>
      <c r="K405" s="28">
        <f t="shared" si="54"/>
        <v>0</v>
      </c>
    </row>
    <row r="406" spans="1:11" ht="14.25" customHeight="1" outlineLevel="1">
      <c r="A406" s="66">
        <v>291</v>
      </c>
      <c r="B406" s="66">
        <v>215</v>
      </c>
      <c r="C406" s="66" t="s">
        <v>282</v>
      </c>
      <c r="D406" s="67" t="s">
        <v>16</v>
      </c>
      <c r="E406" s="67">
        <v>4</v>
      </c>
      <c r="F406" s="68">
        <f>I406*E406</f>
        <v>140217</v>
      </c>
      <c r="G406" s="68">
        <f>J406*E406</f>
        <v>369536</v>
      </c>
      <c r="H406" s="68">
        <f>F406+G406</f>
        <v>509753</v>
      </c>
      <c r="I406" s="68">
        <v>35054.25</v>
      </c>
      <c r="J406" s="68">
        <f>[1]МТР_АР!H261</f>
        <v>92384</v>
      </c>
      <c r="K406" s="68">
        <f t="shared" si="54"/>
        <v>127438.25</v>
      </c>
    </row>
    <row r="407" spans="1:11" ht="14.25" customHeight="1" outlineLevel="1">
      <c r="A407" s="26">
        <v>292</v>
      </c>
      <c r="B407" s="26"/>
      <c r="C407" s="26" t="s">
        <v>283</v>
      </c>
      <c r="D407" s="27"/>
      <c r="E407" s="27"/>
      <c r="F407" s="28">
        <f>SUM(F408:F409)</f>
        <v>3506432.4</v>
      </c>
      <c r="G407" s="28">
        <f>SUM(G408:G409)</f>
        <v>10767384</v>
      </c>
      <c r="H407" s="28">
        <f>SUM(H408:H409)</f>
        <v>14273816.4</v>
      </c>
      <c r="I407" s="28"/>
      <c r="J407" s="28"/>
      <c r="K407" s="28">
        <f t="shared" si="54"/>
        <v>0</v>
      </c>
    </row>
    <row r="408" spans="1:11" ht="40.5" customHeight="1" outlineLevel="1">
      <c r="A408" s="66">
        <v>292</v>
      </c>
      <c r="B408" s="66">
        <v>216</v>
      </c>
      <c r="C408" s="66" t="s">
        <v>284</v>
      </c>
      <c r="D408" s="67" t="s">
        <v>32</v>
      </c>
      <c r="E408" s="67">
        <v>666.62</v>
      </c>
      <c r="F408" s="68">
        <f>E408*I408</f>
        <v>3346432.4</v>
      </c>
      <c r="G408" s="68">
        <f>J408*E408</f>
        <v>8799384</v>
      </c>
      <c r="H408" s="68">
        <f>F408+G408</f>
        <v>12145816.4</v>
      </c>
      <c r="I408" s="68">
        <v>5020</v>
      </c>
      <c r="J408" s="88">
        <v>13200</v>
      </c>
      <c r="K408" s="68">
        <f t="shared" si="54"/>
        <v>18220</v>
      </c>
    </row>
    <row r="409" spans="1:11" ht="27" customHeight="1" outlineLevel="1">
      <c r="A409" s="69">
        <v>293</v>
      </c>
      <c r="B409" s="69">
        <v>217</v>
      </c>
      <c r="C409" s="69" t="s">
        <v>285</v>
      </c>
      <c r="D409" s="20" t="s">
        <v>286</v>
      </c>
      <c r="E409" s="20">
        <v>160</v>
      </c>
      <c r="F409" s="21">
        <f>E409*I409</f>
        <v>160000</v>
      </c>
      <c r="G409" s="21">
        <f>J409*E409</f>
        <v>1968000</v>
      </c>
      <c r="H409" s="21">
        <f>F409+G409</f>
        <v>2128000</v>
      </c>
      <c r="I409" s="21">
        <v>1000</v>
      </c>
      <c r="J409" s="21">
        <f>J331</f>
        <v>12300</v>
      </c>
      <c r="K409" s="21">
        <f t="shared" si="54"/>
        <v>13300</v>
      </c>
    </row>
    <row r="410" spans="1:11" ht="41.7" customHeight="1" outlineLevel="1">
      <c r="A410" s="26">
        <v>294</v>
      </c>
      <c r="B410" s="26"/>
      <c r="C410" s="26" t="s">
        <v>287</v>
      </c>
      <c r="D410" s="27"/>
      <c r="E410" s="27"/>
      <c r="F410" s="28">
        <f>SUM(F411)</f>
        <v>2044846.9079999998</v>
      </c>
      <c r="G410" s="28">
        <f>SUM(G411)</f>
        <v>1346006.8596000001</v>
      </c>
      <c r="H410" s="28">
        <f>SUM(H411)</f>
        <v>3390853.7675999999</v>
      </c>
      <c r="I410" s="28"/>
      <c r="J410" s="28"/>
      <c r="K410" s="28">
        <f t="shared" si="54"/>
        <v>0</v>
      </c>
    </row>
    <row r="411" spans="1:11" ht="27" customHeight="1" outlineLevel="1">
      <c r="A411" s="66">
        <v>294</v>
      </c>
      <c r="B411" s="66">
        <v>218</v>
      </c>
      <c r="C411" s="66" t="s">
        <v>304</v>
      </c>
      <c r="D411" s="67" t="s">
        <v>18</v>
      </c>
      <c r="E411" s="67">
        <v>4907.24</v>
      </c>
      <c r="F411" s="68">
        <f>E411*I411</f>
        <v>2044846.9079999998</v>
      </c>
      <c r="G411" s="68">
        <f>J411*E411</f>
        <v>1346006.8596000001</v>
      </c>
      <c r="H411" s="68">
        <f>F411+G411</f>
        <v>3390853.7675999999</v>
      </c>
      <c r="I411" s="68">
        <v>416.7</v>
      </c>
      <c r="J411" s="68">
        <f>J333</f>
        <v>274.29000000000002</v>
      </c>
      <c r="K411" s="68">
        <f t="shared" si="54"/>
        <v>690.99</v>
      </c>
    </row>
    <row r="412" spans="1:11" ht="27.75" customHeight="1" outlineLevel="1">
      <c r="A412" s="26">
        <v>295</v>
      </c>
      <c r="B412" s="26"/>
      <c r="C412" s="26" t="s">
        <v>305</v>
      </c>
      <c r="D412" s="27"/>
      <c r="E412" s="27"/>
      <c r="F412" s="28">
        <f>SUM(F413)</f>
        <v>813889.36911600002</v>
      </c>
      <c r="G412" s="28">
        <f>SUM(G413)</f>
        <v>793730.68470600015</v>
      </c>
      <c r="H412" s="28">
        <f>SUM(H413)</f>
        <v>1607620.053822</v>
      </c>
      <c r="I412" s="28"/>
      <c r="J412" s="28"/>
      <c r="K412" s="28">
        <f t="shared" si="54"/>
        <v>0</v>
      </c>
    </row>
    <row r="413" spans="1:11" ht="14.25" customHeight="1" outlineLevel="1">
      <c r="A413" s="66">
        <v>295</v>
      </c>
      <c r="B413" s="66">
        <v>219</v>
      </c>
      <c r="C413" s="66" t="s">
        <v>290</v>
      </c>
      <c r="D413" s="67" t="s">
        <v>91</v>
      </c>
      <c r="E413" s="67">
        <v>5.4118000000000004</v>
      </c>
      <c r="F413" s="68">
        <f>E413*I413</f>
        <v>813889.36911600002</v>
      </c>
      <c r="G413" s="68">
        <f>J413*E413</f>
        <v>793730.68470600015</v>
      </c>
      <c r="H413" s="96">
        <f>F413+G413</f>
        <v>1607620.053822</v>
      </c>
      <c r="I413" s="68">
        <v>150391.62</v>
      </c>
      <c r="J413" s="68">
        <f>J335</f>
        <v>146666.67000000001</v>
      </c>
      <c r="K413" s="68">
        <f t="shared" si="54"/>
        <v>297058.29000000004</v>
      </c>
    </row>
    <row r="414" spans="1:11" ht="14.25" customHeight="1" outlineLevel="1">
      <c r="A414" s="26">
        <v>296</v>
      </c>
      <c r="B414" s="26"/>
      <c r="C414" s="26" t="s">
        <v>291</v>
      </c>
      <c r="D414" s="27"/>
      <c r="E414" s="27"/>
      <c r="F414" s="28">
        <f>SUM(F415)</f>
        <v>513018.55569999997</v>
      </c>
      <c r="G414" s="28">
        <f>SUM(G415)</f>
        <v>40297.104299999999</v>
      </c>
      <c r="H414" s="28">
        <f>SUM(H415)</f>
        <v>553315.65999999992</v>
      </c>
      <c r="I414" s="28"/>
      <c r="J414" s="28"/>
      <c r="K414" s="28">
        <f t="shared" si="54"/>
        <v>0</v>
      </c>
    </row>
    <row r="415" spans="1:11" ht="27" customHeight="1" outlineLevel="1">
      <c r="A415" s="66">
        <v>296</v>
      </c>
      <c r="B415" s="66">
        <v>220</v>
      </c>
      <c r="C415" s="66" t="s">
        <v>292</v>
      </c>
      <c r="D415" s="67" t="s">
        <v>32</v>
      </c>
      <c r="E415" s="67">
        <v>741.71</v>
      </c>
      <c r="F415" s="68">
        <f>E415*I415</f>
        <v>513018.55569999997</v>
      </c>
      <c r="G415" s="68">
        <f>J415*E415</f>
        <v>40297.104299999999</v>
      </c>
      <c r="H415" s="68">
        <f>F415+G415</f>
        <v>553315.65999999992</v>
      </c>
      <c r="I415" s="68">
        <v>691.67</v>
      </c>
      <c r="J415" s="68">
        <f>J337</f>
        <v>54.33</v>
      </c>
      <c r="K415" s="68">
        <f t="shared" si="54"/>
        <v>746</v>
      </c>
    </row>
    <row r="416" spans="1:11" ht="14.25" customHeight="1" outlineLevel="1">
      <c r="A416" s="26">
        <v>297</v>
      </c>
      <c r="B416" s="26"/>
      <c r="C416" s="26" t="s">
        <v>293</v>
      </c>
      <c r="D416" s="27"/>
      <c r="E416" s="27"/>
      <c r="F416" s="28">
        <f>SUM(F417:F420)</f>
        <v>358703.04</v>
      </c>
      <c r="G416" s="28">
        <f>SUM(G417:G420)</f>
        <v>632661.12</v>
      </c>
      <c r="H416" s="28">
        <f>SUM(H417:H420)</f>
        <v>991364.16</v>
      </c>
      <c r="I416" s="28"/>
      <c r="J416" s="28"/>
      <c r="K416" s="28">
        <f t="shared" si="54"/>
        <v>0</v>
      </c>
    </row>
    <row r="417" spans="1:11" ht="14.25" customHeight="1" outlineLevel="1">
      <c r="A417" s="66">
        <v>297</v>
      </c>
      <c r="B417" s="66">
        <v>221</v>
      </c>
      <c r="C417" s="66" t="s">
        <v>294</v>
      </c>
      <c r="D417" s="67" t="s">
        <v>18</v>
      </c>
      <c r="E417" s="67">
        <v>288</v>
      </c>
      <c r="F417" s="68">
        <f>E417*I417</f>
        <v>311397.12</v>
      </c>
      <c r="G417" s="68">
        <f>J417*E417</f>
        <v>338371.2</v>
      </c>
      <c r="H417" s="68">
        <f>F417+G417</f>
        <v>649768.32000000007</v>
      </c>
      <c r="I417" s="68">
        <v>1081.24</v>
      </c>
      <c r="J417" s="68">
        <f>J339</f>
        <v>1174.9000000000001</v>
      </c>
      <c r="K417" s="68">
        <f t="shared" si="54"/>
        <v>2256.1400000000003</v>
      </c>
    </row>
    <row r="418" spans="1:11" ht="27" customHeight="1" outlineLevel="1">
      <c r="A418" s="66">
        <v>298</v>
      </c>
      <c r="B418" s="66">
        <v>222</v>
      </c>
      <c r="C418" s="66" t="s">
        <v>295</v>
      </c>
      <c r="D418" s="67" t="s">
        <v>16</v>
      </c>
      <c r="E418" s="67">
        <v>24</v>
      </c>
      <c r="F418" s="68">
        <f>E418*I418</f>
        <v>11482.08</v>
      </c>
      <c r="G418" s="68">
        <f>J418*E418</f>
        <v>195120</v>
      </c>
      <c r="H418" s="68">
        <f>F418+G418</f>
        <v>206602.08</v>
      </c>
      <c r="I418" s="68">
        <v>478.42</v>
      </c>
      <c r="J418" s="68">
        <f>J340</f>
        <v>8130</v>
      </c>
      <c r="K418" s="68">
        <f t="shared" si="54"/>
        <v>8608.42</v>
      </c>
    </row>
    <row r="419" spans="1:11" ht="27" customHeight="1" outlineLevel="1">
      <c r="A419" s="66">
        <v>299</v>
      </c>
      <c r="B419" s="66">
        <v>223</v>
      </c>
      <c r="C419" s="66" t="s">
        <v>296</v>
      </c>
      <c r="D419" s="67" t="s">
        <v>18</v>
      </c>
      <c r="E419" s="67">
        <v>96</v>
      </c>
      <c r="F419" s="68">
        <f>E419*I419</f>
        <v>17911.68</v>
      </c>
      <c r="G419" s="68">
        <f>J419*E419</f>
        <v>86209.919999999998</v>
      </c>
      <c r="H419" s="68">
        <f>F419+G419</f>
        <v>104121.60000000001</v>
      </c>
      <c r="I419" s="68">
        <v>186.58</v>
      </c>
      <c r="J419" s="68">
        <f>J341</f>
        <v>898.02</v>
      </c>
      <c r="K419" s="68">
        <f t="shared" si="54"/>
        <v>1084.5999999999999</v>
      </c>
    </row>
    <row r="420" spans="1:11" ht="27" customHeight="1" outlineLevel="1">
      <c r="A420" s="66">
        <v>300</v>
      </c>
      <c r="B420" s="66">
        <v>224</v>
      </c>
      <c r="C420" s="66" t="s">
        <v>297</v>
      </c>
      <c r="D420" s="67" t="s">
        <v>16</v>
      </c>
      <c r="E420" s="67">
        <v>24</v>
      </c>
      <c r="F420" s="68">
        <f>E420*I420</f>
        <v>17912.16</v>
      </c>
      <c r="G420" s="68">
        <f>J420*E420</f>
        <v>12960</v>
      </c>
      <c r="H420" s="68">
        <f>F420+G420</f>
        <v>30872.16</v>
      </c>
      <c r="I420" s="68">
        <v>746.34</v>
      </c>
      <c r="J420" s="68">
        <f>J342</f>
        <v>540</v>
      </c>
      <c r="K420" s="68">
        <f t="shared" si="54"/>
        <v>1286.3400000000001</v>
      </c>
    </row>
    <row r="421" spans="1:11" ht="14.25" customHeight="1" outlineLevel="1">
      <c r="A421" s="85">
        <v>301</v>
      </c>
      <c r="B421" s="85"/>
      <c r="C421" s="85" t="s">
        <v>306</v>
      </c>
      <c r="D421" s="86"/>
      <c r="E421" s="86"/>
      <c r="F421" s="87">
        <f>F422+F426+F430+F433+F444+F446+F449+F451+F453+F455</f>
        <v>26680410.993473601</v>
      </c>
      <c r="G421" s="87">
        <f>G422+G426+G430+G433+G444+G446+G449+G451+G453+G455</f>
        <v>32421489.671153598</v>
      </c>
      <c r="H421" s="87">
        <f>F421+G421</f>
        <v>59101900.664627194</v>
      </c>
      <c r="I421" s="87"/>
      <c r="J421" s="87"/>
      <c r="K421" s="87">
        <f t="shared" si="54"/>
        <v>0</v>
      </c>
    </row>
    <row r="422" spans="1:11" ht="14.25" customHeight="1" outlineLevel="1">
      <c r="A422" s="26">
        <v>302</v>
      </c>
      <c r="B422" s="26"/>
      <c r="C422" s="26" t="s">
        <v>36</v>
      </c>
      <c r="D422" s="27"/>
      <c r="E422" s="27"/>
      <c r="F422" s="28">
        <f>SUM(F423:F425)</f>
        <v>2099179.8908807999</v>
      </c>
      <c r="G422" s="28">
        <f>SUM(G423:G425)</f>
        <v>0</v>
      </c>
      <c r="H422" s="28">
        <f>SUM(H423:H425)</f>
        <v>2099179.8908807999</v>
      </c>
      <c r="I422" s="28"/>
      <c r="J422" s="28"/>
      <c r="K422" s="28">
        <f t="shared" si="54"/>
        <v>0</v>
      </c>
    </row>
    <row r="423" spans="1:11" ht="14.25" customHeight="1" outlineLevel="1">
      <c r="A423" s="69">
        <v>301</v>
      </c>
      <c r="B423" s="69">
        <v>225</v>
      </c>
      <c r="C423" s="69" t="s">
        <v>270</v>
      </c>
      <c r="D423" s="20" t="s">
        <v>32</v>
      </c>
      <c r="E423" s="20">
        <v>1329.44</v>
      </c>
      <c r="F423" s="21">
        <f>E423*I423</f>
        <v>1527526.56</v>
      </c>
      <c r="G423" s="21">
        <f>E423*J423</f>
        <v>0</v>
      </c>
      <c r="H423" s="21">
        <f>F423+G423</f>
        <v>1527526.56</v>
      </c>
      <c r="I423" s="21">
        <v>1149</v>
      </c>
      <c r="J423" s="21">
        <v>0</v>
      </c>
      <c r="K423" s="21">
        <f t="shared" si="54"/>
        <v>1149</v>
      </c>
    </row>
    <row r="424" spans="1:11" ht="14.25" customHeight="1" outlineLevel="1">
      <c r="A424" s="69">
        <v>302</v>
      </c>
      <c r="B424" s="69">
        <v>226</v>
      </c>
      <c r="C424" s="69" t="s">
        <v>271</v>
      </c>
      <c r="D424" s="20" t="s">
        <v>91</v>
      </c>
      <c r="E424" s="20">
        <v>5.9280400000000002</v>
      </c>
      <c r="F424" s="21">
        <f>E424*I424</f>
        <v>444603</v>
      </c>
      <c r="G424" s="21">
        <f>E424*J424</f>
        <v>0</v>
      </c>
      <c r="H424" s="21">
        <f>F424+G424</f>
        <v>444603</v>
      </c>
      <c r="I424" s="21">
        <v>75000</v>
      </c>
      <c r="J424" s="21">
        <v>0</v>
      </c>
      <c r="K424" s="21">
        <f t="shared" si="54"/>
        <v>75000</v>
      </c>
    </row>
    <row r="425" spans="1:11" ht="14.25" customHeight="1" outlineLevel="1">
      <c r="A425" s="69">
        <v>303</v>
      </c>
      <c r="B425" s="69">
        <v>227</v>
      </c>
      <c r="C425" s="69" t="s">
        <v>210</v>
      </c>
      <c r="D425" s="20" t="s">
        <v>91</v>
      </c>
      <c r="E425" s="20">
        <v>0.57201000000000002</v>
      </c>
      <c r="F425" s="21">
        <f>E425*I425</f>
        <v>127050.3308808</v>
      </c>
      <c r="G425" s="21">
        <f>E425*J425</f>
        <v>0</v>
      </c>
      <c r="H425" s="21">
        <f>F425+G425</f>
        <v>127050.3308808</v>
      </c>
      <c r="I425" s="21">
        <v>222112.08</v>
      </c>
      <c r="J425" s="21">
        <v>0</v>
      </c>
      <c r="K425" s="21">
        <f t="shared" si="54"/>
        <v>222112.08</v>
      </c>
    </row>
    <row r="426" spans="1:11" ht="14.25" customHeight="1" outlineLevel="1">
      <c r="A426" s="26">
        <v>304</v>
      </c>
      <c r="B426" s="26"/>
      <c r="C426" s="26" t="s">
        <v>45</v>
      </c>
      <c r="D426" s="27"/>
      <c r="E426" s="27"/>
      <c r="F426" s="28">
        <f>SUM(F427:F429)</f>
        <v>5388927.3638767991</v>
      </c>
      <c r="G426" s="28">
        <f>SUM(G427:G429)</f>
        <v>3672862.9655175996</v>
      </c>
      <c r="H426" s="28">
        <f>SUM(H427:H429)</f>
        <v>9061790.3293943983</v>
      </c>
      <c r="I426" s="28"/>
      <c r="J426" s="28"/>
      <c r="K426" s="28">
        <f t="shared" si="54"/>
        <v>0</v>
      </c>
    </row>
    <row r="427" spans="1:11" ht="14.25" customHeight="1" outlineLevel="1">
      <c r="A427" s="66">
        <v>304</v>
      </c>
      <c r="B427" s="66">
        <v>228</v>
      </c>
      <c r="C427" s="66" t="s">
        <v>272</v>
      </c>
      <c r="D427" s="67" t="s">
        <v>91</v>
      </c>
      <c r="E427" s="67">
        <v>34.655279999999998</v>
      </c>
      <c r="F427" s="68">
        <f>E427*I427</f>
        <v>5200096.1538767992</v>
      </c>
      <c r="G427" s="68">
        <f>J427*E427</f>
        <v>1790522.9155175998</v>
      </c>
      <c r="H427" s="68">
        <f>F427+G427</f>
        <v>6990619.0693943985</v>
      </c>
      <c r="I427" s="68">
        <v>150052.06</v>
      </c>
      <c r="J427" s="68">
        <f>[1]МТР_АР!H282</f>
        <v>51666.67</v>
      </c>
      <c r="K427" s="68">
        <f t="shared" si="54"/>
        <v>201718.72999999998</v>
      </c>
    </row>
    <row r="428" spans="1:11" ht="40.5" customHeight="1" outlineLevel="1">
      <c r="A428" s="66">
        <v>305</v>
      </c>
      <c r="B428" s="66">
        <v>229</v>
      </c>
      <c r="C428" s="66" t="s">
        <v>273</v>
      </c>
      <c r="D428" s="67" t="s">
        <v>16</v>
      </c>
      <c r="E428" s="67">
        <v>592</v>
      </c>
      <c r="F428" s="68">
        <f>E428*I428</f>
        <v>148000</v>
      </c>
      <c r="G428" s="68">
        <f>J428*E428</f>
        <v>1513152</v>
      </c>
      <c r="H428" s="68">
        <f>F428+G428</f>
        <v>1661152</v>
      </c>
      <c r="I428" s="68">
        <v>250</v>
      </c>
      <c r="J428" s="68">
        <f>J312</f>
        <v>2556</v>
      </c>
      <c r="K428" s="68">
        <f t="shared" si="54"/>
        <v>2806</v>
      </c>
    </row>
    <row r="429" spans="1:11" ht="27" customHeight="1" outlineLevel="1">
      <c r="A429" s="66">
        <v>306</v>
      </c>
      <c r="B429" s="66">
        <v>230</v>
      </c>
      <c r="C429" s="66" t="s">
        <v>299</v>
      </c>
      <c r="D429" s="67" t="s">
        <v>32</v>
      </c>
      <c r="E429" s="67">
        <v>49</v>
      </c>
      <c r="F429" s="68">
        <f>E429*I429</f>
        <v>40831.21</v>
      </c>
      <c r="G429" s="68">
        <f>J429*E429</f>
        <v>369188.05</v>
      </c>
      <c r="H429" s="68">
        <f>F429+G429</f>
        <v>410019.26</v>
      </c>
      <c r="I429" s="68">
        <v>833.29</v>
      </c>
      <c r="J429" s="68">
        <f>J351</f>
        <v>7534.45</v>
      </c>
      <c r="K429" s="68">
        <f t="shared" si="54"/>
        <v>8367.74</v>
      </c>
    </row>
    <row r="430" spans="1:11" ht="14.25" customHeight="1" outlineLevel="1">
      <c r="A430" s="26">
        <v>307</v>
      </c>
      <c r="B430" s="26"/>
      <c r="C430" s="26" t="s">
        <v>274</v>
      </c>
      <c r="D430" s="27"/>
      <c r="E430" s="27"/>
      <c r="F430" s="28">
        <f>SUM(F431:F432)</f>
        <v>1051295.5380000002</v>
      </c>
      <c r="G430" s="28">
        <f>SUM(G431:G432)</f>
        <v>2243872.8059999999</v>
      </c>
      <c r="H430" s="28">
        <f>SUM(H431:H432)</f>
        <v>3295168.344</v>
      </c>
      <c r="I430" s="28"/>
      <c r="J430" s="28"/>
      <c r="K430" s="28">
        <f t="shared" si="54"/>
        <v>0</v>
      </c>
    </row>
    <row r="431" spans="1:11" ht="14.25" customHeight="1" outlineLevel="1">
      <c r="A431" s="66">
        <v>307</v>
      </c>
      <c r="B431" s="66">
        <v>231</v>
      </c>
      <c r="C431" s="66" t="s">
        <v>275</v>
      </c>
      <c r="D431" s="67" t="s">
        <v>32</v>
      </c>
      <c r="E431" s="67">
        <v>907.8</v>
      </c>
      <c r="F431" s="68">
        <f>E431*I431</f>
        <v>945628.02600000007</v>
      </c>
      <c r="G431" s="68">
        <f>J431*E431</f>
        <v>2243872.8059999999</v>
      </c>
      <c r="H431" s="68">
        <f>F431+G431</f>
        <v>3189500.8319999999</v>
      </c>
      <c r="I431" s="68">
        <v>1041.67</v>
      </c>
      <c r="J431" s="68">
        <f>J314</f>
        <v>2471.77</v>
      </c>
      <c r="K431" s="68">
        <f t="shared" si="54"/>
        <v>3513.44</v>
      </c>
    </row>
    <row r="432" spans="1:11" ht="14.25" customHeight="1" outlineLevel="1">
      <c r="A432" s="69">
        <v>308</v>
      </c>
      <c r="B432" s="69">
        <v>232</v>
      </c>
      <c r="C432" s="69" t="s">
        <v>276</v>
      </c>
      <c r="D432" s="20" t="s">
        <v>181</v>
      </c>
      <c r="E432" s="20">
        <v>253.6</v>
      </c>
      <c r="F432" s="21">
        <f>E432*I432</f>
        <v>105667.512</v>
      </c>
      <c r="G432" s="21">
        <f>J432*E432</f>
        <v>0</v>
      </c>
      <c r="H432" s="21">
        <f>F432+G432</f>
        <v>105667.512</v>
      </c>
      <c r="I432" s="21">
        <v>416.67</v>
      </c>
      <c r="J432" s="21">
        <v>0</v>
      </c>
      <c r="K432" s="21">
        <f t="shared" si="54"/>
        <v>416.67</v>
      </c>
    </row>
    <row r="433" spans="1:11" ht="14.25" customHeight="1" outlineLevel="1">
      <c r="A433" s="26">
        <v>309</v>
      </c>
      <c r="B433" s="26"/>
      <c r="C433" s="26" t="s">
        <v>277</v>
      </c>
      <c r="D433" s="27"/>
      <c r="E433" s="27"/>
      <c r="F433" s="28">
        <f>SUM(F434:F443)</f>
        <v>8392302.3300999999</v>
      </c>
      <c r="G433" s="28">
        <f>SUM(G434:G443)</f>
        <v>4678211.5315799993</v>
      </c>
      <c r="H433" s="28">
        <f>SUM(H434:H443)</f>
        <v>13070513.861680001</v>
      </c>
      <c r="I433" s="28"/>
      <c r="J433" s="28"/>
      <c r="K433" s="28">
        <f t="shared" si="54"/>
        <v>0</v>
      </c>
    </row>
    <row r="434" spans="1:11" ht="27" customHeight="1" outlineLevel="1">
      <c r="A434" s="75">
        <v>309</v>
      </c>
      <c r="B434" s="75">
        <v>233</v>
      </c>
      <c r="C434" s="75" t="s">
        <v>213</v>
      </c>
      <c r="D434" s="76" t="s">
        <v>32</v>
      </c>
      <c r="E434" s="76">
        <v>1790.5</v>
      </c>
      <c r="F434" s="77">
        <f t="shared" ref="F434:F443" si="58">E434*I434</f>
        <v>589378.88500000001</v>
      </c>
      <c r="G434" s="77">
        <f t="shared" ref="G434:G443" si="59">J434*E434</f>
        <v>185012.36499999999</v>
      </c>
      <c r="H434" s="77">
        <f t="shared" ref="H434:H443" si="60">F434+G434</f>
        <v>774391.25</v>
      </c>
      <c r="I434" s="77">
        <v>329.17</v>
      </c>
      <c r="J434" s="77">
        <f>J225</f>
        <v>103.33</v>
      </c>
      <c r="K434" s="77">
        <f t="shared" si="54"/>
        <v>432.5</v>
      </c>
    </row>
    <row r="435" spans="1:11" ht="27" customHeight="1" outlineLevel="1">
      <c r="A435" s="66">
        <v>310</v>
      </c>
      <c r="B435" s="66">
        <v>234</v>
      </c>
      <c r="C435" s="66" t="s">
        <v>214</v>
      </c>
      <c r="D435" s="67" t="s">
        <v>32</v>
      </c>
      <c r="E435" s="67">
        <v>1798</v>
      </c>
      <c r="F435" s="68">
        <f t="shared" si="58"/>
        <v>133357.66</v>
      </c>
      <c r="G435" s="68">
        <f t="shared" si="59"/>
        <v>67784.600000000006</v>
      </c>
      <c r="H435" s="68">
        <f t="shared" si="60"/>
        <v>201142.26</v>
      </c>
      <c r="I435" s="68">
        <v>74.17</v>
      </c>
      <c r="J435" s="68">
        <f>J226</f>
        <v>37.700000000000003</v>
      </c>
      <c r="K435" s="68">
        <f t="shared" si="54"/>
        <v>111.87</v>
      </c>
    </row>
    <row r="436" spans="1:11" ht="27" customHeight="1" outlineLevel="1">
      <c r="A436" s="66">
        <v>311</v>
      </c>
      <c r="B436" s="66">
        <v>235</v>
      </c>
      <c r="C436" s="66" t="s">
        <v>215</v>
      </c>
      <c r="D436" s="67" t="s">
        <v>32</v>
      </c>
      <c r="E436" s="67">
        <v>1833.33</v>
      </c>
      <c r="F436" s="68">
        <f t="shared" si="58"/>
        <v>488894.11110000004</v>
      </c>
      <c r="G436" s="68">
        <f t="shared" si="59"/>
        <v>408740.92349999998</v>
      </c>
      <c r="H436" s="68">
        <f t="shared" si="60"/>
        <v>897635.03460000001</v>
      </c>
      <c r="I436" s="68">
        <v>266.67</v>
      </c>
      <c r="J436" s="68">
        <f>J227</f>
        <v>222.95</v>
      </c>
      <c r="K436" s="68">
        <f t="shared" si="54"/>
        <v>489.62</v>
      </c>
    </row>
    <row r="437" spans="1:11" ht="27" customHeight="1" outlineLevel="1">
      <c r="A437" s="66">
        <v>312</v>
      </c>
      <c r="B437" s="66">
        <v>236</v>
      </c>
      <c r="C437" s="66" t="s">
        <v>216</v>
      </c>
      <c r="D437" s="67" t="s">
        <v>32</v>
      </c>
      <c r="E437" s="67">
        <v>1798</v>
      </c>
      <c r="F437" s="68">
        <f t="shared" si="58"/>
        <v>2947443.42</v>
      </c>
      <c r="G437" s="68">
        <f t="shared" si="59"/>
        <v>1506238.3602</v>
      </c>
      <c r="H437" s="68">
        <f t="shared" si="60"/>
        <v>4453681.7801999999</v>
      </c>
      <c r="I437" s="68">
        <v>1639.29</v>
      </c>
      <c r="J437" s="68">
        <f>J320</f>
        <v>837.72990000000004</v>
      </c>
      <c r="K437" s="68">
        <f t="shared" si="54"/>
        <v>2477.0199000000002</v>
      </c>
    </row>
    <row r="438" spans="1:11" ht="14.25" customHeight="1" outlineLevel="1">
      <c r="A438" s="66">
        <v>313</v>
      </c>
      <c r="B438" s="66">
        <v>237</v>
      </c>
      <c r="C438" s="66" t="s">
        <v>217</v>
      </c>
      <c r="D438" s="67" t="s">
        <v>32</v>
      </c>
      <c r="E438" s="67">
        <v>1849.2</v>
      </c>
      <c r="F438" s="68">
        <f t="shared" si="58"/>
        <v>2625327.7320000003</v>
      </c>
      <c r="G438" s="68">
        <f t="shared" si="59"/>
        <v>1016011.31868</v>
      </c>
      <c r="H438" s="68">
        <f t="shared" si="60"/>
        <v>3641339.0506800003</v>
      </c>
      <c r="I438" s="68">
        <v>1419.71</v>
      </c>
      <c r="J438" s="68">
        <f>J321</f>
        <v>549.43290000000002</v>
      </c>
      <c r="K438" s="68">
        <f t="shared" si="54"/>
        <v>1969.1429000000001</v>
      </c>
    </row>
    <row r="439" spans="1:11" ht="27" customHeight="1" outlineLevel="1">
      <c r="A439" s="75">
        <v>314</v>
      </c>
      <c r="B439" s="75">
        <v>238</v>
      </c>
      <c r="C439" s="75" t="s">
        <v>218</v>
      </c>
      <c r="D439" s="76" t="s">
        <v>32</v>
      </c>
      <c r="E439" s="76">
        <v>1856</v>
      </c>
      <c r="F439" s="77">
        <f t="shared" si="58"/>
        <v>649600</v>
      </c>
      <c r="G439" s="77">
        <f t="shared" si="59"/>
        <v>345345.92</v>
      </c>
      <c r="H439" s="77">
        <f t="shared" si="60"/>
        <v>994945.91999999993</v>
      </c>
      <c r="I439" s="77">
        <v>350</v>
      </c>
      <c r="J439" s="77">
        <f>J230</f>
        <v>186.07</v>
      </c>
      <c r="K439" s="77">
        <f t="shared" si="54"/>
        <v>536.06999999999994</v>
      </c>
    </row>
    <row r="440" spans="1:11" ht="27" customHeight="1" outlineLevel="1">
      <c r="A440" s="75">
        <v>315</v>
      </c>
      <c r="B440" s="75">
        <v>239</v>
      </c>
      <c r="C440" s="75" t="s">
        <v>219</v>
      </c>
      <c r="D440" s="76" t="s">
        <v>32</v>
      </c>
      <c r="E440" s="76">
        <v>1891.84</v>
      </c>
      <c r="F440" s="77">
        <f t="shared" si="58"/>
        <v>662144</v>
      </c>
      <c r="G440" s="77">
        <f t="shared" si="59"/>
        <v>581513.77919999999</v>
      </c>
      <c r="H440" s="77">
        <f t="shared" si="60"/>
        <v>1243657.7792</v>
      </c>
      <c r="I440" s="77">
        <v>350</v>
      </c>
      <c r="J440" s="77">
        <f>J231</f>
        <v>307.38</v>
      </c>
      <c r="K440" s="77">
        <f t="shared" si="54"/>
        <v>657.38</v>
      </c>
    </row>
    <row r="441" spans="1:11" ht="27" customHeight="1" outlineLevel="1">
      <c r="A441" s="66">
        <v>316</v>
      </c>
      <c r="B441" s="66">
        <v>240</v>
      </c>
      <c r="C441" s="66" t="s">
        <v>307</v>
      </c>
      <c r="D441" s="67" t="s">
        <v>32</v>
      </c>
      <c r="E441" s="67">
        <v>272.60000000000002</v>
      </c>
      <c r="F441" s="68">
        <f t="shared" si="58"/>
        <v>154474.242</v>
      </c>
      <c r="G441" s="68">
        <f t="shared" si="59"/>
        <v>310764</v>
      </c>
      <c r="H441" s="68">
        <f t="shared" si="60"/>
        <v>465238.24199999997</v>
      </c>
      <c r="I441" s="68">
        <v>566.66999999999996</v>
      </c>
      <c r="J441" s="68">
        <f>J324</f>
        <v>1140</v>
      </c>
      <c r="K441" s="68">
        <f t="shared" si="54"/>
        <v>1706.67</v>
      </c>
    </row>
    <row r="442" spans="1:11" ht="14.25" customHeight="1" outlineLevel="1">
      <c r="A442" s="69">
        <v>317</v>
      </c>
      <c r="B442" s="69">
        <v>241</v>
      </c>
      <c r="C442" s="69" t="s">
        <v>300</v>
      </c>
      <c r="D442" s="20" t="s">
        <v>32</v>
      </c>
      <c r="E442" s="20">
        <v>308.5</v>
      </c>
      <c r="F442" s="21">
        <f t="shared" si="58"/>
        <v>107975</v>
      </c>
      <c r="G442" s="21">
        <f t="shared" si="59"/>
        <v>232377.62499999997</v>
      </c>
      <c r="H442" s="21">
        <f t="shared" si="60"/>
        <v>340352.625</v>
      </c>
      <c r="I442" s="21">
        <v>350</v>
      </c>
      <c r="J442" s="21">
        <f>J325</f>
        <v>753.24999999999989</v>
      </c>
      <c r="K442" s="21">
        <f t="shared" si="54"/>
        <v>1103.25</v>
      </c>
    </row>
    <row r="443" spans="1:11" ht="14.25" customHeight="1" outlineLevel="1">
      <c r="A443" s="66">
        <v>318</v>
      </c>
      <c r="B443" s="66">
        <v>242</v>
      </c>
      <c r="C443" s="66" t="s">
        <v>303</v>
      </c>
      <c r="D443" s="67" t="s">
        <v>16</v>
      </c>
      <c r="E443" s="67">
        <v>5046</v>
      </c>
      <c r="F443" s="68">
        <f t="shared" si="58"/>
        <v>33707.279999999999</v>
      </c>
      <c r="G443" s="68">
        <f t="shared" si="59"/>
        <v>24422.639999999999</v>
      </c>
      <c r="H443" s="68">
        <f t="shared" si="60"/>
        <v>58129.919999999998</v>
      </c>
      <c r="I443" s="68">
        <v>6.68</v>
      </c>
      <c r="J443" s="68">
        <f>[1]МТР_АР!H300</f>
        <v>4.84</v>
      </c>
      <c r="K443" s="68">
        <f t="shared" si="54"/>
        <v>11.52</v>
      </c>
    </row>
    <row r="444" spans="1:11" ht="14.25" customHeight="1" outlineLevel="1">
      <c r="A444" s="26">
        <v>319</v>
      </c>
      <c r="B444" s="26"/>
      <c r="C444" s="26" t="s">
        <v>281</v>
      </c>
      <c r="D444" s="27"/>
      <c r="E444" s="27"/>
      <c r="F444" s="28">
        <f>SUM(F445)</f>
        <v>308434</v>
      </c>
      <c r="G444" s="28">
        <f>SUM(G445)</f>
        <v>739072</v>
      </c>
      <c r="H444" s="28">
        <f>SUM(H445)</f>
        <v>1047506</v>
      </c>
      <c r="I444" s="28"/>
      <c r="J444" s="28"/>
      <c r="K444" s="28">
        <f t="shared" si="54"/>
        <v>0</v>
      </c>
    </row>
    <row r="445" spans="1:11" ht="14.25" customHeight="1" outlineLevel="1">
      <c r="A445" s="66">
        <v>319</v>
      </c>
      <c r="B445" s="66">
        <v>243</v>
      </c>
      <c r="C445" s="66" t="s">
        <v>282</v>
      </c>
      <c r="D445" s="67" t="s">
        <v>16</v>
      </c>
      <c r="E445" s="67">
        <v>8</v>
      </c>
      <c r="F445" s="68">
        <f>E445*I445</f>
        <v>308434</v>
      </c>
      <c r="G445" s="68">
        <f>J445*E445</f>
        <v>739072</v>
      </c>
      <c r="H445" s="68">
        <f>F445+G445</f>
        <v>1047506</v>
      </c>
      <c r="I445" s="68">
        <v>38554.25</v>
      </c>
      <c r="J445" s="68">
        <f>[1]МТР_АР!H304</f>
        <v>92384</v>
      </c>
      <c r="K445" s="68">
        <f t="shared" si="54"/>
        <v>130938.25</v>
      </c>
    </row>
    <row r="446" spans="1:11" ht="14.25" customHeight="1" outlineLevel="1">
      <c r="A446" s="26">
        <v>320</v>
      </c>
      <c r="B446" s="26"/>
      <c r="C446" s="26" t="s">
        <v>283</v>
      </c>
      <c r="D446" s="27"/>
      <c r="E446" s="27"/>
      <c r="F446" s="28">
        <f>SUM(F447:F448)</f>
        <v>5621120</v>
      </c>
      <c r="G446" s="28">
        <f>SUM(G447:G448)</f>
        <v>17875200</v>
      </c>
      <c r="H446" s="28">
        <f>SUM(H447:H448)</f>
        <v>23496320</v>
      </c>
      <c r="I446" s="28"/>
      <c r="J446" s="28"/>
      <c r="K446" s="28">
        <f t="shared" si="54"/>
        <v>0</v>
      </c>
    </row>
    <row r="447" spans="1:11" ht="40.5" customHeight="1" outlineLevel="1">
      <c r="A447" s="66">
        <v>320</v>
      </c>
      <c r="B447" s="66">
        <v>244</v>
      </c>
      <c r="C447" s="66" t="s">
        <v>284</v>
      </c>
      <c r="D447" s="67" t="s">
        <v>32</v>
      </c>
      <c r="E447" s="67">
        <v>1056</v>
      </c>
      <c r="F447" s="68">
        <f>E447*I447</f>
        <v>5301120</v>
      </c>
      <c r="G447" s="68">
        <f>J447*E447</f>
        <v>13939200</v>
      </c>
      <c r="H447" s="68">
        <f>F447+G447</f>
        <v>19240320</v>
      </c>
      <c r="I447" s="68">
        <v>5020</v>
      </c>
      <c r="J447" s="88">
        <v>13200</v>
      </c>
      <c r="K447" s="68">
        <f t="shared" si="54"/>
        <v>18220</v>
      </c>
    </row>
    <row r="448" spans="1:11" ht="27" customHeight="1" outlineLevel="1">
      <c r="A448" s="69">
        <v>321</v>
      </c>
      <c r="B448" s="69">
        <v>245</v>
      </c>
      <c r="C448" s="69" t="s">
        <v>285</v>
      </c>
      <c r="D448" s="20" t="s">
        <v>286</v>
      </c>
      <c r="E448" s="20">
        <v>320</v>
      </c>
      <c r="F448" s="21">
        <f>E448*I448</f>
        <v>320000</v>
      </c>
      <c r="G448" s="21">
        <f>J448*E448</f>
        <v>3936000</v>
      </c>
      <c r="H448" s="21">
        <f>F448+G448</f>
        <v>4256000</v>
      </c>
      <c r="I448" s="21">
        <v>1000</v>
      </c>
      <c r="J448" s="21">
        <f>J331</f>
        <v>12300</v>
      </c>
      <c r="K448" s="21">
        <f t="shared" si="54"/>
        <v>13300</v>
      </c>
    </row>
    <row r="449" spans="1:11" ht="41.7" customHeight="1" outlineLevel="1">
      <c r="A449" s="26">
        <v>322</v>
      </c>
      <c r="B449" s="26"/>
      <c r="C449" s="26" t="s">
        <v>287</v>
      </c>
      <c r="D449" s="27"/>
      <c r="E449" s="27"/>
      <c r="F449" s="28">
        <f>SUM(F450)</f>
        <v>1103364.7380000001</v>
      </c>
      <c r="G449" s="28">
        <f>SUM(G450)</f>
        <v>726265.06200000015</v>
      </c>
      <c r="H449" s="28">
        <f>SUM(H450)</f>
        <v>1829629.8000000003</v>
      </c>
      <c r="I449" s="28"/>
      <c r="J449" s="28"/>
      <c r="K449" s="28">
        <f t="shared" si="54"/>
        <v>0</v>
      </c>
    </row>
    <row r="450" spans="1:11" ht="27" customHeight="1" outlineLevel="1">
      <c r="A450" s="66">
        <v>322</v>
      </c>
      <c r="B450" s="66">
        <v>246</v>
      </c>
      <c r="C450" s="66" t="s">
        <v>304</v>
      </c>
      <c r="D450" s="67" t="s">
        <v>18</v>
      </c>
      <c r="E450" s="67">
        <v>2647.8</v>
      </c>
      <c r="F450" s="68">
        <f>E450*I450</f>
        <v>1103364.7380000001</v>
      </c>
      <c r="G450" s="68">
        <f>J450*E450</f>
        <v>726265.06200000015</v>
      </c>
      <c r="H450" s="68">
        <f>F450+G450</f>
        <v>1829629.8000000003</v>
      </c>
      <c r="I450" s="68">
        <v>416.71</v>
      </c>
      <c r="J450" s="68">
        <f>J333</f>
        <v>274.29000000000002</v>
      </c>
      <c r="K450" s="68">
        <f t="shared" si="54"/>
        <v>691</v>
      </c>
    </row>
    <row r="451" spans="1:11" ht="27.75" customHeight="1" outlineLevel="1">
      <c r="A451" s="26">
        <v>323</v>
      </c>
      <c r="B451" s="26"/>
      <c r="C451" s="26" t="s">
        <v>308</v>
      </c>
      <c r="D451" s="27"/>
      <c r="E451" s="27"/>
      <c r="F451" s="28">
        <f>SUM(F452)</f>
        <v>1485387.952416</v>
      </c>
      <c r="G451" s="28">
        <f>SUM(G452)</f>
        <v>1448597.366256</v>
      </c>
      <c r="H451" s="28">
        <f>SUM(H452)</f>
        <v>2933985.318672</v>
      </c>
      <c r="I451" s="28"/>
      <c r="J451" s="28"/>
      <c r="K451" s="28">
        <f t="shared" si="54"/>
        <v>0</v>
      </c>
    </row>
    <row r="452" spans="1:11" ht="14.25" customHeight="1" outlineLevel="1">
      <c r="A452" s="66">
        <v>323</v>
      </c>
      <c r="B452" s="66">
        <v>247</v>
      </c>
      <c r="C452" s="66" t="s">
        <v>290</v>
      </c>
      <c r="D452" s="67" t="s">
        <v>91</v>
      </c>
      <c r="E452" s="67">
        <v>9.8767999999999994</v>
      </c>
      <c r="F452" s="68">
        <f>E452*I452</f>
        <v>1485387.952416</v>
      </c>
      <c r="G452" s="68">
        <f>J452*E452</f>
        <v>1448597.366256</v>
      </c>
      <c r="H452" s="96">
        <f>F452+G452</f>
        <v>2933985.318672</v>
      </c>
      <c r="I452" s="68">
        <v>150391.62</v>
      </c>
      <c r="J452" s="68">
        <f>J335</f>
        <v>146666.67000000001</v>
      </c>
      <c r="K452" s="68">
        <f>I452+J452</f>
        <v>297058.29000000004</v>
      </c>
    </row>
    <row r="453" spans="1:11" ht="14.25" customHeight="1" outlineLevel="1">
      <c r="A453" s="26">
        <v>324</v>
      </c>
      <c r="B453" s="26"/>
      <c r="C453" s="26" t="s">
        <v>291</v>
      </c>
      <c r="D453" s="27"/>
      <c r="E453" s="27"/>
      <c r="F453" s="28">
        <f>SUM(F454)</f>
        <v>982212.90019999992</v>
      </c>
      <c r="G453" s="28">
        <f>SUM(G454)</f>
        <v>77151.859799999991</v>
      </c>
      <c r="H453" s="28">
        <f>SUM(H454)</f>
        <v>1059364.76</v>
      </c>
      <c r="I453" s="28"/>
      <c r="J453" s="28"/>
      <c r="K453" s="28">
        <f t="shared" si="54"/>
        <v>0</v>
      </c>
    </row>
    <row r="454" spans="1:11" ht="27" customHeight="1" outlineLevel="1">
      <c r="A454" s="66">
        <v>324</v>
      </c>
      <c r="B454" s="66">
        <v>248</v>
      </c>
      <c r="C454" s="66" t="s">
        <v>292</v>
      </c>
      <c r="D454" s="67" t="s">
        <v>32</v>
      </c>
      <c r="E454" s="67">
        <v>1420.06</v>
      </c>
      <c r="F454" s="68">
        <f>E454*I454</f>
        <v>982212.90019999992</v>
      </c>
      <c r="G454" s="68">
        <f>J454*E454</f>
        <v>77151.859799999991</v>
      </c>
      <c r="H454" s="68">
        <f>F454+G454</f>
        <v>1059364.76</v>
      </c>
      <c r="I454" s="68">
        <v>691.67</v>
      </c>
      <c r="J454" s="68">
        <f>J337</f>
        <v>54.33</v>
      </c>
      <c r="K454" s="68">
        <f t="shared" si="54"/>
        <v>746</v>
      </c>
    </row>
    <row r="455" spans="1:11" ht="14.25" customHeight="1" outlineLevel="1">
      <c r="A455" s="26">
        <v>325</v>
      </c>
      <c r="B455" s="26"/>
      <c r="C455" s="26" t="s">
        <v>293</v>
      </c>
      <c r="D455" s="27"/>
      <c r="E455" s="27"/>
      <c r="F455" s="28">
        <f>SUM(F456:F459)</f>
        <v>248186.28</v>
      </c>
      <c r="G455" s="28">
        <f>SUM(G456:G459)</f>
        <v>960256.08000000007</v>
      </c>
      <c r="H455" s="28">
        <f>SUM(H456:H459)</f>
        <v>1208442.3600000001</v>
      </c>
      <c r="I455" s="28"/>
      <c r="J455" s="28"/>
      <c r="K455" s="28">
        <f t="shared" si="54"/>
        <v>0</v>
      </c>
    </row>
    <row r="456" spans="1:11" ht="14.25" customHeight="1" outlineLevel="1">
      <c r="A456" s="66">
        <v>325</v>
      </c>
      <c r="B456" s="66">
        <v>249</v>
      </c>
      <c r="C456" s="66" t="s">
        <v>294</v>
      </c>
      <c r="D456" s="67" t="s">
        <v>18</v>
      </c>
      <c r="E456" s="67">
        <v>576</v>
      </c>
      <c r="F456" s="68">
        <f>E456*I456</f>
        <v>207596.16</v>
      </c>
      <c r="G456" s="68">
        <f>J456*E456</f>
        <v>676742.4</v>
      </c>
      <c r="H456" s="68">
        <f t="shared" ref="H456:H468" si="61">F456+G456</f>
        <v>884338.56</v>
      </c>
      <c r="I456" s="68">
        <v>360.41</v>
      </c>
      <c r="J456" s="68">
        <f>J339</f>
        <v>1174.9000000000001</v>
      </c>
      <c r="K456" s="68">
        <f t="shared" si="54"/>
        <v>1535.3100000000002</v>
      </c>
    </row>
    <row r="457" spans="1:11" ht="27" customHeight="1" outlineLevel="1">
      <c r="A457" s="66">
        <v>326</v>
      </c>
      <c r="B457" s="66">
        <v>250</v>
      </c>
      <c r="C457" s="66" t="s">
        <v>295</v>
      </c>
      <c r="D457" s="67" t="s">
        <v>16</v>
      </c>
      <c r="E457" s="67">
        <v>24</v>
      </c>
      <c r="F457" s="68">
        <f>E457*I457</f>
        <v>11482.32</v>
      </c>
      <c r="G457" s="68">
        <f>J457*E457</f>
        <v>195120</v>
      </c>
      <c r="H457" s="68">
        <f t="shared" si="61"/>
        <v>206602.32</v>
      </c>
      <c r="I457" s="68">
        <v>478.43</v>
      </c>
      <c r="J457" s="68">
        <f>J340</f>
        <v>8130</v>
      </c>
      <c r="K457" s="68">
        <f t="shared" si="54"/>
        <v>8608.43</v>
      </c>
    </row>
    <row r="458" spans="1:11" ht="27" customHeight="1" outlineLevel="1">
      <c r="A458" s="66">
        <v>327</v>
      </c>
      <c r="B458" s="66">
        <v>251</v>
      </c>
      <c r="C458" s="66" t="s">
        <v>296</v>
      </c>
      <c r="D458" s="67" t="s">
        <v>18</v>
      </c>
      <c r="E458" s="67">
        <v>84</v>
      </c>
      <c r="F458" s="68">
        <f>E458*I458</f>
        <v>15673.56</v>
      </c>
      <c r="G458" s="68">
        <f>J458*E458</f>
        <v>75433.679999999993</v>
      </c>
      <c r="H458" s="68">
        <f t="shared" si="61"/>
        <v>91107.239999999991</v>
      </c>
      <c r="I458" s="68">
        <v>186.59</v>
      </c>
      <c r="J458" s="68">
        <f>J341</f>
        <v>898.02</v>
      </c>
      <c r="K458" s="68">
        <f t="shared" si="54"/>
        <v>1084.6099999999999</v>
      </c>
    </row>
    <row r="459" spans="1:11" ht="27" customHeight="1" outlineLevel="1">
      <c r="A459" s="66">
        <v>328</v>
      </c>
      <c r="B459" s="66">
        <v>251</v>
      </c>
      <c r="C459" s="66" t="s">
        <v>297</v>
      </c>
      <c r="D459" s="67" t="s">
        <v>16</v>
      </c>
      <c r="E459" s="67">
        <v>24</v>
      </c>
      <c r="F459" s="68">
        <f>E459*I459</f>
        <v>13434.24</v>
      </c>
      <c r="G459" s="68">
        <f>J459*E459</f>
        <v>12960</v>
      </c>
      <c r="H459" s="68">
        <f t="shared" si="61"/>
        <v>26394.239999999998</v>
      </c>
      <c r="I459" s="68">
        <v>559.76</v>
      </c>
      <c r="J459" s="68">
        <f>J342</f>
        <v>540</v>
      </c>
      <c r="K459" s="68">
        <f t="shared" si="54"/>
        <v>1099.76</v>
      </c>
    </row>
    <row r="460" spans="1:11" ht="14.25" customHeight="1" outlineLevel="1">
      <c r="A460" s="85">
        <v>329</v>
      </c>
      <c r="B460" s="85"/>
      <c r="C460" s="85" t="s">
        <v>38</v>
      </c>
      <c r="D460" s="86"/>
      <c r="E460" s="86"/>
      <c r="F460" s="87">
        <f>SUM(F461:F467)</f>
        <v>20117756.747609999</v>
      </c>
      <c r="G460" s="87">
        <f>SUM(G461:G467)</f>
        <v>0</v>
      </c>
      <c r="H460" s="87">
        <f t="shared" si="61"/>
        <v>20117756.747609999</v>
      </c>
      <c r="I460" s="87"/>
      <c r="J460" s="87"/>
      <c r="K460" s="87"/>
    </row>
    <row r="461" spans="1:11" ht="27" customHeight="1" outlineLevel="1">
      <c r="A461" s="69">
        <v>329</v>
      </c>
      <c r="B461" s="69">
        <v>253</v>
      </c>
      <c r="C461" s="69" t="s">
        <v>309</v>
      </c>
      <c r="D461" s="20" t="s">
        <v>40</v>
      </c>
      <c r="E461" s="20">
        <v>20.356000000000002</v>
      </c>
      <c r="F461" s="21">
        <f t="shared" ref="F461:F467" si="62">E461*I461</f>
        <v>50890.000000000007</v>
      </c>
      <c r="G461" s="21">
        <f t="shared" ref="G461:G467" si="63">E461*J461</f>
        <v>0</v>
      </c>
      <c r="H461" s="21">
        <f t="shared" si="61"/>
        <v>50890.000000000007</v>
      </c>
      <c r="I461" s="21">
        <v>2500</v>
      </c>
      <c r="J461" s="21">
        <v>0</v>
      </c>
      <c r="K461" s="21">
        <f t="shared" ref="K461:K467" si="64">I461+J461</f>
        <v>2500</v>
      </c>
    </row>
    <row r="462" spans="1:11" ht="54" customHeight="1" outlineLevel="1">
      <c r="A462" s="69">
        <v>330</v>
      </c>
      <c r="B462" s="69">
        <v>254</v>
      </c>
      <c r="C462" s="69" t="s">
        <v>310</v>
      </c>
      <c r="D462" s="20" t="s">
        <v>40</v>
      </c>
      <c r="E462" s="20">
        <v>20.356000000000002</v>
      </c>
      <c r="F462" s="21">
        <f t="shared" si="62"/>
        <v>8481.7345200000018</v>
      </c>
      <c r="G462" s="21">
        <f t="shared" si="63"/>
        <v>0</v>
      </c>
      <c r="H462" s="21">
        <f t="shared" si="61"/>
        <v>8481.7345200000018</v>
      </c>
      <c r="I462" s="21">
        <v>416.67</v>
      </c>
      <c r="J462" s="21">
        <v>0</v>
      </c>
      <c r="K462" s="21">
        <f t="shared" si="64"/>
        <v>416.67</v>
      </c>
    </row>
    <row r="463" spans="1:11" ht="27" customHeight="1" outlineLevel="1">
      <c r="A463" s="69">
        <v>331</v>
      </c>
      <c r="B463" s="69">
        <v>255</v>
      </c>
      <c r="C463" s="69" t="s">
        <v>311</v>
      </c>
      <c r="D463" s="20" t="s">
        <v>40</v>
      </c>
      <c r="E463" s="20">
        <v>20.356000000000002</v>
      </c>
      <c r="F463" s="21">
        <f t="shared" si="62"/>
        <v>12722.500000000002</v>
      </c>
      <c r="G463" s="21">
        <f t="shared" si="63"/>
        <v>0</v>
      </c>
      <c r="H463" s="21">
        <f t="shared" si="61"/>
        <v>12722.500000000002</v>
      </c>
      <c r="I463" s="21">
        <v>625</v>
      </c>
      <c r="J463" s="21">
        <v>0</v>
      </c>
      <c r="K463" s="21">
        <f t="shared" si="64"/>
        <v>625</v>
      </c>
    </row>
    <row r="464" spans="1:11" ht="27" customHeight="1" outlineLevel="1">
      <c r="A464" s="69">
        <v>332</v>
      </c>
      <c r="B464" s="69">
        <v>256</v>
      </c>
      <c r="C464" s="69" t="s">
        <v>312</v>
      </c>
      <c r="D464" s="20" t="s">
        <v>40</v>
      </c>
      <c r="E464" s="20">
        <v>453.84699999999998</v>
      </c>
      <c r="F464" s="21">
        <f t="shared" si="62"/>
        <v>1134617.5</v>
      </c>
      <c r="G464" s="21">
        <f t="shared" si="63"/>
        <v>0</v>
      </c>
      <c r="H464" s="21">
        <f t="shared" si="61"/>
        <v>1134617.5</v>
      </c>
      <c r="I464" s="21">
        <v>2500</v>
      </c>
      <c r="J464" s="21">
        <v>0</v>
      </c>
      <c r="K464" s="21">
        <f t="shared" si="64"/>
        <v>2500</v>
      </c>
    </row>
    <row r="465" spans="1:11" ht="27" customHeight="1" outlineLevel="1">
      <c r="A465" s="69">
        <v>333</v>
      </c>
      <c r="B465" s="69">
        <v>257</v>
      </c>
      <c r="C465" s="69" t="s">
        <v>313</v>
      </c>
      <c r="D465" s="20" t="s">
        <v>40</v>
      </c>
      <c r="E465" s="20">
        <v>4084.625</v>
      </c>
      <c r="F465" s="21">
        <f t="shared" si="62"/>
        <v>2552890.625</v>
      </c>
      <c r="G465" s="21">
        <f t="shared" si="63"/>
        <v>0</v>
      </c>
      <c r="H465" s="21">
        <f t="shared" si="61"/>
        <v>2552890.625</v>
      </c>
      <c r="I465" s="21">
        <v>625</v>
      </c>
      <c r="J465" s="21">
        <v>0</v>
      </c>
      <c r="K465" s="21">
        <f t="shared" si="64"/>
        <v>625</v>
      </c>
    </row>
    <row r="466" spans="1:11" ht="27" customHeight="1" outlineLevel="1">
      <c r="A466" s="69">
        <v>334</v>
      </c>
      <c r="B466" s="69">
        <v>258</v>
      </c>
      <c r="C466" s="69" t="s">
        <v>314</v>
      </c>
      <c r="D466" s="20" t="s">
        <v>40</v>
      </c>
      <c r="E466" s="20">
        <v>4538.473</v>
      </c>
      <c r="F466" s="21">
        <f t="shared" si="62"/>
        <v>9455136.9550899994</v>
      </c>
      <c r="G466" s="21">
        <f t="shared" si="63"/>
        <v>0</v>
      </c>
      <c r="H466" s="21">
        <f t="shared" si="61"/>
        <v>9455136.9550899994</v>
      </c>
      <c r="I466" s="21">
        <v>2083.33</v>
      </c>
      <c r="J466" s="21">
        <v>0</v>
      </c>
      <c r="K466" s="21">
        <f t="shared" si="64"/>
        <v>2083.33</v>
      </c>
    </row>
    <row r="467" spans="1:11" ht="14.25" customHeight="1" outlineLevel="1">
      <c r="A467" s="69">
        <v>335</v>
      </c>
      <c r="B467" s="69">
        <v>259</v>
      </c>
      <c r="C467" s="69" t="s">
        <v>44</v>
      </c>
      <c r="D467" s="20" t="s">
        <v>40</v>
      </c>
      <c r="E467" s="20">
        <v>4538.473</v>
      </c>
      <c r="F467" s="21">
        <f t="shared" si="62"/>
        <v>6903017.4330000002</v>
      </c>
      <c r="G467" s="21">
        <f t="shared" si="63"/>
        <v>0</v>
      </c>
      <c r="H467" s="21">
        <f t="shared" si="61"/>
        <v>6903017.4330000002</v>
      </c>
      <c r="I467" s="21">
        <v>1521</v>
      </c>
      <c r="J467" s="21">
        <v>0</v>
      </c>
      <c r="K467" s="21">
        <f t="shared" si="64"/>
        <v>1521</v>
      </c>
    </row>
    <row r="468" spans="1:11" ht="31.2">
      <c r="A468" s="12">
        <v>336</v>
      </c>
      <c r="B468" s="12"/>
      <c r="C468" s="12" t="s">
        <v>315</v>
      </c>
      <c r="D468" s="12"/>
      <c r="E468" s="12"/>
      <c r="F468" s="13">
        <f>F469+F472+F507+F525+F536</f>
        <v>31765810.630000003</v>
      </c>
      <c r="G468" s="13">
        <f>G469+G472+G507+G525+G536</f>
        <v>119866813.74657592</v>
      </c>
      <c r="H468" s="13">
        <f t="shared" si="61"/>
        <v>151632624.37657592</v>
      </c>
      <c r="I468" s="13"/>
      <c r="J468" s="13"/>
      <c r="K468" s="13"/>
    </row>
    <row r="469" spans="1:11" ht="14.25" customHeight="1" outlineLevel="1">
      <c r="A469" s="27">
        <v>335</v>
      </c>
      <c r="B469" s="27"/>
      <c r="C469" s="26" t="s">
        <v>316</v>
      </c>
      <c r="D469" s="27"/>
      <c r="E469" s="27"/>
      <c r="F469" s="28">
        <f>SUM(F470:F471)</f>
        <v>2343241.4299999997</v>
      </c>
      <c r="G469" s="28">
        <f>SUM(G470:G471)</f>
        <v>0</v>
      </c>
      <c r="H469" s="28">
        <f>SUM(H470:H471)</f>
        <v>2343241.4299999997</v>
      </c>
      <c r="I469" s="28"/>
      <c r="J469" s="28"/>
      <c r="K469" s="28"/>
    </row>
    <row r="470" spans="1:11" ht="27" customHeight="1" outlineLevel="1">
      <c r="A470" s="23">
        <v>336</v>
      </c>
      <c r="B470" s="23">
        <v>1</v>
      </c>
      <c r="C470" s="22" t="s">
        <v>317</v>
      </c>
      <c r="D470" s="23" t="s">
        <v>318</v>
      </c>
      <c r="E470" s="23">
        <v>12.603</v>
      </c>
      <c r="F470" s="24">
        <f>E470*I470</f>
        <v>98303.4</v>
      </c>
      <c r="G470" s="24">
        <f>E470*J470</f>
        <v>0</v>
      </c>
      <c r="H470" s="24">
        <f>F470+G470</f>
        <v>98303.4</v>
      </c>
      <c r="I470" s="24">
        <v>7800</v>
      </c>
      <c r="J470" s="24">
        <v>0</v>
      </c>
      <c r="K470" s="24" t="s">
        <v>319</v>
      </c>
    </row>
    <row r="471" spans="1:11" ht="27" customHeight="1" outlineLevel="1">
      <c r="A471" s="23">
        <v>337</v>
      </c>
      <c r="B471" s="23">
        <v>2</v>
      </c>
      <c r="C471" s="22" t="s">
        <v>320</v>
      </c>
      <c r="D471" s="23" t="s">
        <v>18</v>
      </c>
      <c r="E471" s="23">
        <v>1485.73</v>
      </c>
      <c r="F471" s="24">
        <f>E471*I471</f>
        <v>2244938.0299999998</v>
      </c>
      <c r="G471" s="24">
        <f>E471*J471</f>
        <v>0</v>
      </c>
      <c r="H471" s="24">
        <f>F471+G471</f>
        <v>2244938.0299999998</v>
      </c>
      <c r="I471" s="24">
        <v>1511</v>
      </c>
      <c r="J471" s="24">
        <v>0</v>
      </c>
      <c r="K471" s="24" t="s">
        <v>319</v>
      </c>
    </row>
    <row r="472" spans="1:11" ht="43.95" customHeight="1" outlineLevel="1">
      <c r="A472" s="27">
        <v>337</v>
      </c>
      <c r="B472" s="27"/>
      <c r="C472" s="26" t="s">
        <v>321</v>
      </c>
      <c r="D472" s="27"/>
      <c r="E472" s="27"/>
      <c r="F472" s="28">
        <f>SUM(F473:F506)</f>
        <v>13657471.200000001</v>
      </c>
      <c r="G472" s="28">
        <f>SUM(G473:G506)</f>
        <v>73944870.031330019</v>
      </c>
      <c r="H472" s="28">
        <f>SUM(H473:H506)</f>
        <v>87602341.231330022</v>
      </c>
      <c r="I472" s="28"/>
      <c r="J472" s="28"/>
      <c r="K472" s="28"/>
    </row>
    <row r="473" spans="1:11" ht="27" customHeight="1" outlineLevel="1">
      <c r="A473" s="23">
        <v>338</v>
      </c>
      <c r="B473" s="23">
        <v>3</v>
      </c>
      <c r="C473" s="22" t="s">
        <v>322</v>
      </c>
      <c r="D473" s="23" t="s">
        <v>18</v>
      </c>
      <c r="E473" s="23">
        <v>171.98</v>
      </c>
      <c r="F473" s="24">
        <f t="shared" ref="F473:F506" si="65">E473*I473</f>
        <v>1073155.2</v>
      </c>
      <c r="G473" s="24">
        <f t="shared" ref="G473:G494" si="66">E473*J473</f>
        <v>6450691.1923999991</v>
      </c>
      <c r="H473" s="24">
        <f t="shared" ref="H473:H506" si="67">F473+G473</f>
        <v>7523846.3923999993</v>
      </c>
      <c r="I473" s="24">
        <v>6240</v>
      </c>
      <c r="J473" s="98">
        <v>37508.379999999997</v>
      </c>
      <c r="K473" s="24" t="s">
        <v>319</v>
      </c>
    </row>
    <row r="474" spans="1:11" ht="27" customHeight="1" outlineLevel="1">
      <c r="A474" s="23">
        <v>339</v>
      </c>
      <c r="B474" s="23">
        <v>4</v>
      </c>
      <c r="C474" s="74" t="s">
        <v>323</v>
      </c>
      <c r="D474" s="23" t="s">
        <v>16</v>
      </c>
      <c r="E474" s="23">
        <v>1</v>
      </c>
      <c r="F474" s="24">
        <f t="shared" si="65"/>
        <v>46800</v>
      </c>
      <c r="G474" s="24">
        <f t="shared" si="66"/>
        <v>0</v>
      </c>
      <c r="H474" s="24">
        <f t="shared" si="67"/>
        <v>46800</v>
      </c>
      <c r="I474" s="24">
        <v>46800</v>
      </c>
      <c r="J474" s="24"/>
      <c r="K474" s="24" t="s">
        <v>319</v>
      </c>
    </row>
    <row r="475" spans="1:11" ht="40.5" customHeight="1" outlineLevel="1">
      <c r="A475" s="23">
        <v>340</v>
      </c>
      <c r="B475" s="23">
        <v>5</v>
      </c>
      <c r="C475" s="74" t="s">
        <v>324</v>
      </c>
      <c r="D475" s="23" t="s">
        <v>16</v>
      </c>
      <c r="E475" s="23">
        <v>10</v>
      </c>
      <c r="F475" s="24">
        <f t="shared" si="65"/>
        <v>54600</v>
      </c>
      <c r="G475" s="99">
        <f t="shared" si="66"/>
        <v>954413.9</v>
      </c>
      <c r="H475" s="24">
        <f t="shared" si="67"/>
        <v>1009013.9</v>
      </c>
      <c r="I475" s="24">
        <v>5460</v>
      </c>
      <c r="J475" s="98">
        <v>95441.39</v>
      </c>
      <c r="K475" s="24" t="s">
        <v>319</v>
      </c>
    </row>
    <row r="476" spans="1:11" ht="27" customHeight="1" outlineLevel="1">
      <c r="A476" s="23">
        <v>341</v>
      </c>
      <c r="B476" s="23">
        <v>6</v>
      </c>
      <c r="C476" s="22" t="s">
        <v>325</v>
      </c>
      <c r="D476" s="23" t="s">
        <v>18</v>
      </c>
      <c r="E476" s="23">
        <v>167.98</v>
      </c>
      <c r="F476" s="24">
        <f t="shared" si="65"/>
        <v>1048195.2</v>
      </c>
      <c r="G476" s="24">
        <f t="shared" si="66"/>
        <v>6117651.8613999998</v>
      </c>
      <c r="H476" s="24">
        <f t="shared" si="67"/>
        <v>7165847.0614</v>
      </c>
      <c r="I476" s="24">
        <v>6240</v>
      </c>
      <c r="J476" s="98">
        <v>36418.93</v>
      </c>
      <c r="K476" s="24" t="s">
        <v>319</v>
      </c>
    </row>
    <row r="477" spans="1:11" ht="27" customHeight="1" outlineLevel="1">
      <c r="A477" s="23">
        <v>342</v>
      </c>
      <c r="B477" s="23">
        <v>7</v>
      </c>
      <c r="C477" s="74" t="s">
        <v>323</v>
      </c>
      <c r="D477" s="23" t="s">
        <v>16</v>
      </c>
      <c r="E477" s="23">
        <v>2</v>
      </c>
      <c r="F477" s="24">
        <f t="shared" si="65"/>
        <v>93600</v>
      </c>
      <c r="G477" s="24">
        <f t="shared" si="66"/>
        <v>0</v>
      </c>
      <c r="H477" s="24">
        <f t="shared" si="67"/>
        <v>93600</v>
      </c>
      <c r="I477" s="24">
        <v>46800</v>
      </c>
      <c r="J477" s="24"/>
      <c r="K477" s="24" t="s">
        <v>319</v>
      </c>
    </row>
    <row r="478" spans="1:11" ht="40.5" customHeight="1" outlineLevel="1">
      <c r="A478" s="23">
        <v>343</v>
      </c>
      <c r="B478" s="23">
        <v>8</v>
      </c>
      <c r="C478" s="74" t="s">
        <v>326</v>
      </c>
      <c r="D478" s="23" t="s">
        <v>16</v>
      </c>
      <c r="E478" s="23">
        <v>14</v>
      </c>
      <c r="F478" s="24">
        <f t="shared" si="65"/>
        <v>76440</v>
      </c>
      <c r="G478" s="99">
        <f t="shared" si="66"/>
        <v>1336179.46</v>
      </c>
      <c r="H478" s="24">
        <f t="shared" si="67"/>
        <v>1412619.46</v>
      </c>
      <c r="I478" s="24">
        <v>5460</v>
      </c>
      <c r="J478" s="98">
        <v>95441.39</v>
      </c>
      <c r="K478" s="24" t="s">
        <v>319</v>
      </c>
    </row>
    <row r="479" spans="1:11" ht="27" customHeight="1" outlineLevel="1">
      <c r="A479" s="23">
        <v>344</v>
      </c>
      <c r="B479" s="23">
        <v>9</v>
      </c>
      <c r="C479" s="22" t="s">
        <v>327</v>
      </c>
      <c r="D479" s="23" t="s">
        <v>18</v>
      </c>
      <c r="E479" s="23">
        <v>188.72499999999999</v>
      </c>
      <c r="F479" s="24">
        <f t="shared" si="65"/>
        <v>1177644</v>
      </c>
      <c r="G479" s="24">
        <f t="shared" si="66"/>
        <v>6850415.54</v>
      </c>
      <c r="H479" s="24">
        <f t="shared" si="67"/>
        <v>8028059.54</v>
      </c>
      <c r="I479" s="24">
        <v>6240</v>
      </c>
      <c r="J479" s="98">
        <v>36298.400000000001</v>
      </c>
      <c r="K479" s="24" t="s">
        <v>319</v>
      </c>
    </row>
    <row r="480" spans="1:11" ht="27" customHeight="1" outlineLevel="1">
      <c r="A480" s="23">
        <v>345</v>
      </c>
      <c r="B480" s="23">
        <v>10</v>
      </c>
      <c r="C480" s="74" t="s">
        <v>323</v>
      </c>
      <c r="D480" s="23" t="s">
        <v>16</v>
      </c>
      <c r="E480" s="23">
        <v>1</v>
      </c>
      <c r="F480" s="24">
        <f t="shared" si="65"/>
        <v>46800</v>
      </c>
      <c r="G480" s="24">
        <f t="shared" si="66"/>
        <v>0</v>
      </c>
      <c r="H480" s="24">
        <f t="shared" si="67"/>
        <v>46800</v>
      </c>
      <c r="I480" s="24">
        <v>46800</v>
      </c>
      <c r="J480" s="24"/>
      <c r="K480" s="24" t="s">
        <v>319</v>
      </c>
    </row>
    <row r="481" spans="1:11" ht="40.5" customHeight="1" outlineLevel="1">
      <c r="A481" s="23">
        <v>346</v>
      </c>
      <c r="B481" s="23">
        <v>11</v>
      </c>
      <c r="C481" s="74" t="s">
        <v>326</v>
      </c>
      <c r="D481" s="23" t="s">
        <v>16</v>
      </c>
      <c r="E481" s="23">
        <v>15</v>
      </c>
      <c r="F481" s="24">
        <f t="shared" si="65"/>
        <v>81900</v>
      </c>
      <c r="G481" s="99">
        <f t="shared" si="66"/>
        <v>1431620.85</v>
      </c>
      <c r="H481" s="24">
        <f t="shared" si="67"/>
        <v>1513520.85</v>
      </c>
      <c r="I481" s="24">
        <v>5460</v>
      </c>
      <c r="J481" s="98">
        <v>95441.39</v>
      </c>
      <c r="K481" s="24" t="s">
        <v>319</v>
      </c>
    </row>
    <row r="482" spans="1:11" ht="27" customHeight="1" outlineLevel="1">
      <c r="A482" s="23">
        <v>347</v>
      </c>
      <c r="B482" s="23">
        <v>12</v>
      </c>
      <c r="C482" s="22" t="s">
        <v>328</v>
      </c>
      <c r="D482" s="23" t="s">
        <v>18</v>
      </c>
      <c r="E482" s="23">
        <v>166.76499999999999</v>
      </c>
      <c r="F482" s="24">
        <f t="shared" si="65"/>
        <v>1040613.5999999999</v>
      </c>
      <c r="G482" s="24">
        <f t="shared" si="66"/>
        <v>6458781.767599999</v>
      </c>
      <c r="H482" s="24">
        <f t="shared" si="67"/>
        <v>7499395.3675999986</v>
      </c>
      <c r="I482" s="24">
        <v>6240</v>
      </c>
      <c r="J482" s="98">
        <v>38729.839999999997</v>
      </c>
      <c r="K482" s="24" t="s">
        <v>319</v>
      </c>
    </row>
    <row r="483" spans="1:11" ht="27" customHeight="1" outlineLevel="1">
      <c r="A483" s="23">
        <v>348</v>
      </c>
      <c r="B483" s="23">
        <v>13</v>
      </c>
      <c r="C483" s="74" t="s">
        <v>323</v>
      </c>
      <c r="D483" s="23" t="s">
        <v>16</v>
      </c>
      <c r="E483" s="23">
        <v>1</v>
      </c>
      <c r="F483" s="24">
        <f t="shared" si="65"/>
        <v>46800</v>
      </c>
      <c r="G483" s="24">
        <f t="shared" si="66"/>
        <v>0</v>
      </c>
      <c r="H483" s="24">
        <f t="shared" si="67"/>
        <v>46800</v>
      </c>
      <c r="I483" s="24">
        <v>46800</v>
      </c>
      <c r="J483" s="24"/>
      <c r="K483" s="24" t="s">
        <v>319</v>
      </c>
    </row>
    <row r="484" spans="1:11" ht="40.5" customHeight="1" outlineLevel="1">
      <c r="A484" s="23">
        <v>349</v>
      </c>
      <c r="B484" s="23">
        <v>14</v>
      </c>
      <c r="C484" s="74" t="s">
        <v>326</v>
      </c>
      <c r="D484" s="23" t="s">
        <v>16</v>
      </c>
      <c r="E484" s="23">
        <v>11</v>
      </c>
      <c r="F484" s="24">
        <f t="shared" si="65"/>
        <v>60060</v>
      </c>
      <c r="G484" s="99">
        <f t="shared" si="66"/>
        <v>1049855.29</v>
      </c>
      <c r="H484" s="24">
        <f t="shared" si="67"/>
        <v>1109915.29</v>
      </c>
      <c r="I484" s="24">
        <v>5460</v>
      </c>
      <c r="J484" s="98">
        <v>95441.39</v>
      </c>
      <c r="K484" s="24" t="s">
        <v>319</v>
      </c>
    </row>
    <row r="485" spans="1:11" ht="27" customHeight="1" outlineLevel="1">
      <c r="A485" s="23">
        <v>350</v>
      </c>
      <c r="B485" s="23">
        <v>15</v>
      </c>
      <c r="C485" s="22" t="s">
        <v>329</v>
      </c>
      <c r="D485" s="23" t="s">
        <v>18</v>
      </c>
      <c r="E485" s="23">
        <v>213.459</v>
      </c>
      <c r="F485" s="24">
        <f t="shared" si="65"/>
        <v>1331984.1599999999</v>
      </c>
      <c r="G485" s="24">
        <f t="shared" si="66"/>
        <v>8230910.73312</v>
      </c>
      <c r="H485" s="24">
        <f t="shared" si="67"/>
        <v>9562894.8931200001</v>
      </c>
      <c r="I485" s="24">
        <v>6240</v>
      </c>
      <c r="J485" s="98">
        <v>38559.68</v>
      </c>
      <c r="K485" s="24" t="s">
        <v>319</v>
      </c>
    </row>
    <row r="486" spans="1:11" ht="27" customHeight="1" outlineLevel="1">
      <c r="A486" s="23">
        <v>351</v>
      </c>
      <c r="B486" s="23">
        <v>16</v>
      </c>
      <c r="C486" s="74" t="s">
        <v>323</v>
      </c>
      <c r="D486" s="23" t="s">
        <v>16</v>
      </c>
      <c r="E486" s="23">
        <v>2</v>
      </c>
      <c r="F486" s="24">
        <f t="shared" si="65"/>
        <v>93600</v>
      </c>
      <c r="G486" s="24">
        <f t="shared" si="66"/>
        <v>0</v>
      </c>
      <c r="H486" s="24">
        <f t="shared" si="67"/>
        <v>93600</v>
      </c>
      <c r="I486" s="24">
        <v>46800</v>
      </c>
      <c r="J486" s="24"/>
      <c r="K486" s="24" t="s">
        <v>319</v>
      </c>
    </row>
    <row r="487" spans="1:11" ht="40.5" customHeight="1" outlineLevel="1">
      <c r="A487" s="23">
        <v>352</v>
      </c>
      <c r="B487" s="23">
        <v>17</v>
      </c>
      <c r="C487" s="74" t="s">
        <v>326</v>
      </c>
      <c r="D487" s="23" t="s">
        <v>16</v>
      </c>
      <c r="E487" s="23">
        <v>14</v>
      </c>
      <c r="F487" s="24">
        <f t="shared" si="65"/>
        <v>76440</v>
      </c>
      <c r="G487" s="99">
        <f t="shared" si="66"/>
        <v>1336179.46</v>
      </c>
      <c r="H487" s="24">
        <f t="shared" si="67"/>
        <v>1412619.46</v>
      </c>
      <c r="I487" s="24">
        <v>5460</v>
      </c>
      <c r="J487" s="98">
        <v>95441.39</v>
      </c>
      <c r="K487" s="24" t="s">
        <v>319</v>
      </c>
    </row>
    <row r="488" spans="1:11" ht="27" customHeight="1" outlineLevel="1">
      <c r="A488" s="23">
        <v>353</v>
      </c>
      <c r="B488" s="23">
        <v>18</v>
      </c>
      <c r="C488" s="22" t="s">
        <v>330</v>
      </c>
      <c r="D488" s="23" t="s">
        <v>18</v>
      </c>
      <c r="E488" s="23">
        <v>163.49199999999999</v>
      </c>
      <c r="F488" s="24">
        <f t="shared" si="65"/>
        <v>1020190.08</v>
      </c>
      <c r="G488" s="24">
        <f t="shared" si="66"/>
        <v>6062229.4076399989</v>
      </c>
      <c r="H488" s="24">
        <f t="shared" si="67"/>
        <v>7082419.487639999</v>
      </c>
      <c r="I488" s="24">
        <v>6240</v>
      </c>
      <c r="J488" s="98">
        <v>37079.67</v>
      </c>
      <c r="K488" s="24" t="s">
        <v>319</v>
      </c>
    </row>
    <row r="489" spans="1:11" ht="27" customHeight="1" outlineLevel="1">
      <c r="A489" s="23">
        <v>354</v>
      </c>
      <c r="B489" s="23">
        <v>19</v>
      </c>
      <c r="C489" s="74" t="s">
        <v>323</v>
      </c>
      <c r="D489" s="23" t="s">
        <v>16</v>
      </c>
      <c r="E489" s="23">
        <v>1</v>
      </c>
      <c r="F489" s="24">
        <f t="shared" si="65"/>
        <v>46800</v>
      </c>
      <c r="G489" s="24">
        <f t="shared" si="66"/>
        <v>0</v>
      </c>
      <c r="H489" s="24">
        <f t="shared" si="67"/>
        <v>46800</v>
      </c>
      <c r="I489" s="24">
        <v>46800</v>
      </c>
      <c r="J489" s="24"/>
      <c r="K489" s="24" t="s">
        <v>319</v>
      </c>
    </row>
    <row r="490" spans="1:11" ht="40.5" customHeight="1" outlineLevel="1">
      <c r="A490" s="23">
        <v>355</v>
      </c>
      <c r="B490" s="23">
        <v>20</v>
      </c>
      <c r="C490" s="74" t="s">
        <v>326</v>
      </c>
      <c r="D490" s="23" t="s">
        <v>16</v>
      </c>
      <c r="E490" s="23">
        <v>8</v>
      </c>
      <c r="F490" s="24">
        <f t="shared" si="65"/>
        <v>43680</v>
      </c>
      <c r="G490" s="99">
        <f t="shared" si="66"/>
        <v>763531.12</v>
      </c>
      <c r="H490" s="24">
        <f t="shared" si="67"/>
        <v>807211.12</v>
      </c>
      <c r="I490" s="24">
        <v>5460</v>
      </c>
      <c r="J490" s="98">
        <v>95441.39</v>
      </c>
      <c r="K490" s="24" t="s">
        <v>319</v>
      </c>
    </row>
    <row r="491" spans="1:11" ht="27" customHeight="1" outlineLevel="1">
      <c r="A491" s="23">
        <v>356</v>
      </c>
      <c r="B491" s="23">
        <v>21</v>
      </c>
      <c r="C491" s="22" t="s">
        <v>331</v>
      </c>
      <c r="D491" s="23" t="s">
        <v>18</v>
      </c>
      <c r="E491" s="23">
        <v>138.63800000000001</v>
      </c>
      <c r="F491" s="24">
        <f t="shared" si="65"/>
        <v>865101.12</v>
      </c>
      <c r="G491" s="24">
        <f t="shared" si="66"/>
        <v>4560661.9892200008</v>
      </c>
      <c r="H491" s="24">
        <f t="shared" si="67"/>
        <v>5425763.1092200009</v>
      </c>
      <c r="I491" s="24">
        <v>6240</v>
      </c>
      <c r="J491" s="98">
        <v>32896.19</v>
      </c>
      <c r="K491" s="24" t="s">
        <v>319</v>
      </c>
    </row>
    <row r="492" spans="1:11" ht="40.5" customHeight="1" outlineLevel="1">
      <c r="A492" s="23">
        <v>357</v>
      </c>
      <c r="B492" s="23">
        <v>22</v>
      </c>
      <c r="C492" s="74" t="s">
        <v>326</v>
      </c>
      <c r="D492" s="23" t="s">
        <v>16</v>
      </c>
      <c r="E492" s="23">
        <v>4</v>
      </c>
      <c r="F492" s="24">
        <f t="shared" si="65"/>
        <v>21840</v>
      </c>
      <c r="G492" s="99">
        <f t="shared" si="66"/>
        <v>381765.56</v>
      </c>
      <c r="H492" s="24">
        <f t="shared" si="67"/>
        <v>403605.56</v>
      </c>
      <c r="I492" s="24">
        <v>5460</v>
      </c>
      <c r="J492" s="98">
        <v>95441.39</v>
      </c>
      <c r="K492" s="24" t="s">
        <v>319</v>
      </c>
    </row>
    <row r="493" spans="1:11" ht="27" customHeight="1" outlineLevel="1">
      <c r="A493" s="23">
        <v>358</v>
      </c>
      <c r="B493" s="23">
        <v>23</v>
      </c>
      <c r="C493" s="22" t="s">
        <v>332</v>
      </c>
      <c r="D493" s="23" t="s">
        <v>18</v>
      </c>
      <c r="E493" s="23">
        <v>98.507000000000005</v>
      </c>
      <c r="F493" s="24">
        <f t="shared" si="65"/>
        <v>614683.68000000005</v>
      </c>
      <c r="G493" s="24">
        <f t="shared" si="66"/>
        <v>3682295.0923500005</v>
      </c>
      <c r="H493" s="24">
        <f t="shared" si="67"/>
        <v>4296978.7723500002</v>
      </c>
      <c r="I493" s="24">
        <v>6240</v>
      </c>
      <c r="J493" s="98">
        <v>37381.050000000003</v>
      </c>
      <c r="K493" s="24" t="s">
        <v>319</v>
      </c>
    </row>
    <row r="494" spans="1:11" ht="40.5" customHeight="1" outlineLevel="1">
      <c r="A494" s="23">
        <v>359</v>
      </c>
      <c r="B494" s="23">
        <v>24</v>
      </c>
      <c r="C494" s="74" t="s">
        <v>326</v>
      </c>
      <c r="D494" s="23" t="s">
        <v>16</v>
      </c>
      <c r="E494" s="23">
        <v>5</v>
      </c>
      <c r="F494" s="24">
        <f t="shared" si="65"/>
        <v>27300</v>
      </c>
      <c r="G494" s="99">
        <f t="shared" si="66"/>
        <v>477206.95</v>
      </c>
      <c r="H494" s="24">
        <f t="shared" si="67"/>
        <v>504506.95</v>
      </c>
      <c r="I494" s="24">
        <v>5460</v>
      </c>
      <c r="J494" s="98">
        <v>95441.39</v>
      </c>
      <c r="K494" s="24" t="s">
        <v>319</v>
      </c>
    </row>
    <row r="495" spans="1:11" ht="27" customHeight="1" outlineLevel="1">
      <c r="A495" s="23">
        <v>360</v>
      </c>
      <c r="B495" s="23">
        <v>25</v>
      </c>
      <c r="C495" s="22" t="s">
        <v>333</v>
      </c>
      <c r="D495" s="23" t="s">
        <v>18</v>
      </c>
      <c r="E495" s="23">
        <v>157.214</v>
      </c>
      <c r="F495" s="24">
        <f t="shared" si="65"/>
        <v>981015.36</v>
      </c>
      <c r="G495" s="24">
        <f>E495*J495</f>
        <v>6246539.8420799999</v>
      </c>
      <c r="H495" s="24">
        <f t="shared" si="67"/>
        <v>7227555.2020800002</v>
      </c>
      <c r="I495" s="24">
        <v>6240</v>
      </c>
      <c r="J495" s="98">
        <v>39732.720000000001</v>
      </c>
      <c r="K495" s="24" t="s">
        <v>319</v>
      </c>
    </row>
    <row r="496" spans="1:11" ht="27" customHeight="1" outlineLevel="1">
      <c r="A496" s="23">
        <v>361</v>
      </c>
      <c r="B496" s="23">
        <v>26</v>
      </c>
      <c r="C496" s="74" t="s">
        <v>323</v>
      </c>
      <c r="D496" s="23" t="s">
        <v>16</v>
      </c>
      <c r="E496" s="23">
        <v>1</v>
      </c>
      <c r="F496" s="24">
        <f t="shared" si="65"/>
        <v>46800</v>
      </c>
      <c r="G496" s="24">
        <f>E496*J496</f>
        <v>0</v>
      </c>
      <c r="H496" s="24">
        <f t="shared" si="67"/>
        <v>46800</v>
      </c>
      <c r="I496" s="24">
        <v>46800</v>
      </c>
      <c r="J496" s="24"/>
      <c r="K496" s="24" t="s">
        <v>319</v>
      </c>
    </row>
    <row r="497" spans="1:11" ht="40.5" customHeight="1" outlineLevel="1">
      <c r="A497" s="23">
        <v>362</v>
      </c>
      <c r="B497" s="23">
        <v>27</v>
      </c>
      <c r="C497" s="74" t="s">
        <v>326</v>
      </c>
      <c r="D497" s="23" t="s">
        <v>16</v>
      </c>
      <c r="E497" s="23">
        <v>11</v>
      </c>
      <c r="F497" s="24">
        <f t="shared" si="65"/>
        <v>60060</v>
      </c>
      <c r="G497" s="99">
        <f>E497*J497</f>
        <v>1049855.29</v>
      </c>
      <c r="H497" s="24">
        <f t="shared" si="67"/>
        <v>1109915.29</v>
      </c>
      <c r="I497" s="24">
        <v>5460</v>
      </c>
      <c r="J497" s="98">
        <v>95441.39</v>
      </c>
      <c r="K497" s="24" t="s">
        <v>319</v>
      </c>
    </row>
    <row r="498" spans="1:11" ht="27" customHeight="1" outlineLevel="1">
      <c r="A498" s="23">
        <v>363</v>
      </c>
      <c r="B498" s="23">
        <v>28</v>
      </c>
      <c r="C498" s="22" t="s">
        <v>334</v>
      </c>
      <c r="D498" s="23" t="s">
        <v>18</v>
      </c>
      <c r="E498" s="23">
        <v>203.39500000000001</v>
      </c>
      <c r="F498" s="24">
        <f t="shared" si="65"/>
        <v>1269184.8</v>
      </c>
      <c r="G498" s="24">
        <f>E498*J498</f>
        <v>7431882.4482000014</v>
      </c>
      <c r="H498" s="24">
        <f t="shared" si="67"/>
        <v>8701067.2482000012</v>
      </c>
      <c r="I498" s="24">
        <v>6240</v>
      </c>
      <c r="J498" s="98">
        <v>36539.160000000003</v>
      </c>
      <c r="K498" s="24" t="s">
        <v>319</v>
      </c>
    </row>
    <row r="499" spans="1:11" ht="27" customHeight="1" outlineLevel="1">
      <c r="A499" s="23">
        <v>364</v>
      </c>
      <c r="B499" s="23">
        <v>29</v>
      </c>
      <c r="C499" s="74" t="s">
        <v>323</v>
      </c>
      <c r="D499" s="23" t="s">
        <v>16</v>
      </c>
      <c r="E499" s="23">
        <v>2</v>
      </c>
      <c r="F499" s="24">
        <f t="shared" si="65"/>
        <v>93600</v>
      </c>
      <c r="G499" s="24">
        <f>E499*J499</f>
        <v>0</v>
      </c>
      <c r="H499" s="24">
        <f t="shared" si="67"/>
        <v>93600</v>
      </c>
      <c r="I499" s="24">
        <v>46800</v>
      </c>
      <c r="J499" s="24"/>
      <c r="K499" s="24" t="s">
        <v>319</v>
      </c>
    </row>
    <row r="500" spans="1:11" ht="40.5" customHeight="1" outlineLevel="1">
      <c r="A500" s="23">
        <v>365</v>
      </c>
      <c r="B500" s="23">
        <v>30</v>
      </c>
      <c r="C500" s="74" t="s">
        <v>326</v>
      </c>
      <c r="D500" s="23" t="s">
        <v>16</v>
      </c>
      <c r="E500" s="23">
        <v>8</v>
      </c>
      <c r="F500" s="24">
        <f t="shared" si="65"/>
        <v>43680</v>
      </c>
      <c r="G500" s="99">
        <f t="shared" ref="G500:G506" si="68">E500*J500</f>
        <v>736146.48</v>
      </c>
      <c r="H500" s="24">
        <f t="shared" si="67"/>
        <v>779826.48</v>
      </c>
      <c r="I500" s="24">
        <v>5460</v>
      </c>
      <c r="J500" s="98">
        <v>92018.31</v>
      </c>
      <c r="K500" s="24" t="s">
        <v>319</v>
      </c>
    </row>
    <row r="501" spans="1:11" ht="27" customHeight="1" outlineLevel="1">
      <c r="A501" s="23">
        <v>366</v>
      </c>
      <c r="B501" s="23">
        <v>31</v>
      </c>
      <c r="C501" s="74" t="s">
        <v>335</v>
      </c>
      <c r="D501" s="23" t="s">
        <v>18</v>
      </c>
      <c r="E501" s="23">
        <v>1.425</v>
      </c>
      <c r="F501" s="24">
        <f t="shared" si="65"/>
        <v>285000</v>
      </c>
      <c r="G501" s="24">
        <f t="shared" si="68"/>
        <v>406450.82625000004</v>
      </c>
      <c r="H501" s="24">
        <f t="shared" si="67"/>
        <v>691450.82625000004</v>
      </c>
      <c r="I501" s="24">
        <v>200000</v>
      </c>
      <c r="J501" s="98">
        <v>285228.65000000002</v>
      </c>
      <c r="K501" s="24" t="s">
        <v>319</v>
      </c>
    </row>
    <row r="502" spans="1:11" ht="27" customHeight="1" outlineLevel="1">
      <c r="A502" s="23">
        <v>367</v>
      </c>
      <c r="B502" s="23">
        <v>32</v>
      </c>
      <c r="C502" s="74" t="s">
        <v>336</v>
      </c>
      <c r="D502" s="23" t="s">
        <v>18</v>
      </c>
      <c r="E502" s="23">
        <v>1.425</v>
      </c>
      <c r="F502" s="24">
        <f t="shared" si="65"/>
        <v>285000</v>
      </c>
      <c r="G502" s="24">
        <f t="shared" si="68"/>
        <v>406450.82625000004</v>
      </c>
      <c r="H502" s="24">
        <f t="shared" si="67"/>
        <v>691450.82625000004</v>
      </c>
      <c r="I502" s="24">
        <v>200000</v>
      </c>
      <c r="J502" s="98">
        <v>285228.65000000002</v>
      </c>
      <c r="K502" s="24" t="s">
        <v>319</v>
      </c>
    </row>
    <row r="503" spans="1:11" ht="27" customHeight="1" outlineLevel="1">
      <c r="A503" s="23">
        <v>368</v>
      </c>
      <c r="B503" s="23">
        <v>33</v>
      </c>
      <c r="C503" s="74" t="s">
        <v>337</v>
      </c>
      <c r="D503" s="23" t="s">
        <v>18</v>
      </c>
      <c r="E503" s="23">
        <v>1.425</v>
      </c>
      <c r="F503" s="24">
        <f t="shared" si="65"/>
        <v>285000</v>
      </c>
      <c r="G503" s="24">
        <f t="shared" si="68"/>
        <v>406450.82625000004</v>
      </c>
      <c r="H503" s="24">
        <f t="shared" si="67"/>
        <v>691450.82625000004</v>
      </c>
      <c r="I503" s="24">
        <v>200000</v>
      </c>
      <c r="J503" s="98">
        <v>285228.65000000002</v>
      </c>
      <c r="K503" s="24" t="s">
        <v>319</v>
      </c>
    </row>
    <row r="504" spans="1:11" ht="27" customHeight="1" outlineLevel="1">
      <c r="A504" s="23">
        <v>369</v>
      </c>
      <c r="B504" s="23">
        <v>34</v>
      </c>
      <c r="C504" s="74" t="s">
        <v>338</v>
      </c>
      <c r="D504" s="23" t="s">
        <v>18</v>
      </c>
      <c r="E504" s="23">
        <v>1.425</v>
      </c>
      <c r="F504" s="24">
        <f t="shared" si="65"/>
        <v>285000</v>
      </c>
      <c r="G504" s="24">
        <f t="shared" si="68"/>
        <v>406450.82625000004</v>
      </c>
      <c r="H504" s="24">
        <f t="shared" si="67"/>
        <v>691450.82625000004</v>
      </c>
      <c r="I504" s="24">
        <v>200000</v>
      </c>
      <c r="J504" s="98">
        <v>285228.65000000002</v>
      </c>
      <c r="K504" s="24" t="s">
        <v>319</v>
      </c>
    </row>
    <row r="505" spans="1:11" ht="27" customHeight="1" outlineLevel="1">
      <c r="A505" s="23">
        <v>370</v>
      </c>
      <c r="B505" s="23">
        <v>35</v>
      </c>
      <c r="C505" s="74" t="s">
        <v>339</v>
      </c>
      <c r="D505" s="23" t="s">
        <v>18</v>
      </c>
      <c r="E505" s="23">
        <v>3.3170000000000002</v>
      </c>
      <c r="F505" s="24">
        <f t="shared" si="65"/>
        <v>517452</v>
      </c>
      <c r="G505" s="24">
        <f t="shared" si="68"/>
        <v>355126.24615999998</v>
      </c>
      <c r="H505" s="24">
        <f t="shared" si="67"/>
        <v>872578.24615999998</v>
      </c>
      <c r="I505" s="24">
        <v>156000</v>
      </c>
      <c r="J505" s="101">
        <v>107062.48</v>
      </c>
      <c r="K505" s="24" t="s">
        <v>319</v>
      </c>
    </row>
    <row r="506" spans="1:11" ht="27" customHeight="1" outlineLevel="1">
      <c r="A506" s="23">
        <v>371</v>
      </c>
      <c r="B506" s="23">
        <v>36</v>
      </c>
      <c r="C506" s="74" t="s">
        <v>340</v>
      </c>
      <c r="D506" s="23" t="s">
        <v>18</v>
      </c>
      <c r="E506" s="23">
        <v>3.3170000000000002</v>
      </c>
      <c r="F506" s="24">
        <f t="shared" si="65"/>
        <v>517452</v>
      </c>
      <c r="G506" s="24">
        <f t="shared" si="68"/>
        <v>355126.24615999998</v>
      </c>
      <c r="H506" s="24">
        <f t="shared" si="67"/>
        <v>872578.24615999998</v>
      </c>
      <c r="I506" s="24">
        <v>156000</v>
      </c>
      <c r="J506" s="101">
        <v>107062.48</v>
      </c>
      <c r="K506" s="24" t="s">
        <v>319</v>
      </c>
    </row>
    <row r="507" spans="1:11" ht="14.25" customHeight="1" outlineLevel="1">
      <c r="A507" s="27">
        <v>372</v>
      </c>
      <c r="B507" s="27"/>
      <c r="C507" s="26" t="s">
        <v>341</v>
      </c>
      <c r="D507" s="27"/>
      <c r="E507" s="27"/>
      <c r="F507" s="28">
        <f>SUM(F508:F524)</f>
        <v>7890168</v>
      </c>
      <c r="G507" s="28">
        <f>SUM(G508:G524)</f>
        <v>9295515.629999999</v>
      </c>
      <c r="H507" s="28">
        <f>SUM(H508:H524)</f>
        <v>17185683.629999999</v>
      </c>
      <c r="I507" s="28"/>
      <c r="J507" s="28"/>
      <c r="K507" s="28"/>
    </row>
    <row r="508" spans="1:11" ht="14.25" customHeight="1" outlineLevel="1">
      <c r="A508" s="102">
        <v>371</v>
      </c>
      <c r="B508" s="102"/>
      <c r="C508" s="102" t="s">
        <v>342</v>
      </c>
      <c r="D508" s="102"/>
      <c r="E508" s="102"/>
      <c r="F508" s="103"/>
      <c r="G508" s="103"/>
      <c r="H508" s="103"/>
      <c r="I508" s="103"/>
      <c r="J508" s="103"/>
      <c r="K508" s="103"/>
    </row>
    <row r="509" spans="1:11" ht="40.5" customHeight="1" outlineLevel="1">
      <c r="A509" s="23">
        <v>372</v>
      </c>
      <c r="B509" s="23">
        <v>37</v>
      </c>
      <c r="C509" s="74" t="s">
        <v>343</v>
      </c>
      <c r="D509" s="23" t="s">
        <v>18</v>
      </c>
      <c r="E509" s="23">
        <v>1664</v>
      </c>
      <c r="F509" s="24">
        <f>E509*I509</f>
        <v>3893760</v>
      </c>
      <c r="G509" s="24">
        <f>E509*J509</f>
        <v>948480</v>
      </c>
      <c r="H509" s="24">
        <f>G509+F509</f>
        <v>4842240</v>
      </c>
      <c r="I509" s="24">
        <v>2340</v>
      </c>
      <c r="J509" s="24">
        <v>570</v>
      </c>
      <c r="K509" s="24" t="s">
        <v>319</v>
      </c>
    </row>
    <row r="510" spans="1:11" ht="27" customHeight="1" outlineLevel="1">
      <c r="A510" s="23">
        <v>373</v>
      </c>
      <c r="B510" s="23">
        <v>38</v>
      </c>
      <c r="C510" s="74" t="s">
        <v>344</v>
      </c>
      <c r="D510" s="23" t="s">
        <v>18</v>
      </c>
      <c r="E510" s="23">
        <v>1664</v>
      </c>
      <c r="F510" s="24">
        <f>E510*I510</f>
        <v>2595840</v>
      </c>
      <c r="G510" s="24">
        <f>E510*J510</f>
        <v>4945274.8799999999</v>
      </c>
      <c r="H510" s="24">
        <f>G510+F510</f>
        <v>7541114.8799999999</v>
      </c>
      <c r="I510" s="24">
        <v>1560</v>
      </c>
      <c r="J510" s="24">
        <v>2971.92</v>
      </c>
      <c r="K510" s="24" t="s">
        <v>319</v>
      </c>
    </row>
    <row r="511" spans="1:11" ht="14.25" customHeight="1" outlineLevel="1">
      <c r="A511" s="102">
        <v>373</v>
      </c>
      <c r="B511" s="102"/>
      <c r="C511" s="102" t="s">
        <v>345</v>
      </c>
      <c r="D511" s="102"/>
      <c r="E511" s="102"/>
      <c r="F511" s="103"/>
      <c r="G511" s="103"/>
      <c r="H511" s="103"/>
      <c r="I511" s="103"/>
      <c r="J511" s="103"/>
      <c r="K511" s="103"/>
    </row>
    <row r="512" spans="1:11" ht="40.5" customHeight="1" outlineLevel="1">
      <c r="A512" s="23">
        <v>374</v>
      </c>
      <c r="B512" s="23">
        <v>39</v>
      </c>
      <c r="C512" s="74" t="s">
        <v>343</v>
      </c>
      <c r="D512" s="23" t="s">
        <v>18</v>
      </c>
      <c r="E512" s="23">
        <v>60</v>
      </c>
      <c r="F512" s="24">
        <f>E512*I512</f>
        <v>140400</v>
      </c>
      <c r="G512" s="24">
        <f>E512*J512</f>
        <v>34200</v>
      </c>
      <c r="H512" s="24">
        <f>G512+F512</f>
        <v>174600</v>
      </c>
      <c r="I512" s="24">
        <v>2340</v>
      </c>
      <c r="J512" s="24">
        <v>570</v>
      </c>
      <c r="K512" s="24" t="s">
        <v>319</v>
      </c>
    </row>
    <row r="513" spans="1:11" ht="27" customHeight="1" outlineLevel="1">
      <c r="A513" s="23">
        <v>375</v>
      </c>
      <c r="B513" s="23">
        <v>40</v>
      </c>
      <c r="C513" s="74" t="s">
        <v>344</v>
      </c>
      <c r="D513" s="23" t="s">
        <v>18</v>
      </c>
      <c r="E513" s="23">
        <v>60</v>
      </c>
      <c r="F513" s="24">
        <f>E513*I513</f>
        <v>93600</v>
      </c>
      <c r="G513" s="24">
        <f>E513*J513</f>
        <v>177259.2</v>
      </c>
      <c r="H513" s="24">
        <f>G513+F513</f>
        <v>270859.2</v>
      </c>
      <c r="I513" s="24">
        <v>1560</v>
      </c>
      <c r="J513" s="24">
        <v>2954.32</v>
      </c>
      <c r="K513" s="24" t="s">
        <v>319</v>
      </c>
    </row>
    <row r="514" spans="1:11" ht="14.25" customHeight="1" outlineLevel="1">
      <c r="A514" s="102">
        <v>376</v>
      </c>
      <c r="B514" s="102"/>
      <c r="C514" s="102" t="s">
        <v>346</v>
      </c>
      <c r="D514" s="102"/>
      <c r="E514" s="102"/>
      <c r="F514" s="103"/>
      <c r="G514" s="103"/>
      <c r="H514" s="103"/>
      <c r="I514" s="103"/>
      <c r="J514" s="103"/>
      <c r="K514" s="103"/>
    </row>
    <row r="515" spans="1:11" ht="27" customHeight="1" outlineLevel="1">
      <c r="A515" s="23">
        <v>377</v>
      </c>
      <c r="B515" s="23">
        <v>41</v>
      </c>
      <c r="C515" s="74" t="s">
        <v>347</v>
      </c>
      <c r="D515" s="23" t="s">
        <v>318</v>
      </c>
      <c r="E515" s="23">
        <v>8.9</v>
      </c>
      <c r="F515" s="24">
        <f>E515*I515</f>
        <v>374868</v>
      </c>
      <c r="G515" s="24">
        <f>E515*J515</f>
        <v>551800</v>
      </c>
      <c r="H515" s="24">
        <f>G515+F515</f>
        <v>926668</v>
      </c>
      <c r="I515" s="24">
        <v>42120</v>
      </c>
      <c r="J515" s="24">
        <v>62000</v>
      </c>
      <c r="K515" s="24" t="s">
        <v>319</v>
      </c>
    </row>
    <row r="516" spans="1:11" ht="14.25" customHeight="1" outlineLevel="1">
      <c r="A516" s="102">
        <v>377</v>
      </c>
      <c r="B516" s="102"/>
      <c r="C516" s="102" t="s">
        <v>348</v>
      </c>
      <c r="D516" s="102"/>
      <c r="E516" s="102"/>
      <c r="F516" s="103"/>
      <c r="G516" s="103"/>
      <c r="H516" s="103"/>
      <c r="I516" s="103"/>
      <c r="J516" s="103"/>
      <c r="K516" s="103"/>
    </row>
    <row r="517" spans="1:11" ht="27" customHeight="1" outlineLevel="1">
      <c r="A517" s="23">
        <v>378</v>
      </c>
      <c r="B517" s="23">
        <v>42</v>
      </c>
      <c r="C517" s="74" t="s">
        <v>344</v>
      </c>
      <c r="D517" s="23" t="s">
        <v>18</v>
      </c>
      <c r="E517" s="23">
        <v>21</v>
      </c>
      <c r="F517" s="24">
        <f>E517*I517</f>
        <v>16380</v>
      </c>
      <c r="G517" s="24">
        <f>E517*J517</f>
        <v>108898.23</v>
      </c>
      <c r="H517" s="24">
        <f>G517+F517</f>
        <v>125278.23</v>
      </c>
      <c r="I517" s="24">
        <v>780</v>
      </c>
      <c r="J517" s="24">
        <v>5185.63</v>
      </c>
      <c r="K517" s="24" t="s">
        <v>319</v>
      </c>
    </row>
    <row r="518" spans="1:11" ht="14.25" customHeight="1" outlineLevel="1">
      <c r="A518" s="102">
        <v>378</v>
      </c>
      <c r="B518" s="102"/>
      <c r="C518" s="102" t="s">
        <v>349</v>
      </c>
      <c r="D518" s="102"/>
      <c r="E518" s="102"/>
      <c r="F518" s="103"/>
      <c r="G518" s="103"/>
      <c r="H518" s="103"/>
      <c r="I518" s="103"/>
      <c r="J518" s="103"/>
      <c r="K518" s="103"/>
    </row>
    <row r="519" spans="1:11" ht="14.25" customHeight="1" outlineLevel="1">
      <c r="A519" s="23">
        <v>379</v>
      </c>
      <c r="B519" s="23">
        <v>43</v>
      </c>
      <c r="C519" s="74" t="s">
        <v>350</v>
      </c>
      <c r="D519" s="23" t="s">
        <v>16</v>
      </c>
      <c r="E519" s="23">
        <v>80</v>
      </c>
      <c r="F519" s="24">
        <f>E519*I519</f>
        <v>624000</v>
      </c>
      <c r="G519" s="24">
        <f>E519*J519</f>
        <v>265356</v>
      </c>
      <c r="H519" s="24">
        <f>G519+F519</f>
        <v>889356</v>
      </c>
      <c r="I519" s="24">
        <v>7800</v>
      </c>
      <c r="J519" s="24">
        <v>3316.95</v>
      </c>
      <c r="K519" s="24" t="s">
        <v>319</v>
      </c>
    </row>
    <row r="520" spans="1:11" ht="14.25" customHeight="1" outlineLevel="1">
      <c r="A520" s="102">
        <v>379</v>
      </c>
      <c r="B520" s="102"/>
      <c r="C520" s="102" t="s">
        <v>351</v>
      </c>
      <c r="D520" s="102"/>
      <c r="E520" s="102"/>
      <c r="F520" s="103"/>
      <c r="G520" s="103"/>
      <c r="H520" s="103"/>
      <c r="I520" s="103"/>
      <c r="J520" s="103"/>
      <c r="K520" s="103"/>
    </row>
    <row r="521" spans="1:11" ht="27" customHeight="1" outlineLevel="1">
      <c r="A521" s="23">
        <v>380</v>
      </c>
      <c r="B521" s="23">
        <v>44</v>
      </c>
      <c r="C521" s="74" t="s">
        <v>344</v>
      </c>
      <c r="D521" s="23" t="s">
        <v>18</v>
      </c>
      <c r="E521" s="23">
        <v>13</v>
      </c>
      <c r="F521" s="24">
        <f>E521*I521</f>
        <v>101400</v>
      </c>
      <c r="G521" s="24">
        <f>J521*E521</f>
        <v>2256543.12</v>
      </c>
      <c r="H521" s="24">
        <f>G521+F521</f>
        <v>2357943.12</v>
      </c>
      <c r="I521" s="24">
        <v>7800</v>
      </c>
      <c r="J521" s="24">
        <v>173580.24</v>
      </c>
      <c r="K521" s="24" t="s">
        <v>319</v>
      </c>
    </row>
    <row r="522" spans="1:11" ht="27" customHeight="1" outlineLevel="1">
      <c r="A522" s="23">
        <v>381</v>
      </c>
      <c r="B522" s="23">
        <v>45</v>
      </c>
      <c r="C522" s="74" t="s">
        <v>352</v>
      </c>
      <c r="D522" s="23" t="s">
        <v>85</v>
      </c>
      <c r="E522" s="23">
        <v>2.5999999999999999E-2</v>
      </c>
      <c r="F522" s="24">
        <f>E522*I522</f>
        <v>4056</v>
      </c>
      <c r="G522" s="24">
        <f>J522*E522</f>
        <v>416</v>
      </c>
      <c r="H522" s="24">
        <f>G522+F522</f>
        <v>4472</v>
      </c>
      <c r="I522" s="24">
        <v>156000</v>
      </c>
      <c r="J522" s="24">
        <v>16000</v>
      </c>
      <c r="K522" s="24" t="s">
        <v>319</v>
      </c>
    </row>
    <row r="523" spans="1:11" ht="14.25" customHeight="1" outlineLevel="1">
      <c r="A523" s="23">
        <v>382</v>
      </c>
      <c r="B523" s="23">
        <v>46</v>
      </c>
      <c r="C523" s="74" t="s">
        <v>353</v>
      </c>
      <c r="D523" s="23" t="s">
        <v>354</v>
      </c>
      <c r="E523" s="23">
        <v>111</v>
      </c>
      <c r="F523" s="24">
        <f>E523*I523</f>
        <v>25974</v>
      </c>
      <c r="G523" s="24">
        <f>J523*E523</f>
        <v>4406.7000000000007</v>
      </c>
      <c r="H523" s="24">
        <f>G523+F523</f>
        <v>30380.7</v>
      </c>
      <c r="I523" s="24">
        <v>234</v>
      </c>
      <c r="J523" s="24">
        <v>39.700000000000003</v>
      </c>
      <c r="K523" s="24" t="s">
        <v>319</v>
      </c>
    </row>
    <row r="524" spans="1:11" ht="14.25" customHeight="1" outlineLevel="1">
      <c r="A524" s="23">
        <v>383</v>
      </c>
      <c r="B524" s="23">
        <v>47</v>
      </c>
      <c r="C524" s="74" t="s">
        <v>353</v>
      </c>
      <c r="D524" s="23" t="s">
        <v>354</v>
      </c>
      <c r="E524" s="23">
        <v>1.7</v>
      </c>
      <c r="F524" s="24">
        <f>E524*I524</f>
        <v>19890</v>
      </c>
      <c r="G524" s="24">
        <f>J524*E524</f>
        <v>2881.5</v>
      </c>
      <c r="H524" s="24">
        <f>G524+F524</f>
        <v>22771.5</v>
      </c>
      <c r="I524" s="24">
        <v>11700</v>
      </c>
      <c r="J524" s="24">
        <v>1695</v>
      </c>
      <c r="K524" s="24" t="s">
        <v>319</v>
      </c>
    </row>
    <row r="525" spans="1:11" ht="27.75" customHeight="1" outlineLevel="1">
      <c r="A525" s="27">
        <v>383</v>
      </c>
      <c r="B525" s="27"/>
      <c r="C525" s="71" t="s">
        <v>355</v>
      </c>
      <c r="D525" s="27"/>
      <c r="E525" s="27"/>
      <c r="F525" s="28">
        <f>SUM(F526:F535)</f>
        <v>676230</v>
      </c>
      <c r="G525" s="28">
        <f>SUM(G526:G535)</f>
        <v>2045880.5</v>
      </c>
      <c r="H525" s="28">
        <f>SUM(H526:H535)</f>
        <v>2722110.5</v>
      </c>
      <c r="I525" s="28"/>
      <c r="J525" s="28"/>
      <c r="K525" s="28"/>
    </row>
    <row r="526" spans="1:11" ht="27" customHeight="1" outlineLevel="1">
      <c r="A526" s="23">
        <v>384</v>
      </c>
      <c r="B526" s="23">
        <v>48</v>
      </c>
      <c r="C526" s="74" t="s">
        <v>356</v>
      </c>
      <c r="D526" s="23" t="s">
        <v>18</v>
      </c>
      <c r="E526" s="23">
        <v>75</v>
      </c>
      <c r="F526" s="24">
        <f t="shared" ref="F526:F535" si="69">E526*I526</f>
        <v>11250</v>
      </c>
      <c r="G526" s="24">
        <f t="shared" ref="G526:G535" si="70">E526*J526</f>
        <v>9937.5</v>
      </c>
      <c r="H526" s="24">
        <f t="shared" ref="H526:H535" si="71">G526+F526</f>
        <v>21187.5</v>
      </c>
      <c r="I526" s="24">
        <v>150</v>
      </c>
      <c r="J526" s="24">
        <v>132.5</v>
      </c>
      <c r="K526" s="24" t="s">
        <v>319</v>
      </c>
    </row>
    <row r="527" spans="1:11" ht="27" customHeight="1" outlineLevel="1">
      <c r="A527" s="23">
        <v>385</v>
      </c>
      <c r="B527" s="23">
        <v>49</v>
      </c>
      <c r="C527" s="74" t="s">
        <v>357</v>
      </c>
      <c r="D527" s="23" t="s">
        <v>18</v>
      </c>
      <c r="E527" s="23">
        <v>160</v>
      </c>
      <c r="F527" s="24">
        <f t="shared" si="69"/>
        <v>16000</v>
      </c>
      <c r="G527" s="24">
        <f t="shared" si="70"/>
        <v>17600</v>
      </c>
      <c r="H527" s="24">
        <f t="shared" si="71"/>
        <v>33600</v>
      </c>
      <c r="I527" s="24">
        <v>100</v>
      </c>
      <c r="J527" s="24">
        <v>110</v>
      </c>
      <c r="K527" s="24" t="s">
        <v>319</v>
      </c>
    </row>
    <row r="528" spans="1:11" ht="27" customHeight="1" outlineLevel="1">
      <c r="A528" s="23">
        <v>386</v>
      </c>
      <c r="B528" s="23">
        <v>50</v>
      </c>
      <c r="C528" s="74" t="s">
        <v>358</v>
      </c>
      <c r="D528" s="23" t="s">
        <v>18</v>
      </c>
      <c r="E528" s="23">
        <v>75</v>
      </c>
      <c r="F528" s="24">
        <f t="shared" si="69"/>
        <v>35100</v>
      </c>
      <c r="G528" s="24">
        <f t="shared" si="70"/>
        <v>0</v>
      </c>
      <c r="H528" s="24">
        <f t="shared" si="71"/>
        <v>35100</v>
      </c>
      <c r="I528" s="24">
        <v>468</v>
      </c>
      <c r="J528" s="24"/>
      <c r="K528" s="24" t="s">
        <v>319</v>
      </c>
    </row>
    <row r="529" spans="1:11" ht="14.25" customHeight="1" outlineLevel="1">
      <c r="A529" s="23">
        <v>387</v>
      </c>
      <c r="B529" s="23">
        <v>51</v>
      </c>
      <c r="C529" s="74" t="s">
        <v>359</v>
      </c>
      <c r="D529" s="23" t="s">
        <v>18</v>
      </c>
      <c r="E529" s="23">
        <v>10</v>
      </c>
      <c r="F529" s="24">
        <f t="shared" si="69"/>
        <v>4680</v>
      </c>
      <c r="G529" s="24">
        <f t="shared" si="70"/>
        <v>11000</v>
      </c>
      <c r="H529" s="24">
        <f t="shared" si="71"/>
        <v>15680</v>
      </c>
      <c r="I529" s="24">
        <v>468</v>
      </c>
      <c r="J529" s="24">
        <v>1100</v>
      </c>
      <c r="K529" s="24" t="s">
        <v>319</v>
      </c>
    </row>
    <row r="530" spans="1:11" ht="14.25" customHeight="1" outlineLevel="1">
      <c r="A530" s="23">
        <v>388</v>
      </c>
      <c r="B530" s="23">
        <v>52</v>
      </c>
      <c r="C530" s="74" t="s">
        <v>360</v>
      </c>
      <c r="D530" s="23" t="s">
        <v>18</v>
      </c>
      <c r="E530" s="23">
        <v>40</v>
      </c>
      <c r="F530" s="24">
        <f t="shared" si="69"/>
        <v>9360</v>
      </c>
      <c r="G530" s="24">
        <f t="shared" si="70"/>
        <v>4400</v>
      </c>
      <c r="H530" s="24">
        <f t="shared" si="71"/>
        <v>13760</v>
      </c>
      <c r="I530" s="24">
        <v>234</v>
      </c>
      <c r="J530" s="24">
        <v>110</v>
      </c>
      <c r="K530" s="24" t="s">
        <v>319</v>
      </c>
    </row>
    <row r="531" spans="1:11" ht="27" customHeight="1" outlineLevel="1">
      <c r="A531" s="23">
        <v>389</v>
      </c>
      <c r="B531" s="23">
        <v>53</v>
      </c>
      <c r="C531" s="74" t="s">
        <v>361</v>
      </c>
      <c r="D531" s="23" t="s">
        <v>18</v>
      </c>
      <c r="E531" s="23">
        <v>160</v>
      </c>
      <c r="F531" s="24">
        <f t="shared" si="69"/>
        <v>37440</v>
      </c>
      <c r="G531" s="24">
        <f t="shared" si="70"/>
        <v>56640</v>
      </c>
      <c r="H531" s="24">
        <f t="shared" si="71"/>
        <v>94080</v>
      </c>
      <c r="I531" s="24">
        <v>234</v>
      </c>
      <c r="J531" s="24">
        <v>354</v>
      </c>
      <c r="K531" s="24" t="s">
        <v>319</v>
      </c>
    </row>
    <row r="532" spans="1:11" ht="27" customHeight="1" outlineLevel="1">
      <c r="A532" s="23">
        <v>390</v>
      </c>
      <c r="B532" s="23">
        <v>54</v>
      </c>
      <c r="C532" s="74" t="s">
        <v>362</v>
      </c>
      <c r="D532" s="23" t="s">
        <v>16</v>
      </c>
      <c r="E532" s="23">
        <v>2</v>
      </c>
      <c r="F532" s="24">
        <f t="shared" si="69"/>
        <v>78000</v>
      </c>
      <c r="G532" s="24">
        <f t="shared" si="70"/>
        <v>234490</v>
      </c>
      <c r="H532" s="24">
        <f t="shared" si="71"/>
        <v>312490</v>
      </c>
      <c r="I532" s="24">
        <v>39000</v>
      </c>
      <c r="J532" s="24">
        <v>117245</v>
      </c>
      <c r="K532" s="24" t="s">
        <v>319</v>
      </c>
    </row>
    <row r="533" spans="1:11" ht="27" customHeight="1" outlineLevel="1">
      <c r="A533" s="23">
        <v>391</v>
      </c>
      <c r="B533" s="23">
        <v>55</v>
      </c>
      <c r="C533" s="74" t="s">
        <v>363</v>
      </c>
      <c r="D533" s="23" t="s">
        <v>16</v>
      </c>
      <c r="E533" s="23">
        <v>3</v>
      </c>
      <c r="F533" s="24">
        <f t="shared" si="69"/>
        <v>187200</v>
      </c>
      <c r="G533" s="24">
        <f t="shared" si="70"/>
        <v>467445</v>
      </c>
      <c r="H533" s="24">
        <f t="shared" si="71"/>
        <v>654645</v>
      </c>
      <c r="I533" s="24">
        <v>62400</v>
      </c>
      <c r="J533" s="24">
        <v>155815</v>
      </c>
      <c r="K533" s="24" t="s">
        <v>319</v>
      </c>
    </row>
    <row r="534" spans="1:11" ht="27" customHeight="1" outlineLevel="1">
      <c r="A534" s="23">
        <v>392</v>
      </c>
      <c r="B534" s="23">
        <v>56</v>
      </c>
      <c r="C534" s="74" t="s">
        <v>364</v>
      </c>
      <c r="D534" s="23" t="s">
        <v>16</v>
      </c>
      <c r="E534" s="23">
        <v>8</v>
      </c>
      <c r="F534" s="24">
        <f t="shared" si="69"/>
        <v>187200</v>
      </c>
      <c r="G534" s="24">
        <f t="shared" si="70"/>
        <v>969368</v>
      </c>
      <c r="H534" s="24">
        <f t="shared" si="71"/>
        <v>1156568</v>
      </c>
      <c r="I534" s="24">
        <v>23400</v>
      </c>
      <c r="J534" s="24">
        <v>121171</v>
      </c>
      <c r="K534" s="24" t="s">
        <v>319</v>
      </c>
    </row>
    <row r="535" spans="1:11" ht="27" customHeight="1" outlineLevel="1">
      <c r="A535" s="23">
        <v>393</v>
      </c>
      <c r="B535" s="23">
        <v>57</v>
      </c>
      <c r="C535" s="74" t="s">
        <v>365</v>
      </c>
      <c r="D535" s="23" t="s">
        <v>16</v>
      </c>
      <c r="E535" s="23">
        <v>11</v>
      </c>
      <c r="F535" s="24">
        <f t="shared" si="69"/>
        <v>110000</v>
      </c>
      <c r="G535" s="24">
        <f t="shared" si="70"/>
        <v>275000</v>
      </c>
      <c r="H535" s="24">
        <f t="shared" si="71"/>
        <v>385000</v>
      </c>
      <c r="I535" s="24">
        <v>10000</v>
      </c>
      <c r="J535" s="24">
        <v>25000</v>
      </c>
      <c r="K535" s="24" t="s">
        <v>319</v>
      </c>
    </row>
    <row r="536" spans="1:11" ht="14.25" customHeight="1" outlineLevel="1">
      <c r="A536" s="27">
        <v>394</v>
      </c>
      <c r="B536" s="27"/>
      <c r="C536" s="71" t="s">
        <v>366</v>
      </c>
      <c r="D536" s="27"/>
      <c r="E536" s="27"/>
      <c r="F536" s="28">
        <f>SUM(F537:F592)</f>
        <v>7198700</v>
      </c>
      <c r="G536" s="28">
        <f>SUM(G537:G592)</f>
        <v>34580547.585245907</v>
      </c>
      <c r="H536" s="28">
        <f>SUM(H537:H592)</f>
        <v>41779247.5852459</v>
      </c>
      <c r="I536" s="28"/>
      <c r="J536" s="28"/>
      <c r="K536" s="28"/>
    </row>
    <row r="537" spans="1:11" ht="14.25" customHeight="1" outlineLevel="1">
      <c r="A537" s="102">
        <v>393</v>
      </c>
      <c r="B537" s="102"/>
      <c r="C537" s="102" t="s">
        <v>367</v>
      </c>
      <c r="D537" s="102"/>
      <c r="E537" s="102"/>
      <c r="F537" s="103"/>
      <c r="G537" s="103"/>
      <c r="H537" s="103"/>
      <c r="I537" s="103"/>
      <c r="J537" s="103"/>
      <c r="K537" s="103"/>
    </row>
    <row r="538" spans="1:11" ht="14.25" customHeight="1" outlineLevel="1">
      <c r="A538" s="23">
        <v>394</v>
      </c>
      <c r="B538" s="23">
        <v>58</v>
      </c>
      <c r="C538" s="74" t="s">
        <v>368</v>
      </c>
      <c r="D538" s="23" t="s">
        <v>16</v>
      </c>
      <c r="E538" s="23">
        <v>2</v>
      </c>
      <c r="F538" s="24">
        <f>E538*I538</f>
        <v>240000</v>
      </c>
      <c r="G538" s="24">
        <f>E538*J538</f>
        <v>0</v>
      </c>
      <c r="H538" s="24">
        <f>F538+G538</f>
        <v>240000</v>
      </c>
      <c r="I538" s="24">
        <v>120000</v>
      </c>
      <c r="J538" s="24">
        <v>0</v>
      </c>
      <c r="K538" s="24" t="s">
        <v>319</v>
      </c>
    </row>
    <row r="539" spans="1:11" ht="27" customHeight="1" outlineLevel="1">
      <c r="A539" s="23">
        <v>395</v>
      </c>
      <c r="B539" s="23">
        <v>59</v>
      </c>
      <c r="C539" s="74" t="s">
        <v>369</v>
      </c>
      <c r="D539" s="23" t="s">
        <v>18</v>
      </c>
      <c r="E539" s="23">
        <v>5.6</v>
      </c>
      <c r="F539" s="24">
        <f>E539*I539</f>
        <v>218400</v>
      </c>
      <c r="G539" s="24">
        <f>E539*J539</f>
        <v>0</v>
      </c>
      <c r="H539" s="24">
        <f>F539+G539</f>
        <v>218400</v>
      </c>
      <c r="I539" s="24">
        <v>39000</v>
      </c>
      <c r="J539" s="24">
        <v>0</v>
      </c>
      <c r="K539" s="24" t="s">
        <v>319</v>
      </c>
    </row>
    <row r="540" spans="1:11" ht="14.25" customHeight="1" outlineLevel="1">
      <c r="A540" s="102">
        <v>395</v>
      </c>
      <c r="B540" s="102"/>
      <c r="C540" s="102" t="s">
        <v>370</v>
      </c>
      <c r="D540" s="102"/>
      <c r="E540" s="102"/>
      <c r="F540" s="103"/>
      <c r="G540" s="103"/>
      <c r="H540" s="103"/>
      <c r="I540" s="103"/>
      <c r="J540" s="103"/>
      <c r="K540" s="103"/>
    </row>
    <row r="541" spans="1:11" ht="14.25" customHeight="1" outlineLevel="1">
      <c r="A541" s="23">
        <v>396</v>
      </c>
      <c r="B541" s="23">
        <v>60</v>
      </c>
      <c r="C541" s="74" t="s">
        <v>368</v>
      </c>
      <c r="D541" s="23" t="s">
        <v>16</v>
      </c>
      <c r="E541" s="23">
        <v>2</v>
      </c>
      <c r="F541" s="24">
        <f>E541*I541</f>
        <v>240000</v>
      </c>
      <c r="G541" s="24">
        <f>E541*J541</f>
        <v>0</v>
      </c>
      <c r="H541" s="24">
        <f>G541+F541</f>
        <v>240000</v>
      </c>
      <c r="I541" s="24">
        <v>120000</v>
      </c>
      <c r="J541" s="24">
        <v>0</v>
      </c>
      <c r="K541" s="24" t="s">
        <v>319</v>
      </c>
    </row>
    <row r="542" spans="1:11" ht="27" customHeight="1" outlineLevel="1">
      <c r="A542" s="23">
        <v>397</v>
      </c>
      <c r="B542" s="23">
        <v>61</v>
      </c>
      <c r="C542" s="74" t="s">
        <v>371</v>
      </c>
      <c r="D542" s="23" t="s">
        <v>18</v>
      </c>
      <c r="E542" s="23">
        <v>6.2</v>
      </c>
      <c r="F542" s="24">
        <f>E542*I542</f>
        <v>241800</v>
      </c>
      <c r="G542" s="24">
        <f>E542*J542</f>
        <v>0</v>
      </c>
      <c r="H542" s="24">
        <f>G542+F542</f>
        <v>241800</v>
      </c>
      <c r="I542" s="24">
        <v>39000</v>
      </c>
      <c r="J542" s="24">
        <v>0</v>
      </c>
      <c r="K542" s="24" t="s">
        <v>319</v>
      </c>
    </row>
    <row r="543" spans="1:11" ht="14.25" customHeight="1" outlineLevel="1">
      <c r="A543" s="102">
        <v>397</v>
      </c>
      <c r="B543" s="102"/>
      <c r="C543" s="102" t="s">
        <v>372</v>
      </c>
      <c r="D543" s="102"/>
      <c r="E543" s="102"/>
      <c r="F543" s="103"/>
      <c r="G543" s="103"/>
      <c r="H543" s="103"/>
      <c r="I543" s="103"/>
      <c r="J543" s="103"/>
      <c r="K543" s="103"/>
    </row>
    <row r="544" spans="1:11" ht="14.25" customHeight="1" outlineLevel="1">
      <c r="A544" s="23">
        <v>398</v>
      </c>
      <c r="B544" s="23">
        <v>62</v>
      </c>
      <c r="C544" s="74" t="s">
        <v>368</v>
      </c>
      <c r="D544" s="23" t="s">
        <v>16</v>
      </c>
      <c r="E544" s="23">
        <v>2</v>
      </c>
      <c r="F544" s="24">
        <f>E544*I544</f>
        <v>240000</v>
      </c>
      <c r="G544" s="24">
        <f>E544*J544</f>
        <v>0</v>
      </c>
      <c r="H544" s="24">
        <f>G544+F544</f>
        <v>240000</v>
      </c>
      <c r="I544" s="24">
        <v>120000</v>
      </c>
      <c r="J544" s="24">
        <v>0</v>
      </c>
      <c r="K544" s="24" t="s">
        <v>319</v>
      </c>
    </row>
    <row r="545" spans="1:11" ht="27" customHeight="1" outlineLevel="1">
      <c r="A545" s="23">
        <v>399</v>
      </c>
      <c r="B545" s="23">
        <v>63</v>
      </c>
      <c r="C545" s="22" t="s">
        <v>373</v>
      </c>
      <c r="D545" s="23" t="s">
        <v>18</v>
      </c>
      <c r="E545" s="23">
        <v>6</v>
      </c>
      <c r="F545" s="24">
        <f>E545*I545</f>
        <v>234000</v>
      </c>
      <c r="G545" s="24">
        <f>E545*J545</f>
        <v>0</v>
      </c>
      <c r="H545" s="24">
        <f>G545+F545</f>
        <v>234000</v>
      </c>
      <c r="I545" s="24">
        <v>39000</v>
      </c>
      <c r="J545" s="24">
        <v>0</v>
      </c>
      <c r="K545" s="24" t="s">
        <v>319</v>
      </c>
    </row>
    <row r="546" spans="1:11" ht="14.25" customHeight="1" outlineLevel="1">
      <c r="A546" s="102">
        <v>399</v>
      </c>
      <c r="B546" s="102"/>
      <c r="C546" s="102" t="s">
        <v>374</v>
      </c>
      <c r="D546" s="102"/>
      <c r="E546" s="102"/>
      <c r="F546" s="103"/>
      <c r="G546" s="103"/>
      <c r="H546" s="103"/>
      <c r="I546" s="103"/>
      <c r="J546" s="103"/>
      <c r="K546" s="103"/>
    </row>
    <row r="547" spans="1:11" ht="14.25" customHeight="1" outlineLevel="1">
      <c r="A547" s="23">
        <v>400</v>
      </c>
      <c r="B547" s="23">
        <v>64</v>
      </c>
      <c r="C547" s="74" t="s">
        <v>375</v>
      </c>
      <c r="D547" s="23" t="s">
        <v>16</v>
      </c>
      <c r="E547" s="23">
        <v>1</v>
      </c>
      <c r="F547" s="24">
        <f>E547*I547</f>
        <v>100000</v>
      </c>
      <c r="G547" s="24">
        <f>E547*J547</f>
        <v>0</v>
      </c>
      <c r="H547" s="24">
        <f>G547+F547</f>
        <v>100000</v>
      </c>
      <c r="I547" s="24">
        <v>100000</v>
      </c>
      <c r="J547" s="24">
        <v>0</v>
      </c>
      <c r="K547" s="24" t="s">
        <v>319</v>
      </c>
    </row>
    <row r="548" spans="1:11" ht="27" customHeight="1" outlineLevel="1">
      <c r="A548" s="23">
        <v>401</v>
      </c>
      <c r="B548" s="23">
        <v>65</v>
      </c>
      <c r="C548" s="74" t="s">
        <v>376</v>
      </c>
      <c r="D548" s="23" t="s">
        <v>18</v>
      </c>
      <c r="E548" s="23">
        <v>2</v>
      </c>
      <c r="F548" s="24">
        <f>E548*I548</f>
        <v>78000</v>
      </c>
      <c r="G548" s="24">
        <f>E548*J548</f>
        <v>0</v>
      </c>
      <c r="H548" s="24">
        <f>G548+F548</f>
        <v>78000</v>
      </c>
      <c r="I548" s="24">
        <v>39000</v>
      </c>
      <c r="J548" s="24">
        <v>0</v>
      </c>
      <c r="K548" s="24" t="s">
        <v>319</v>
      </c>
    </row>
    <row r="549" spans="1:11" ht="14.25" customHeight="1" outlineLevel="1">
      <c r="A549" s="102">
        <v>401</v>
      </c>
      <c r="B549" s="102"/>
      <c r="C549" s="102" t="s">
        <v>377</v>
      </c>
      <c r="D549" s="102"/>
      <c r="E549" s="102"/>
      <c r="F549" s="103"/>
      <c r="G549" s="103"/>
      <c r="H549" s="103"/>
      <c r="I549" s="103"/>
      <c r="J549" s="103"/>
      <c r="K549" s="103"/>
    </row>
    <row r="550" spans="1:11" ht="14.25" customHeight="1" outlineLevel="1">
      <c r="A550" s="23">
        <v>402</v>
      </c>
      <c r="B550" s="23">
        <v>66</v>
      </c>
      <c r="C550" s="74" t="s">
        <v>378</v>
      </c>
      <c r="D550" s="23" t="s">
        <v>16</v>
      </c>
      <c r="E550" s="23">
        <v>1</v>
      </c>
      <c r="F550" s="24">
        <f>E550*I550</f>
        <v>120000</v>
      </c>
      <c r="G550" s="24">
        <f>E550*J550</f>
        <v>0</v>
      </c>
      <c r="H550" s="24">
        <f>G550+F550</f>
        <v>120000</v>
      </c>
      <c r="I550" s="24">
        <v>120000</v>
      </c>
      <c r="J550" s="24">
        <v>0</v>
      </c>
      <c r="K550" s="24" t="s">
        <v>319</v>
      </c>
    </row>
    <row r="551" spans="1:11" ht="27" customHeight="1" outlineLevel="1">
      <c r="A551" s="23">
        <v>403</v>
      </c>
      <c r="B551" s="23">
        <v>67</v>
      </c>
      <c r="C551" s="74" t="s">
        <v>376</v>
      </c>
      <c r="D551" s="23" t="s">
        <v>18</v>
      </c>
      <c r="E551" s="23">
        <v>2</v>
      </c>
      <c r="F551" s="24">
        <f>E551*I551</f>
        <v>78000</v>
      </c>
      <c r="G551" s="24">
        <f>E551*J551</f>
        <v>0</v>
      </c>
      <c r="H551" s="24">
        <f>G551+F551</f>
        <v>78000</v>
      </c>
      <c r="I551" s="24">
        <v>39000</v>
      </c>
      <c r="J551" s="24">
        <v>0</v>
      </c>
      <c r="K551" s="24" t="s">
        <v>319</v>
      </c>
    </row>
    <row r="552" spans="1:11" ht="14.25" customHeight="1" outlineLevel="1">
      <c r="A552" s="102">
        <v>403</v>
      </c>
      <c r="B552" s="102"/>
      <c r="C552" s="102" t="s">
        <v>379</v>
      </c>
      <c r="D552" s="102"/>
      <c r="E552" s="102"/>
      <c r="F552" s="103"/>
      <c r="G552" s="103"/>
      <c r="H552" s="103"/>
      <c r="I552" s="103"/>
      <c r="J552" s="103"/>
      <c r="K552" s="103"/>
    </row>
    <row r="553" spans="1:11" ht="27" customHeight="1" outlineLevel="1">
      <c r="A553" s="23">
        <v>404</v>
      </c>
      <c r="B553" s="23">
        <v>68</v>
      </c>
      <c r="C553" s="74" t="s">
        <v>380</v>
      </c>
      <c r="D553" s="23" t="s">
        <v>16</v>
      </c>
      <c r="E553" s="23">
        <v>2</v>
      </c>
      <c r="F553" s="24">
        <f>E553*I553</f>
        <v>468000</v>
      </c>
      <c r="G553" s="24">
        <f>E553*J553</f>
        <v>3248899.2</v>
      </c>
      <c r="H553" s="24">
        <f>G553+F553</f>
        <v>3716899.2</v>
      </c>
      <c r="I553" s="24">
        <v>234000</v>
      </c>
      <c r="J553" s="24">
        <f>1880150*0.864</f>
        <v>1624449.6</v>
      </c>
      <c r="K553" s="24" t="s">
        <v>319</v>
      </c>
    </row>
    <row r="554" spans="1:11" ht="31.2" customHeight="1" outlineLevel="1">
      <c r="A554" s="23">
        <v>405</v>
      </c>
      <c r="B554" s="23">
        <v>69</v>
      </c>
      <c r="C554" s="74" t="s">
        <v>381</v>
      </c>
      <c r="D554" s="23" t="s">
        <v>16</v>
      </c>
      <c r="E554" s="23">
        <v>1</v>
      </c>
      <c r="F554" s="24">
        <f>E554*I554</f>
        <v>468000</v>
      </c>
      <c r="G554" s="24">
        <f>E554*J554</f>
        <v>4963934.4262295086</v>
      </c>
      <c r="H554" s="24">
        <f>G554+F554</f>
        <v>5431934.4262295086</v>
      </c>
      <c r="I554" s="24">
        <v>468000</v>
      </c>
      <c r="J554" s="25">
        <f>6056000/1.22</f>
        <v>4963934.4262295086</v>
      </c>
      <c r="K554" s="24" t="s">
        <v>319</v>
      </c>
    </row>
    <row r="555" spans="1:11" ht="14.25" customHeight="1" outlineLevel="1">
      <c r="A555" s="102">
        <v>405</v>
      </c>
      <c r="B555" s="102"/>
      <c r="C555" s="102" t="s">
        <v>382</v>
      </c>
      <c r="D555" s="102"/>
      <c r="E555" s="102"/>
      <c r="F555" s="103"/>
      <c r="G555" s="103"/>
      <c r="H555" s="103"/>
      <c r="I555" s="103"/>
      <c r="J555" s="103"/>
      <c r="K555" s="103"/>
    </row>
    <row r="556" spans="1:11" ht="27" customHeight="1" outlineLevel="1">
      <c r="A556" s="23">
        <v>406</v>
      </c>
      <c r="B556" s="23">
        <v>70</v>
      </c>
      <c r="C556" s="74" t="s">
        <v>380</v>
      </c>
      <c r="D556" s="23" t="s">
        <v>16</v>
      </c>
      <c r="E556" s="23">
        <v>2</v>
      </c>
      <c r="F556" s="24">
        <f>E556*I556</f>
        <v>468000</v>
      </c>
      <c r="G556" s="24">
        <f>E556*J556</f>
        <v>3248899.2</v>
      </c>
      <c r="H556" s="24">
        <f>G556+F556</f>
        <v>3716899.2</v>
      </c>
      <c r="I556" s="24">
        <v>234000</v>
      </c>
      <c r="J556" s="24">
        <f>1880150*0.864</f>
        <v>1624449.6</v>
      </c>
      <c r="K556" s="24" t="s">
        <v>319</v>
      </c>
    </row>
    <row r="557" spans="1:11" ht="34.5" customHeight="1" outlineLevel="1">
      <c r="A557" s="23">
        <v>407</v>
      </c>
      <c r="B557" s="23">
        <v>71</v>
      </c>
      <c r="C557" s="74" t="s">
        <v>383</v>
      </c>
      <c r="D557" s="23" t="s">
        <v>16</v>
      </c>
      <c r="E557" s="23">
        <v>1</v>
      </c>
      <c r="F557" s="24">
        <f>E557*I557</f>
        <v>468000</v>
      </c>
      <c r="G557" s="24">
        <f>E557*J557</f>
        <v>5218852.4590163939</v>
      </c>
      <c r="H557" s="24">
        <f>G557+F557</f>
        <v>5686852.4590163939</v>
      </c>
      <c r="I557" s="24">
        <v>468000</v>
      </c>
      <c r="J557" s="25">
        <f>6367000/1.22</f>
        <v>5218852.4590163939</v>
      </c>
      <c r="K557" s="24" t="s">
        <v>319</v>
      </c>
    </row>
    <row r="558" spans="1:11" ht="14.25" customHeight="1" outlineLevel="1">
      <c r="A558" s="102">
        <v>407</v>
      </c>
      <c r="B558" s="102"/>
      <c r="C558" s="102" t="s">
        <v>384</v>
      </c>
      <c r="D558" s="102"/>
      <c r="E558" s="102"/>
      <c r="F558" s="103"/>
      <c r="G558" s="103"/>
      <c r="H558" s="103"/>
      <c r="I558" s="103"/>
      <c r="J558" s="103"/>
      <c r="K558" s="103"/>
    </row>
    <row r="559" spans="1:11" ht="27" customHeight="1" outlineLevel="1">
      <c r="A559" s="23">
        <v>408</v>
      </c>
      <c r="B559" s="23">
        <v>72</v>
      </c>
      <c r="C559" s="74" t="s">
        <v>380</v>
      </c>
      <c r="D559" s="23" t="s">
        <v>16</v>
      </c>
      <c r="E559" s="23">
        <v>2</v>
      </c>
      <c r="F559" s="24">
        <f>E559*I559</f>
        <v>468000</v>
      </c>
      <c r="G559" s="24">
        <f>E559*J559</f>
        <v>3248899.2</v>
      </c>
      <c r="H559" s="24">
        <f>G559+F559</f>
        <v>3716899.2</v>
      </c>
      <c r="I559" s="24">
        <v>234000</v>
      </c>
      <c r="J559" s="24">
        <f>1880150*0.864</f>
        <v>1624449.6</v>
      </c>
      <c r="K559" s="24" t="s">
        <v>319</v>
      </c>
    </row>
    <row r="560" spans="1:11" ht="28.95" customHeight="1" outlineLevel="1">
      <c r="A560" s="23">
        <v>409</v>
      </c>
      <c r="B560" s="23">
        <v>73</v>
      </c>
      <c r="C560" s="74" t="s">
        <v>385</v>
      </c>
      <c r="D560" s="23" t="s">
        <v>16</v>
      </c>
      <c r="E560" s="23">
        <v>1</v>
      </c>
      <c r="F560" s="24">
        <f>E560*I560</f>
        <v>468000</v>
      </c>
      <c r="G560" s="24">
        <f>E560*J560</f>
        <v>4963934.4262295086</v>
      </c>
      <c r="H560" s="24">
        <f>G560+F560</f>
        <v>5431934.4262295086</v>
      </c>
      <c r="I560" s="24">
        <v>468000</v>
      </c>
      <c r="J560" s="25">
        <f>6056000/1.22</f>
        <v>4963934.4262295086</v>
      </c>
      <c r="K560" s="24" t="s">
        <v>319</v>
      </c>
    </row>
    <row r="561" spans="1:11" ht="14.25" customHeight="1" outlineLevel="1">
      <c r="A561" s="102">
        <v>409</v>
      </c>
      <c r="B561" s="102"/>
      <c r="C561" s="102" t="s">
        <v>386</v>
      </c>
      <c r="D561" s="102"/>
      <c r="E561" s="102"/>
      <c r="F561" s="103"/>
      <c r="G561" s="103"/>
      <c r="H561" s="103"/>
      <c r="I561" s="103"/>
      <c r="J561" s="103"/>
      <c r="K561" s="103"/>
    </row>
    <row r="562" spans="1:11" ht="14.25" customHeight="1" outlineLevel="1">
      <c r="A562" s="23">
        <v>410</v>
      </c>
      <c r="B562" s="23">
        <v>74</v>
      </c>
      <c r="C562" s="74" t="s">
        <v>387</v>
      </c>
      <c r="D562" s="23" t="s">
        <v>16</v>
      </c>
      <c r="E562" s="23">
        <v>1</v>
      </c>
      <c r="F562" s="24">
        <f>E562*I562</f>
        <v>234000</v>
      </c>
      <c r="G562" s="24">
        <f>E562*J562</f>
        <v>1881748.8</v>
      </c>
      <c r="H562" s="24">
        <f>G562+F562</f>
        <v>2115748.7999999998</v>
      </c>
      <c r="I562" s="24">
        <v>234000</v>
      </c>
      <c r="J562" s="24">
        <f>2177950*0.864</f>
        <v>1881748.8</v>
      </c>
      <c r="K562" s="24" t="s">
        <v>319</v>
      </c>
    </row>
    <row r="563" spans="1:11" ht="32.700000000000003" customHeight="1" outlineLevel="1">
      <c r="A563" s="23">
        <v>411</v>
      </c>
      <c r="B563" s="23">
        <v>75</v>
      </c>
      <c r="C563" s="74" t="s">
        <v>388</v>
      </c>
      <c r="D563" s="23" t="s">
        <v>16</v>
      </c>
      <c r="E563" s="23">
        <v>1</v>
      </c>
      <c r="F563" s="24">
        <f>E563*I563</f>
        <v>234000</v>
      </c>
      <c r="G563" s="24">
        <f>E563*J563</f>
        <v>2818032.7868852462</v>
      </c>
      <c r="H563" s="24">
        <f>G563+F563</f>
        <v>3052032.7868852462</v>
      </c>
      <c r="I563" s="24">
        <v>234000</v>
      </c>
      <c r="J563" s="25">
        <f>3438000/1.22</f>
        <v>2818032.7868852462</v>
      </c>
      <c r="K563" s="24" t="s">
        <v>319</v>
      </c>
    </row>
    <row r="564" spans="1:11" ht="14.25" customHeight="1" outlineLevel="1">
      <c r="A564" s="102">
        <v>411</v>
      </c>
      <c r="B564" s="102"/>
      <c r="C564" s="102" t="s">
        <v>389</v>
      </c>
      <c r="D564" s="102"/>
      <c r="E564" s="102"/>
      <c r="F564" s="103"/>
      <c r="G564" s="103"/>
      <c r="H564" s="103"/>
      <c r="I564" s="103"/>
      <c r="J564" s="103"/>
      <c r="K564" s="103"/>
    </row>
    <row r="565" spans="1:11" ht="14.25" customHeight="1" outlineLevel="1">
      <c r="A565" s="23">
        <v>412</v>
      </c>
      <c r="B565" s="23">
        <v>76</v>
      </c>
      <c r="C565" s="74" t="s">
        <v>387</v>
      </c>
      <c r="D565" s="23" t="s">
        <v>16</v>
      </c>
      <c r="E565" s="23">
        <v>1</v>
      </c>
      <c r="F565" s="24">
        <f>E565*I565</f>
        <v>234000</v>
      </c>
      <c r="G565" s="24">
        <f>E565*J565</f>
        <v>1881748.8</v>
      </c>
      <c r="H565" s="24">
        <f>G565+F565</f>
        <v>2115748.7999999998</v>
      </c>
      <c r="I565" s="24">
        <v>234000</v>
      </c>
      <c r="J565" s="24">
        <f>2177950*0.864</f>
        <v>1881748.8</v>
      </c>
      <c r="K565" s="24" t="s">
        <v>319</v>
      </c>
    </row>
    <row r="566" spans="1:11" ht="43.2" customHeight="1" outlineLevel="1">
      <c r="A566" s="23">
        <v>413</v>
      </c>
      <c r="B566" s="23">
        <v>77</v>
      </c>
      <c r="C566" s="74" t="s">
        <v>390</v>
      </c>
      <c r="D566" s="23" t="s">
        <v>16</v>
      </c>
      <c r="E566" s="23">
        <v>1</v>
      </c>
      <c r="F566" s="24">
        <f>E566*I566</f>
        <v>234000</v>
      </c>
      <c r="G566" s="24">
        <f>E566*J566</f>
        <v>2818032.7868852462</v>
      </c>
      <c r="H566" s="24">
        <f>G566+F566</f>
        <v>3052032.7868852462</v>
      </c>
      <c r="I566" s="24">
        <v>234000</v>
      </c>
      <c r="J566" s="25">
        <f>3438000/1.22</f>
        <v>2818032.7868852462</v>
      </c>
      <c r="K566" s="24" t="s">
        <v>319</v>
      </c>
    </row>
    <row r="567" spans="1:11" ht="14.25" customHeight="1" outlineLevel="1">
      <c r="A567" s="102">
        <v>413</v>
      </c>
      <c r="B567" s="102"/>
      <c r="C567" s="102" t="s">
        <v>391</v>
      </c>
      <c r="D567" s="102"/>
      <c r="E567" s="102"/>
      <c r="F567" s="103"/>
      <c r="G567" s="103"/>
      <c r="H567" s="103"/>
      <c r="I567" s="103"/>
      <c r="J567" s="103"/>
      <c r="K567" s="103"/>
    </row>
    <row r="568" spans="1:11" ht="14.25" customHeight="1" outlineLevel="1">
      <c r="A568" s="23">
        <v>414</v>
      </c>
      <c r="B568" s="23">
        <v>78</v>
      </c>
      <c r="C568" s="74" t="s">
        <v>392</v>
      </c>
      <c r="D568" s="23" t="s">
        <v>85</v>
      </c>
      <c r="E568" s="23">
        <v>3</v>
      </c>
      <c r="F568" s="24">
        <f t="shared" ref="F568:F573" si="72">E568*I568</f>
        <v>6000</v>
      </c>
      <c r="G568" s="24">
        <f t="shared" ref="G568:G573" si="73">E568*J568</f>
        <v>0</v>
      </c>
      <c r="H568" s="24">
        <f t="shared" ref="H568:H573" si="74">G568+F568</f>
        <v>6000</v>
      </c>
      <c r="I568" s="24">
        <v>2000</v>
      </c>
      <c r="J568" s="24"/>
      <c r="K568" s="24" t="s">
        <v>319</v>
      </c>
    </row>
    <row r="569" spans="1:11" ht="14.25" customHeight="1" outlineLevel="1">
      <c r="A569" s="23">
        <v>415</v>
      </c>
      <c r="B569" s="23">
        <v>79</v>
      </c>
      <c r="C569" s="74" t="s">
        <v>393</v>
      </c>
      <c r="D569" s="23" t="s">
        <v>85</v>
      </c>
      <c r="E569" s="23">
        <v>3</v>
      </c>
      <c r="F569" s="24">
        <f t="shared" si="72"/>
        <v>1500</v>
      </c>
      <c r="G569" s="24">
        <f t="shared" si="73"/>
        <v>0</v>
      </c>
      <c r="H569" s="24">
        <f t="shared" si="74"/>
        <v>1500</v>
      </c>
      <c r="I569" s="24">
        <v>500</v>
      </c>
      <c r="J569" s="24"/>
      <c r="K569" s="24" t="s">
        <v>319</v>
      </c>
    </row>
    <row r="570" spans="1:11" ht="27" customHeight="1" outlineLevel="1">
      <c r="A570" s="23">
        <v>416</v>
      </c>
      <c r="B570" s="23">
        <v>80</v>
      </c>
      <c r="C570" s="74" t="s">
        <v>394</v>
      </c>
      <c r="D570" s="23" t="s">
        <v>16</v>
      </c>
      <c r="E570" s="23">
        <v>4</v>
      </c>
      <c r="F570" s="24">
        <f t="shared" si="72"/>
        <v>20000</v>
      </c>
      <c r="G570" s="24">
        <f t="shared" si="73"/>
        <v>2338</v>
      </c>
      <c r="H570" s="24">
        <f t="shared" si="74"/>
        <v>22338</v>
      </c>
      <c r="I570" s="24">
        <v>5000</v>
      </c>
      <c r="J570" s="24">
        <v>584.5</v>
      </c>
      <c r="K570" s="24" t="s">
        <v>319</v>
      </c>
    </row>
    <row r="571" spans="1:11" ht="27" customHeight="1" outlineLevel="1">
      <c r="A571" s="23">
        <v>417</v>
      </c>
      <c r="B571" s="23">
        <v>81</v>
      </c>
      <c r="C571" s="74" t="s">
        <v>395</v>
      </c>
      <c r="D571" s="23" t="s">
        <v>18</v>
      </c>
      <c r="E571" s="23">
        <v>10</v>
      </c>
      <c r="F571" s="24">
        <f t="shared" si="72"/>
        <v>5000</v>
      </c>
      <c r="G571" s="24">
        <f t="shared" si="73"/>
        <v>4880</v>
      </c>
      <c r="H571" s="24">
        <f t="shared" si="74"/>
        <v>9880</v>
      </c>
      <c r="I571" s="24">
        <v>500</v>
      </c>
      <c r="J571" s="24">
        <v>488</v>
      </c>
      <c r="K571" s="24" t="s">
        <v>319</v>
      </c>
    </row>
    <row r="572" spans="1:11" ht="27" customHeight="1" outlineLevel="1">
      <c r="A572" s="23">
        <v>418</v>
      </c>
      <c r="B572" s="23">
        <v>82</v>
      </c>
      <c r="C572" s="74" t="s">
        <v>396</v>
      </c>
      <c r="D572" s="23" t="s">
        <v>18</v>
      </c>
      <c r="E572" s="23">
        <v>20</v>
      </c>
      <c r="F572" s="24">
        <f t="shared" si="72"/>
        <v>10000</v>
      </c>
      <c r="G572" s="24">
        <f t="shared" si="73"/>
        <v>5940</v>
      </c>
      <c r="H572" s="24">
        <f t="shared" si="74"/>
        <v>15940</v>
      </c>
      <c r="I572" s="24">
        <v>500</v>
      </c>
      <c r="J572" s="24">
        <v>297</v>
      </c>
      <c r="K572" s="24" t="s">
        <v>319</v>
      </c>
    </row>
    <row r="573" spans="1:11" ht="27" customHeight="1" outlineLevel="1">
      <c r="A573" s="23">
        <v>419</v>
      </c>
      <c r="B573" s="23">
        <v>83</v>
      </c>
      <c r="C573" s="74" t="s">
        <v>397</v>
      </c>
      <c r="D573" s="23" t="s">
        <v>18</v>
      </c>
      <c r="E573" s="23">
        <v>20</v>
      </c>
      <c r="F573" s="24">
        <f t="shared" si="72"/>
        <v>3000</v>
      </c>
      <c r="G573" s="24">
        <f t="shared" si="73"/>
        <v>23340</v>
      </c>
      <c r="H573" s="24">
        <f t="shared" si="74"/>
        <v>26340</v>
      </c>
      <c r="I573" s="24">
        <v>150</v>
      </c>
      <c r="J573" s="24">
        <v>1167</v>
      </c>
      <c r="K573" s="24" t="s">
        <v>319</v>
      </c>
    </row>
    <row r="574" spans="1:11" ht="14.25" customHeight="1" outlineLevel="1">
      <c r="A574" s="102">
        <v>419</v>
      </c>
      <c r="B574" s="102"/>
      <c r="C574" s="102" t="s">
        <v>398</v>
      </c>
      <c r="D574" s="102"/>
      <c r="E574" s="102"/>
      <c r="F574" s="103"/>
      <c r="G574" s="103"/>
      <c r="H574" s="103"/>
      <c r="I574" s="103"/>
      <c r="J574" s="103"/>
      <c r="K574" s="103"/>
    </row>
    <row r="575" spans="1:11" ht="14.25" customHeight="1" outlineLevel="1">
      <c r="A575" s="23">
        <v>420</v>
      </c>
      <c r="B575" s="23">
        <v>84</v>
      </c>
      <c r="C575" s="74" t="s">
        <v>392</v>
      </c>
      <c r="D575" s="23" t="s">
        <v>85</v>
      </c>
      <c r="E575" s="23">
        <v>3</v>
      </c>
      <c r="F575" s="24">
        <f t="shared" ref="F575:F580" si="75">E575*I575</f>
        <v>6000</v>
      </c>
      <c r="G575" s="24">
        <f t="shared" ref="G575:G580" si="76">E575*J575</f>
        <v>0</v>
      </c>
      <c r="H575" s="24">
        <f t="shared" ref="H575:H580" si="77">G575+F575</f>
        <v>6000</v>
      </c>
      <c r="I575" s="24">
        <v>2000</v>
      </c>
      <c r="J575" s="24"/>
      <c r="K575" s="24" t="s">
        <v>319</v>
      </c>
    </row>
    <row r="576" spans="1:11" ht="14.25" customHeight="1" outlineLevel="1">
      <c r="A576" s="23">
        <v>421</v>
      </c>
      <c r="B576" s="23">
        <v>85</v>
      </c>
      <c r="C576" s="74" t="s">
        <v>393</v>
      </c>
      <c r="D576" s="23" t="s">
        <v>85</v>
      </c>
      <c r="E576" s="23">
        <v>3</v>
      </c>
      <c r="F576" s="24">
        <f t="shared" si="75"/>
        <v>1500</v>
      </c>
      <c r="G576" s="24">
        <f t="shared" si="76"/>
        <v>0</v>
      </c>
      <c r="H576" s="24">
        <f t="shared" si="77"/>
        <v>1500</v>
      </c>
      <c r="I576" s="24">
        <v>500</v>
      </c>
      <c r="J576" s="24"/>
      <c r="K576" s="24" t="s">
        <v>319</v>
      </c>
    </row>
    <row r="577" spans="1:11" ht="27" customHeight="1" outlineLevel="1">
      <c r="A577" s="23">
        <v>422</v>
      </c>
      <c r="B577" s="23">
        <v>86</v>
      </c>
      <c r="C577" s="74" t="s">
        <v>394</v>
      </c>
      <c r="D577" s="23" t="s">
        <v>16</v>
      </c>
      <c r="E577" s="23">
        <v>3</v>
      </c>
      <c r="F577" s="24">
        <f t="shared" si="75"/>
        <v>15000</v>
      </c>
      <c r="G577" s="24">
        <f t="shared" si="76"/>
        <v>1753.5</v>
      </c>
      <c r="H577" s="24">
        <f t="shared" si="77"/>
        <v>16753.5</v>
      </c>
      <c r="I577" s="24">
        <v>5000</v>
      </c>
      <c r="J577" s="24">
        <v>584.5</v>
      </c>
      <c r="K577" s="24" t="s">
        <v>319</v>
      </c>
    </row>
    <row r="578" spans="1:11" ht="27" customHeight="1" outlineLevel="1">
      <c r="A578" s="23">
        <v>423</v>
      </c>
      <c r="B578" s="23">
        <v>87</v>
      </c>
      <c r="C578" s="74" t="s">
        <v>395</v>
      </c>
      <c r="D578" s="23" t="s">
        <v>18</v>
      </c>
      <c r="E578" s="23">
        <v>10</v>
      </c>
      <c r="F578" s="24">
        <f t="shared" si="75"/>
        <v>5000</v>
      </c>
      <c r="G578" s="24">
        <f t="shared" si="76"/>
        <v>4880</v>
      </c>
      <c r="H578" s="24">
        <f t="shared" si="77"/>
        <v>9880</v>
      </c>
      <c r="I578" s="24">
        <v>500</v>
      </c>
      <c r="J578" s="24">
        <v>488</v>
      </c>
      <c r="K578" s="24" t="s">
        <v>319</v>
      </c>
    </row>
    <row r="579" spans="1:11" ht="27" customHeight="1" outlineLevel="1">
      <c r="A579" s="23">
        <v>424</v>
      </c>
      <c r="B579" s="23">
        <v>88</v>
      </c>
      <c r="C579" s="74" t="s">
        <v>396</v>
      </c>
      <c r="D579" s="23" t="s">
        <v>18</v>
      </c>
      <c r="E579" s="23">
        <v>20</v>
      </c>
      <c r="F579" s="24">
        <f t="shared" si="75"/>
        <v>10000</v>
      </c>
      <c r="G579" s="24">
        <f t="shared" si="76"/>
        <v>5940</v>
      </c>
      <c r="H579" s="24">
        <f t="shared" si="77"/>
        <v>15940</v>
      </c>
      <c r="I579" s="24">
        <v>500</v>
      </c>
      <c r="J579" s="24">
        <v>297</v>
      </c>
      <c r="K579" s="24" t="s">
        <v>319</v>
      </c>
    </row>
    <row r="580" spans="1:11" ht="27" customHeight="1" outlineLevel="1">
      <c r="A580" s="23">
        <v>425</v>
      </c>
      <c r="B580" s="23">
        <v>89</v>
      </c>
      <c r="C580" s="74" t="s">
        <v>397</v>
      </c>
      <c r="D580" s="23" t="s">
        <v>18</v>
      </c>
      <c r="E580" s="23">
        <v>20</v>
      </c>
      <c r="F580" s="24">
        <f t="shared" si="75"/>
        <v>3000</v>
      </c>
      <c r="G580" s="24">
        <f t="shared" si="76"/>
        <v>23340</v>
      </c>
      <c r="H580" s="24">
        <f t="shared" si="77"/>
        <v>26340</v>
      </c>
      <c r="I580" s="24">
        <v>150</v>
      </c>
      <c r="J580" s="24">
        <v>1167</v>
      </c>
      <c r="K580" s="24" t="s">
        <v>319</v>
      </c>
    </row>
    <row r="581" spans="1:11" ht="14.25" customHeight="1" outlineLevel="1">
      <c r="A581" s="102">
        <v>425</v>
      </c>
      <c r="B581" s="102"/>
      <c r="C581" s="102" t="s">
        <v>399</v>
      </c>
      <c r="D581" s="102"/>
      <c r="E581" s="102"/>
      <c r="F581" s="103"/>
      <c r="G581" s="103"/>
      <c r="H581" s="103"/>
      <c r="I581" s="103"/>
      <c r="J581" s="103"/>
      <c r="K581" s="103"/>
    </row>
    <row r="582" spans="1:11" ht="14.25" customHeight="1" outlineLevel="1">
      <c r="A582" s="23">
        <v>426</v>
      </c>
      <c r="B582" s="23">
        <v>90</v>
      </c>
      <c r="C582" s="74" t="s">
        <v>392</v>
      </c>
      <c r="D582" s="23" t="s">
        <v>85</v>
      </c>
      <c r="E582" s="23">
        <v>9</v>
      </c>
      <c r="F582" s="24">
        <f t="shared" ref="F582:F587" si="78">E582*I582</f>
        <v>18000</v>
      </c>
      <c r="G582" s="24">
        <f t="shared" ref="G582:G587" si="79">E582*J582</f>
        <v>0</v>
      </c>
      <c r="H582" s="24">
        <f t="shared" ref="H582:H592" si="80">G582+F582</f>
        <v>18000</v>
      </c>
      <c r="I582" s="24">
        <v>2000</v>
      </c>
      <c r="J582" s="24"/>
      <c r="K582" s="24" t="s">
        <v>319</v>
      </c>
    </row>
    <row r="583" spans="1:11" ht="14.25" customHeight="1" outlineLevel="1">
      <c r="A583" s="23">
        <v>427</v>
      </c>
      <c r="B583" s="23">
        <v>91</v>
      </c>
      <c r="C583" s="74" t="s">
        <v>393</v>
      </c>
      <c r="D583" s="23" t="s">
        <v>85</v>
      </c>
      <c r="E583" s="23">
        <v>9</v>
      </c>
      <c r="F583" s="24">
        <f t="shared" si="78"/>
        <v>4500</v>
      </c>
      <c r="G583" s="24">
        <f t="shared" si="79"/>
        <v>0</v>
      </c>
      <c r="H583" s="24">
        <f t="shared" si="80"/>
        <v>4500</v>
      </c>
      <c r="I583" s="24">
        <v>500</v>
      </c>
      <c r="J583" s="24"/>
      <c r="K583" s="24" t="s">
        <v>319</v>
      </c>
    </row>
    <row r="584" spans="1:11" ht="27" customHeight="1" outlineLevel="1">
      <c r="A584" s="23">
        <v>428</v>
      </c>
      <c r="B584" s="23">
        <v>92</v>
      </c>
      <c r="C584" s="74" t="s">
        <v>394</v>
      </c>
      <c r="D584" s="23" t="s">
        <v>16</v>
      </c>
      <c r="E584" s="23">
        <v>12</v>
      </c>
      <c r="F584" s="24">
        <f t="shared" si="78"/>
        <v>60000</v>
      </c>
      <c r="G584" s="24">
        <f t="shared" si="79"/>
        <v>7014</v>
      </c>
      <c r="H584" s="24">
        <f t="shared" si="80"/>
        <v>67014</v>
      </c>
      <c r="I584" s="24">
        <v>5000</v>
      </c>
      <c r="J584" s="24">
        <v>584.5</v>
      </c>
      <c r="K584" s="24" t="s">
        <v>319</v>
      </c>
    </row>
    <row r="585" spans="1:11" ht="27" customHeight="1" outlineLevel="1">
      <c r="A585" s="23">
        <v>429</v>
      </c>
      <c r="B585" s="23">
        <v>93</v>
      </c>
      <c r="C585" s="74" t="s">
        <v>395</v>
      </c>
      <c r="D585" s="23" t="s">
        <v>18</v>
      </c>
      <c r="E585" s="23">
        <v>30</v>
      </c>
      <c r="F585" s="24">
        <f t="shared" si="78"/>
        <v>15000</v>
      </c>
      <c r="G585" s="24">
        <f t="shared" si="79"/>
        <v>14640</v>
      </c>
      <c r="H585" s="24">
        <f t="shared" si="80"/>
        <v>29640</v>
      </c>
      <c r="I585" s="24">
        <v>500</v>
      </c>
      <c r="J585" s="24">
        <v>488</v>
      </c>
      <c r="K585" s="24" t="s">
        <v>319</v>
      </c>
    </row>
    <row r="586" spans="1:11" ht="27" customHeight="1" outlineLevel="1">
      <c r="A586" s="23">
        <v>430</v>
      </c>
      <c r="B586" s="23">
        <v>94</v>
      </c>
      <c r="C586" s="74" t="s">
        <v>396</v>
      </c>
      <c r="D586" s="23" t="s">
        <v>18</v>
      </c>
      <c r="E586" s="23">
        <v>180</v>
      </c>
      <c r="F586" s="24">
        <f t="shared" si="78"/>
        <v>90000</v>
      </c>
      <c r="G586" s="24">
        <f t="shared" si="79"/>
        <v>53460</v>
      </c>
      <c r="H586" s="24">
        <f t="shared" si="80"/>
        <v>143460</v>
      </c>
      <c r="I586" s="24">
        <v>500</v>
      </c>
      <c r="J586" s="24">
        <v>297</v>
      </c>
      <c r="K586" s="24" t="s">
        <v>319</v>
      </c>
    </row>
    <row r="587" spans="1:11" ht="27" customHeight="1" outlineLevel="1">
      <c r="A587" s="23">
        <v>431</v>
      </c>
      <c r="B587" s="23">
        <v>95</v>
      </c>
      <c r="C587" s="74" t="s">
        <v>397</v>
      </c>
      <c r="D587" s="23" t="s">
        <v>18</v>
      </c>
      <c r="E587" s="23">
        <v>120</v>
      </c>
      <c r="F587" s="24">
        <f t="shared" si="78"/>
        <v>18000</v>
      </c>
      <c r="G587" s="24">
        <f t="shared" si="79"/>
        <v>140040</v>
      </c>
      <c r="H587" s="24">
        <f t="shared" si="80"/>
        <v>158040</v>
      </c>
      <c r="I587" s="24">
        <v>150</v>
      </c>
      <c r="J587" s="24">
        <v>1167</v>
      </c>
      <c r="K587" s="24" t="s">
        <v>319</v>
      </c>
    </row>
    <row r="588" spans="1:11" ht="14.25" customHeight="1" outlineLevel="1">
      <c r="A588" s="23">
        <v>432</v>
      </c>
      <c r="B588" s="23"/>
      <c r="C588" s="23" t="s">
        <v>38</v>
      </c>
      <c r="D588" s="23"/>
      <c r="E588" s="23"/>
      <c r="F588" s="24"/>
      <c r="G588" s="24"/>
      <c r="H588" s="24">
        <f t="shared" si="80"/>
        <v>0</v>
      </c>
      <c r="I588" s="24"/>
      <c r="J588" s="24"/>
      <c r="K588" s="24"/>
    </row>
    <row r="589" spans="1:11" ht="14.25" customHeight="1" outlineLevel="1">
      <c r="A589" s="23">
        <v>433</v>
      </c>
      <c r="B589" s="23">
        <v>96</v>
      </c>
      <c r="C589" s="74" t="s">
        <v>400</v>
      </c>
      <c r="D589" s="23" t="s">
        <v>85</v>
      </c>
      <c r="E589" s="23">
        <v>2</v>
      </c>
      <c r="F589" s="24">
        <f>E589*I589</f>
        <v>3000</v>
      </c>
      <c r="G589" s="24">
        <f>E589*J589</f>
        <v>0</v>
      </c>
      <c r="H589" s="24">
        <f t="shared" si="80"/>
        <v>3000</v>
      </c>
      <c r="I589" s="24">
        <v>1500</v>
      </c>
      <c r="J589" s="24">
        <v>0</v>
      </c>
      <c r="K589" s="24" t="s">
        <v>319</v>
      </c>
    </row>
    <row r="590" spans="1:11" ht="14.25" customHeight="1" outlineLevel="1">
      <c r="A590" s="23">
        <v>434</v>
      </c>
      <c r="B590" s="23">
        <v>97</v>
      </c>
      <c r="C590" s="74" t="s">
        <v>401</v>
      </c>
      <c r="D590" s="23" t="s">
        <v>85</v>
      </c>
      <c r="E590" s="23">
        <v>5</v>
      </c>
      <c r="F590" s="24">
        <f>E590*I590</f>
        <v>10000</v>
      </c>
      <c r="G590" s="24"/>
      <c r="H590" s="24">
        <f t="shared" si="80"/>
        <v>10000</v>
      </c>
      <c r="I590" s="24">
        <v>2000</v>
      </c>
      <c r="J590" s="24">
        <v>0</v>
      </c>
      <c r="K590" s="24"/>
    </row>
    <row r="591" spans="1:11" ht="14.25" customHeight="1" outlineLevel="1">
      <c r="A591" s="23">
        <v>435</v>
      </c>
      <c r="B591" s="23">
        <v>98</v>
      </c>
      <c r="C591" s="74" t="s">
        <v>93</v>
      </c>
      <c r="D591" s="23" t="s">
        <v>85</v>
      </c>
      <c r="E591" s="23">
        <v>5</v>
      </c>
      <c r="F591" s="24">
        <f>E591*I591</f>
        <v>10000</v>
      </c>
      <c r="G591" s="24"/>
      <c r="H591" s="24">
        <f t="shared" si="80"/>
        <v>10000</v>
      </c>
      <c r="I591" s="24">
        <v>2000</v>
      </c>
      <c r="J591" s="24">
        <v>0</v>
      </c>
      <c r="K591" s="24" t="s">
        <v>319</v>
      </c>
    </row>
    <row r="592" spans="1:11" ht="27" customHeight="1" outlineLevel="1">
      <c r="A592" s="23">
        <v>436</v>
      </c>
      <c r="B592" s="23">
        <v>99</v>
      </c>
      <c r="C592" s="22" t="s">
        <v>402</v>
      </c>
      <c r="D592" s="23" t="s">
        <v>403</v>
      </c>
      <c r="E592" s="23">
        <v>1</v>
      </c>
      <c r="F592" s="24">
        <f>E592*I592</f>
        <v>1350000</v>
      </c>
      <c r="G592" s="24"/>
      <c r="H592" s="24">
        <f t="shared" si="80"/>
        <v>1350000</v>
      </c>
      <c r="I592" s="24">
        <v>1350000</v>
      </c>
      <c r="J592" s="24">
        <v>0</v>
      </c>
      <c r="K592" s="24" t="s">
        <v>319</v>
      </c>
    </row>
    <row r="593" spans="1:11" ht="15" customHeight="1" outlineLevel="1">
      <c r="A593" s="104"/>
      <c r="B593" s="104"/>
      <c r="C593" s="105" t="s">
        <v>404</v>
      </c>
      <c r="D593" s="104"/>
      <c r="E593" s="104"/>
      <c r="F593" s="106">
        <f>F594+F596+F600+F615+F623+F633+F645+F652</f>
        <v>53133091.982999995</v>
      </c>
      <c r="G593" s="106">
        <f>G594+G596+G600+G615+G623+G633+G645+G652</f>
        <v>0</v>
      </c>
      <c r="H593" s="106">
        <f t="shared" ref="H593:H691" si="81">F593+G593</f>
        <v>53133091.982999995</v>
      </c>
      <c r="I593" s="106"/>
      <c r="J593" s="106"/>
      <c r="K593" s="106"/>
    </row>
    <row r="594" spans="1:11" ht="15" customHeight="1" outlineLevel="1">
      <c r="A594" s="107"/>
      <c r="B594" s="107"/>
      <c r="C594" s="108" t="s">
        <v>405</v>
      </c>
      <c r="D594" s="107"/>
      <c r="E594" s="107"/>
      <c r="F594" s="109">
        <f>F595</f>
        <v>1190548</v>
      </c>
      <c r="G594" s="109">
        <f>G595</f>
        <v>0</v>
      </c>
      <c r="H594" s="109">
        <f t="shared" si="81"/>
        <v>1190548</v>
      </c>
      <c r="I594" s="109"/>
      <c r="J594" s="109"/>
      <c r="K594" s="109"/>
    </row>
    <row r="595" spans="1:11" ht="14.25" customHeight="1" outlineLevel="1">
      <c r="A595" s="110">
        <v>604</v>
      </c>
      <c r="B595" s="110">
        <v>1</v>
      </c>
      <c r="C595" s="111" t="s">
        <v>406</v>
      </c>
      <c r="D595" s="110" t="s">
        <v>108</v>
      </c>
      <c r="E595" s="110">
        <v>32440</v>
      </c>
      <c r="F595" s="112">
        <f>E595*I595</f>
        <v>1190548</v>
      </c>
      <c r="G595" s="112">
        <f>E595*J595</f>
        <v>0</v>
      </c>
      <c r="H595" s="113">
        <f t="shared" si="81"/>
        <v>1190548</v>
      </c>
      <c r="I595" s="114">
        <v>36.700000000000003</v>
      </c>
      <c r="J595" s="112">
        <v>0</v>
      </c>
      <c r="K595" s="112"/>
    </row>
    <row r="596" spans="1:11" ht="14.25" customHeight="1" outlineLevel="1">
      <c r="A596" s="107"/>
      <c r="B596" s="107"/>
      <c r="C596" s="108" t="s">
        <v>407</v>
      </c>
      <c r="D596" s="107"/>
      <c r="E596" s="107"/>
      <c r="F596" s="109">
        <f>SUM(F597:F599)</f>
        <v>50258494.115999997</v>
      </c>
      <c r="G596" s="109">
        <f>E596*J596</f>
        <v>0</v>
      </c>
      <c r="H596" s="109">
        <f t="shared" si="81"/>
        <v>50258494.115999997</v>
      </c>
      <c r="I596" s="109"/>
      <c r="J596" s="109"/>
      <c r="K596" s="109"/>
    </row>
    <row r="597" spans="1:11" ht="14.25" customHeight="1" outlineLevel="1">
      <c r="A597" s="115">
        <v>605</v>
      </c>
      <c r="B597" s="115">
        <v>2</v>
      </c>
      <c r="C597" s="116" t="s">
        <v>408</v>
      </c>
      <c r="D597" s="115" t="s">
        <v>85</v>
      </c>
      <c r="E597" s="115">
        <v>4824</v>
      </c>
      <c r="F597" s="117">
        <f>E597*I597</f>
        <v>21080880</v>
      </c>
      <c r="G597" s="117">
        <f>E597*J597</f>
        <v>0</v>
      </c>
      <c r="H597" s="117">
        <f t="shared" si="81"/>
        <v>21080880</v>
      </c>
      <c r="I597" s="117">
        <v>4370</v>
      </c>
      <c r="J597" s="117">
        <v>0</v>
      </c>
      <c r="K597" s="117"/>
    </row>
    <row r="598" spans="1:11" ht="20.25" customHeight="1" outlineLevel="1">
      <c r="A598" s="115">
        <v>606</v>
      </c>
      <c r="B598" s="115">
        <v>3</v>
      </c>
      <c r="C598" s="116" t="s">
        <v>409</v>
      </c>
      <c r="D598" s="115" t="s">
        <v>85</v>
      </c>
      <c r="E598" s="115">
        <v>2400.3000000000002</v>
      </c>
      <c r="F598" s="117">
        <f>E598*I598</f>
        <v>2289214.1160000004</v>
      </c>
      <c r="G598" s="117">
        <f>E598*J598</f>
        <v>0</v>
      </c>
      <c r="H598" s="117">
        <f t="shared" si="81"/>
        <v>2289214.1160000004</v>
      </c>
      <c r="I598" s="117">
        <v>953.72</v>
      </c>
      <c r="J598" s="117">
        <v>0</v>
      </c>
      <c r="K598" s="117"/>
    </row>
    <row r="599" spans="1:11" s="92" customFormat="1" ht="14.25" customHeight="1" outlineLevel="1">
      <c r="A599" s="118">
        <v>607</v>
      </c>
      <c r="B599" s="118">
        <v>4</v>
      </c>
      <c r="C599" s="119" t="s">
        <v>410</v>
      </c>
      <c r="D599" s="118" t="s">
        <v>91</v>
      </c>
      <c r="E599" s="118">
        <v>14938</v>
      </c>
      <c r="F599" s="120">
        <f>E599*I599</f>
        <v>26888400</v>
      </c>
      <c r="G599" s="120">
        <f>E599*J599</f>
        <v>0</v>
      </c>
      <c r="H599" s="120">
        <f t="shared" si="81"/>
        <v>26888400</v>
      </c>
      <c r="I599" s="120">
        <v>1800</v>
      </c>
      <c r="J599" s="120">
        <v>0</v>
      </c>
      <c r="K599" s="120"/>
    </row>
    <row r="600" spans="1:11" ht="20.25" customHeight="1" outlineLevel="1">
      <c r="A600" s="107">
        <v>607</v>
      </c>
      <c r="B600" s="107"/>
      <c r="C600" s="108" t="s">
        <v>411</v>
      </c>
      <c r="D600" s="107"/>
      <c r="E600" s="107"/>
      <c r="F600" s="109">
        <f>SUM(F601:F614)</f>
        <v>242356.12699999998</v>
      </c>
      <c r="G600" s="109">
        <f>SUM(G601:G614)</f>
        <v>0</v>
      </c>
      <c r="H600" s="109">
        <f t="shared" si="81"/>
        <v>242356.12699999998</v>
      </c>
      <c r="I600" s="109"/>
      <c r="J600" s="109"/>
      <c r="K600" s="109"/>
    </row>
    <row r="601" spans="1:11" ht="20.25" customHeight="1" outlineLevel="1">
      <c r="A601" s="110">
        <v>608</v>
      </c>
      <c r="B601" s="110">
        <v>5</v>
      </c>
      <c r="C601" s="111" t="s">
        <v>412</v>
      </c>
      <c r="D601" s="110" t="s">
        <v>413</v>
      </c>
      <c r="E601" s="110">
        <v>95.1</v>
      </c>
      <c r="F601" s="112">
        <f t="shared" ref="F601:F614" si="82">E601*I601</f>
        <v>3363.6869999999994</v>
      </c>
      <c r="G601" s="112">
        <f t="shared" ref="G601:G614" si="83">E601*J601</f>
        <v>0</v>
      </c>
      <c r="H601" s="112">
        <f t="shared" si="81"/>
        <v>3363.6869999999994</v>
      </c>
      <c r="I601" s="112">
        <v>35.369999999999997</v>
      </c>
      <c r="J601" s="112">
        <v>0</v>
      </c>
      <c r="K601" s="112"/>
    </row>
    <row r="602" spans="1:11" ht="14.25" customHeight="1" outlineLevel="1">
      <c r="A602" s="110">
        <v>609</v>
      </c>
      <c r="B602" s="110">
        <v>6</v>
      </c>
      <c r="C602" s="111" t="s">
        <v>414</v>
      </c>
      <c r="D602" s="110" t="s">
        <v>26</v>
      </c>
      <c r="E602" s="110">
        <v>9</v>
      </c>
      <c r="F602" s="112">
        <f t="shared" si="82"/>
        <v>59388.299999999996</v>
      </c>
      <c r="G602" s="112">
        <f t="shared" si="83"/>
        <v>0</v>
      </c>
      <c r="H602" s="112">
        <f t="shared" si="81"/>
        <v>59388.299999999996</v>
      </c>
      <c r="I602" s="112">
        <v>6598.7</v>
      </c>
      <c r="J602" s="112">
        <v>0</v>
      </c>
      <c r="K602" s="112"/>
    </row>
    <row r="603" spans="1:11" ht="14.25" customHeight="1" outlineLevel="1">
      <c r="A603" s="110">
        <v>610</v>
      </c>
      <c r="B603" s="110">
        <v>7</v>
      </c>
      <c r="C603" s="121" t="s">
        <v>415</v>
      </c>
      <c r="D603" s="110" t="s">
        <v>108</v>
      </c>
      <c r="E603" s="110">
        <v>1477.7</v>
      </c>
      <c r="F603" s="112">
        <f t="shared" si="82"/>
        <v>84819.98</v>
      </c>
      <c r="G603" s="112">
        <f t="shared" si="83"/>
        <v>0</v>
      </c>
      <c r="H603" s="112">
        <f t="shared" si="81"/>
        <v>84819.98</v>
      </c>
      <c r="I603" s="112">
        <v>57.4</v>
      </c>
      <c r="J603" s="112">
        <v>0</v>
      </c>
      <c r="K603" s="112"/>
    </row>
    <row r="604" spans="1:11" ht="20.25" customHeight="1" outlineLevel="1">
      <c r="A604" s="110">
        <v>611</v>
      </c>
      <c r="B604" s="110">
        <v>8</v>
      </c>
      <c r="C604" s="111" t="s">
        <v>416</v>
      </c>
      <c r="D604" s="110" t="s">
        <v>85</v>
      </c>
      <c r="E604" s="110">
        <v>15.8</v>
      </c>
      <c r="F604" s="112">
        <f t="shared" si="82"/>
        <v>69046</v>
      </c>
      <c r="G604" s="112">
        <f t="shared" si="83"/>
        <v>0</v>
      </c>
      <c r="H604" s="112">
        <f t="shared" si="81"/>
        <v>69046</v>
      </c>
      <c r="I604" s="112">
        <v>4370</v>
      </c>
      <c r="J604" s="112">
        <v>0</v>
      </c>
      <c r="K604" s="112"/>
    </row>
    <row r="605" spans="1:11" ht="14.25" customHeight="1" outlineLevel="1">
      <c r="A605" s="110">
        <v>612</v>
      </c>
      <c r="B605" s="110">
        <v>9</v>
      </c>
      <c r="C605" s="111" t="s">
        <v>417</v>
      </c>
      <c r="D605" s="110" t="s">
        <v>108</v>
      </c>
      <c r="E605" s="110">
        <v>104.9</v>
      </c>
      <c r="F605" s="112">
        <f t="shared" si="82"/>
        <v>6021.26</v>
      </c>
      <c r="G605" s="112">
        <f t="shared" si="83"/>
        <v>0</v>
      </c>
      <c r="H605" s="112">
        <f t="shared" si="81"/>
        <v>6021.26</v>
      </c>
      <c r="I605" s="112">
        <v>57.4</v>
      </c>
      <c r="J605" s="112">
        <v>0</v>
      </c>
      <c r="K605" s="112"/>
    </row>
    <row r="606" spans="1:11" ht="20.25" customHeight="1" outlineLevel="1">
      <c r="A606" s="110">
        <v>613</v>
      </c>
      <c r="B606" s="110">
        <v>10</v>
      </c>
      <c r="C606" s="111" t="s">
        <v>418</v>
      </c>
      <c r="D606" s="110" t="s">
        <v>32</v>
      </c>
      <c r="E606" s="110">
        <v>41.5</v>
      </c>
      <c r="F606" s="112">
        <f t="shared" si="82"/>
        <v>2382.1</v>
      </c>
      <c r="G606" s="112">
        <f t="shared" si="83"/>
        <v>0</v>
      </c>
      <c r="H606" s="112">
        <f t="shared" si="81"/>
        <v>2382.1</v>
      </c>
      <c r="I606" s="112">
        <v>57.4</v>
      </c>
      <c r="J606" s="112">
        <v>0</v>
      </c>
      <c r="K606" s="112"/>
    </row>
    <row r="607" spans="1:11" ht="30.45" customHeight="1" outlineLevel="1">
      <c r="A607" s="110">
        <v>614</v>
      </c>
      <c r="B607" s="110">
        <v>11</v>
      </c>
      <c r="C607" s="121" t="s">
        <v>419</v>
      </c>
      <c r="D607" s="110" t="s">
        <v>108</v>
      </c>
      <c r="E607" s="110">
        <v>15.2</v>
      </c>
      <c r="F607" s="112">
        <f t="shared" si="82"/>
        <v>872.4799999999999</v>
      </c>
      <c r="G607" s="112">
        <f t="shared" si="83"/>
        <v>0</v>
      </c>
      <c r="H607" s="112">
        <f t="shared" si="81"/>
        <v>872.4799999999999</v>
      </c>
      <c r="I607" s="112">
        <v>57.4</v>
      </c>
      <c r="J607" s="112">
        <v>0</v>
      </c>
      <c r="K607" s="112"/>
    </row>
    <row r="608" spans="1:11" ht="30.45" customHeight="1" outlineLevel="1">
      <c r="A608" s="110">
        <v>615</v>
      </c>
      <c r="B608" s="110">
        <v>12</v>
      </c>
      <c r="C608" s="111" t="s">
        <v>420</v>
      </c>
      <c r="D608" s="110" t="s">
        <v>108</v>
      </c>
      <c r="E608" s="110">
        <v>7.9</v>
      </c>
      <c r="F608" s="112">
        <f t="shared" si="82"/>
        <v>453.46000000000004</v>
      </c>
      <c r="G608" s="112">
        <f t="shared" si="83"/>
        <v>0</v>
      </c>
      <c r="H608" s="112">
        <f t="shared" si="81"/>
        <v>453.46000000000004</v>
      </c>
      <c r="I608" s="112">
        <v>57.4</v>
      </c>
      <c r="J608" s="112">
        <v>0</v>
      </c>
      <c r="K608" s="112"/>
    </row>
    <row r="609" spans="1:11" ht="20.25" customHeight="1" outlineLevel="1">
      <c r="A609" s="110">
        <v>616</v>
      </c>
      <c r="B609" s="110">
        <v>13</v>
      </c>
      <c r="C609" s="111" t="s">
        <v>421</v>
      </c>
      <c r="D609" s="110" t="s">
        <v>108</v>
      </c>
      <c r="E609" s="110">
        <v>48.1</v>
      </c>
      <c r="F609" s="112">
        <f t="shared" si="82"/>
        <v>2760.94</v>
      </c>
      <c r="G609" s="112">
        <f t="shared" si="83"/>
        <v>0</v>
      </c>
      <c r="H609" s="112">
        <f t="shared" si="81"/>
        <v>2760.94</v>
      </c>
      <c r="I609" s="112">
        <v>57.4</v>
      </c>
      <c r="J609" s="112">
        <v>0</v>
      </c>
      <c r="K609" s="112"/>
    </row>
    <row r="610" spans="1:11" ht="20.25" customHeight="1" outlineLevel="1">
      <c r="A610" s="110">
        <v>617</v>
      </c>
      <c r="B610" s="110">
        <v>14</v>
      </c>
      <c r="C610" s="121" t="s">
        <v>422</v>
      </c>
      <c r="D610" s="110" t="s">
        <v>108</v>
      </c>
      <c r="E610" s="110">
        <v>41.4</v>
      </c>
      <c r="F610" s="112">
        <f t="shared" si="82"/>
        <v>2376.3599999999997</v>
      </c>
      <c r="G610" s="112">
        <f t="shared" si="83"/>
        <v>0</v>
      </c>
      <c r="H610" s="112">
        <f t="shared" si="81"/>
        <v>2376.3599999999997</v>
      </c>
      <c r="I610" s="112">
        <v>57.4</v>
      </c>
      <c r="J610" s="112">
        <v>0</v>
      </c>
      <c r="K610" s="112"/>
    </row>
    <row r="611" spans="1:11" ht="20.25" customHeight="1" outlineLevel="1">
      <c r="A611" s="110">
        <v>618</v>
      </c>
      <c r="B611" s="110">
        <v>15</v>
      </c>
      <c r="C611" s="111" t="s">
        <v>423</v>
      </c>
      <c r="D611" s="110" t="s">
        <v>108</v>
      </c>
      <c r="E611" s="110">
        <v>12.9</v>
      </c>
      <c r="F611" s="112">
        <f t="shared" si="82"/>
        <v>740.46</v>
      </c>
      <c r="G611" s="112">
        <f t="shared" si="83"/>
        <v>0</v>
      </c>
      <c r="H611" s="112">
        <f t="shared" si="81"/>
        <v>740.46</v>
      </c>
      <c r="I611" s="112">
        <v>57.4</v>
      </c>
      <c r="J611" s="112">
        <v>0</v>
      </c>
      <c r="K611" s="112"/>
    </row>
    <row r="612" spans="1:11" ht="30.45" customHeight="1" outlineLevel="1">
      <c r="A612" s="110">
        <v>619</v>
      </c>
      <c r="B612" s="110">
        <v>16</v>
      </c>
      <c r="C612" s="111" t="s">
        <v>424</v>
      </c>
      <c r="D612" s="110" t="s">
        <v>108</v>
      </c>
      <c r="E612" s="110">
        <v>78.2</v>
      </c>
      <c r="F612" s="112">
        <f t="shared" si="82"/>
        <v>4488.68</v>
      </c>
      <c r="G612" s="112">
        <f t="shared" si="83"/>
        <v>0</v>
      </c>
      <c r="H612" s="112">
        <f t="shared" si="81"/>
        <v>4488.68</v>
      </c>
      <c r="I612" s="112">
        <v>57.4</v>
      </c>
      <c r="J612" s="112">
        <v>0</v>
      </c>
      <c r="K612" s="112"/>
    </row>
    <row r="613" spans="1:11" ht="23.25" customHeight="1" outlineLevel="1">
      <c r="A613" s="122">
        <v>620</v>
      </c>
      <c r="B613" s="122">
        <v>17</v>
      </c>
      <c r="C613" s="123" t="s">
        <v>425</v>
      </c>
      <c r="D613" s="122" t="s">
        <v>108</v>
      </c>
      <c r="E613" s="122">
        <v>64.400000000000006</v>
      </c>
      <c r="F613" s="124">
        <f t="shared" si="82"/>
        <v>3696.5600000000004</v>
      </c>
      <c r="G613" s="124">
        <f t="shared" si="83"/>
        <v>0</v>
      </c>
      <c r="H613" s="124">
        <f t="shared" si="81"/>
        <v>3696.5600000000004</v>
      </c>
      <c r="I613" s="124">
        <v>57.4</v>
      </c>
      <c r="J613" s="124">
        <v>0</v>
      </c>
      <c r="K613" s="124"/>
    </row>
    <row r="614" spans="1:11" ht="30.45" customHeight="1" outlineLevel="1">
      <c r="A614" s="110">
        <v>621</v>
      </c>
      <c r="B614" s="110">
        <v>18</v>
      </c>
      <c r="C614" s="111" t="s">
        <v>426</v>
      </c>
      <c r="D614" s="110" t="s">
        <v>108</v>
      </c>
      <c r="E614" s="110">
        <v>33.9</v>
      </c>
      <c r="F614" s="112">
        <f t="shared" si="82"/>
        <v>1945.86</v>
      </c>
      <c r="G614" s="112">
        <f t="shared" si="83"/>
        <v>0</v>
      </c>
      <c r="H614" s="112">
        <f t="shared" si="81"/>
        <v>1945.86</v>
      </c>
      <c r="I614" s="112">
        <v>57.4</v>
      </c>
      <c r="J614" s="112">
        <v>0</v>
      </c>
      <c r="K614" s="112"/>
    </row>
    <row r="615" spans="1:11" ht="20.25" customHeight="1" outlineLevel="1">
      <c r="A615" s="107">
        <v>622</v>
      </c>
      <c r="B615" s="107"/>
      <c r="C615" s="125" t="s">
        <v>427</v>
      </c>
      <c r="D615" s="107"/>
      <c r="E615" s="107"/>
      <c r="F615" s="109">
        <f>SUM(F616:F622)</f>
        <v>40047.399999999994</v>
      </c>
      <c r="G615" s="109">
        <f>SUM(G616:G622)</f>
        <v>0</v>
      </c>
      <c r="H615" s="109">
        <f t="shared" si="81"/>
        <v>40047.399999999994</v>
      </c>
      <c r="I615" s="109"/>
      <c r="J615" s="109"/>
      <c r="K615" s="109"/>
    </row>
    <row r="616" spans="1:11" ht="15" customHeight="1" outlineLevel="1">
      <c r="A616" s="110">
        <v>622</v>
      </c>
      <c r="B616" s="110">
        <v>19</v>
      </c>
      <c r="C616" s="111" t="s">
        <v>428</v>
      </c>
      <c r="D616" s="110" t="s">
        <v>108</v>
      </c>
      <c r="E616" s="110">
        <v>65.8</v>
      </c>
      <c r="F616" s="112">
        <f t="shared" ref="F616:F622" si="84">E616*I616</f>
        <v>3776.9199999999996</v>
      </c>
      <c r="G616" s="112">
        <f t="shared" ref="G616:G622" si="85">E616*J616</f>
        <v>0</v>
      </c>
      <c r="H616" s="112">
        <f t="shared" si="81"/>
        <v>3776.9199999999996</v>
      </c>
      <c r="I616" s="112">
        <v>57.4</v>
      </c>
      <c r="J616" s="112">
        <v>0</v>
      </c>
      <c r="K616" s="112"/>
    </row>
    <row r="617" spans="1:11" ht="15" customHeight="1" outlineLevel="1">
      <c r="A617" s="110">
        <v>623</v>
      </c>
      <c r="B617" s="110">
        <v>20</v>
      </c>
      <c r="C617" s="111" t="s">
        <v>429</v>
      </c>
      <c r="D617" s="110" t="s">
        <v>108</v>
      </c>
      <c r="E617" s="110">
        <v>66.8</v>
      </c>
      <c r="F617" s="112">
        <f t="shared" si="84"/>
        <v>3834.3199999999997</v>
      </c>
      <c r="G617" s="112">
        <f t="shared" si="85"/>
        <v>0</v>
      </c>
      <c r="H617" s="112">
        <f t="shared" si="81"/>
        <v>3834.3199999999997</v>
      </c>
      <c r="I617" s="112">
        <v>57.4</v>
      </c>
      <c r="J617" s="112">
        <v>0</v>
      </c>
      <c r="K617" s="112"/>
    </row>
    <row r="618" spans="1:11" ht="15" customHeight="1" outlineLevel="1">
      <c r="A618" s="122">
        <v>624</v>
      </c>
      <c r="B618" s="122">
        <v>21</v>
      </c>
      <c r="C618" s="123" t="s">
        <v>430</v>
      </c>
      <c r="D618" s="122" t="s">
        <v>108</v>
      </c>
      <c r="E618" s="122">
        <v>164.7</v>
      </c>
      <c r="F618" s="124">
        <f t="shared" si="84"/>
        <v>9453.7799999999988</v>
      </c>
      <c r="G618" s="124">
        <f t="shared" si="85"/>
        <v>0</v>
      </c>
      <c r="H618" s="124">
        <f t="shared" si="81"/>
        <v>9453.7799999999988</v>
      </c>
      <c r="I618" s="124">
        <v>57.4</v>
      </c>
      <c r="J618" s="124">
        <v>0</v>
      </c>
      <c r="K618" s="124"/>
    </row>
    <row r="619" spans="1:11" ht="20.25" customHeight="1" outlineLevel="1">
      <c r="A619" s="110">
        <v>625</v>
      </c>
      <c r="B619" s="110">
        <v>22</v>
      </c>
      <c r="C619" s="121" t="s">
        <v>431</v>
      </c>
      <c r="D619" s="110" t="s">
        <v>85</v>
      </c>
      <c r="E619" s="110">
        <v>3.7</v>
      </c>
      <c r="F619" s="112">
        <f t="shared" si="84"/>
        <v>16169</v>
      </c>
      <c r="G619" s="112">
        <f t="shared" si="85"/>
        <v>0</v>
      </c>
      <c r="H619" s="112">
        <f t="shared" si="81"/>
        <v>16169</v>
      </c>
      <c r="I619" s="112">
        <v>4370</v>
      </c>
      <c r="J619" s="112">
        <v>0</v>
      </c>
      <c r="K619" s="112"/>
    </row>
    <row r="620" spans="1:11" ht="30.45" customHeight="1" outlineLevel="1">
      <c r="A620" s="110">
        <v>626</v>
      </c>
      <c r="B620" s="110">
        <v>23</v>
      </c>
      <c r="C620" s="111" t="s">
        <v>432</v>
      </c>
      <c r="D620" s="110" t="s">
        <v>108</v>
      </c>
      <c r="E620" s="110">
        <v>50</v>
      </c>
      <c r="F620" s="112">
        <f t="shared" si="84"/>
        <v>2870</v>
      </c>
      <c r="G620" s="112">
        <f t="shared" si="85"/>
        <v>0</v>
      </c>
      <c r="H620" s="112">
        <f t="shared" si="81"/>
        <v>2870</v>
      </c>
      <c r="I620" s="112">
        <v>57.4</v>
      </c>
      <c r="J620" s="112">
        <v>0</v>
      </c>
      <c r="K620" s="112"/>
    </row>
    <row r="621" spans="1:11" ht="20.25" customHeight="1" outlineLevel="1">
      <c r="A621" s="110">
        <v>627</v>
      </c>
      <c r="B621" s="110">
        <v>24</v>
      </c>
      <c r="C621" s="111" t="s">
        <v>433</v>
      </c>
      <c r="D621" s="110" t="s">
        <v>108</v>
      </c>
      <c r="E621" s="110">
        <v>20.399999999999999</v>
      </c>
      <c r="F621" s="112">
        <f t="shared" si="84"/>
        <v>1170.9599999999998</v>
      </c>
      <c r="G621" s="112">
        <f t="shared" si="85"/>
        <v>0</v>
      </c>
      <c r="H621" s="112">
        <f t="shared" si="81"/>
        <v>1170.9599999999998</v>
      </c>
      <c r="I621" s="112">
        <v>57.4</v>
      </c>
      <c r="J621" s="112">
        <v>0</v>
      </c>
      <c r="K621" s="112"/>
    </row>
    <row r="622" spans="1:11" ht="30.45" customHeight="1" outlineLevel="1">
      <c r="A622" s="110">
        <v>628</v>
      </c>
      <c r="B622" s="110">
        <v>25</v>
      </c>
      <c r="C622" s="111" t="s">
        <v>434</v>
      </c>
      <c r="D622" s="110" t="s">
        <v>108</v>
      </c>
      <c r="E622" s="110">
        <v>48.3</v>
      </c>
      <c r="F622" s="112">
        <f t="shared" si="84"/>
        <v>2772.4199999999996</v>
      </c>
      <c r="G622" s="112">
        <f t="shared" si="85"/>
        <v>0</v>
      </c>
      <c r="H622" s="112">
        <f t="shared" si="81"/>
        <v>2772.4199999999996</v>
      </c>
      <c r="I622" s="112">
        <v>57.4</v>
      </c>
      <c r="J622" s="112">
        <v>0</v>
      </c>
      <c r="K622" s="112"/>
    </row>
    <row r="623" spans="1:11" ht="20.25" customHeight="1" outlineLevel="1">
      <c r="A623" s="107">
        <v>629</v>
      </c>
      <c r="B623" s="107"/>
      <c r="C623" s="125" t="s">
        <v>435</v>
      </c>
      <c r="D623" s="107"/>
      <c r="E623" s="107"/>
      <c r="F623" s="109">
        <f>SUM(F624:F632)</f>
        <v>213911.91199999998</v>
      </c>
      <c r="G623" s="109"/>
      <c r="H623" s="109">
        <f t="shared" si="81"/>
        <v>213911.91199999998</v>
      </c>
      <c r="I623" s="109"/>
      <c r="J623" s="109"/>
      <c r="K623" s="109"/>
    </row>
    <row r="624" spans="1:11" ht="20.25" customHeight="1" outlineLevel="1">
      <c r="A624" s="110">
        <v>629</v>
      </c>
      <c r="B624" s="110">
        <v>26</v>
      </c>
      <c r="C624" s="111" t="s">
        <v>436</v>
      </c>
      <c r="D624" s="110" t="s">
        <v>85</v>
      </c>
      <c r="E624" s="110">
        <v>5</v>
      </c>
      <c r="F624" s="112">
        <f t="shared" ref="F624:F632" si="86">E624*I624</f>
        <v>21850</v>
      </c>
      <c r="G624" s="112">
        <f t="shared" ref="G624:G632" si="87">E624*J624</f>
        <v>0</v>
      </c>
      <c r="H624" s="112">
        <f t="shared" si="81"/>
        <v>21850</v>
      </c>
      <c r="I624" s="112">
        <v>4370</v>
      </c>
      <c r="J624" s="112">
        <v>0</v>
      </c>
      <c r="K624" s="112"/>
    </row>
    <row r="625" spans="1:11" ht="15" customHeight="1" outlineLevel="1">
      <c r="A625" s="110">
        <v>630</v>
      </c>
      <c r="B625" s="110">
        <v>27</v>
      </c>
      <c r="C625" s="121" t="s">
        <v>437</v>
      </c>
      <c r="D625" s="110" t="s">
        <v>108</v>
      </c>
      <c r="E625" s="110">
        <v>356</v>
      </c>
      <c r="F625" s="112">
        <f t="shared" si="86"/>
        <v>20434.399999999998</v>
      </c>
      <c r="G625" s="112">
        <f t="shared" si="87"/>
        <v>0</v>
      </c>
      <c r="H625" s="112">
        <f t="shared" si="81"/>
        <v>20434.399999999998</v>
      </c>
      <c r="I625" s="112">
        <v>57.4</v>
      </c>
      <c r="J625" s="112">
        <v>0</v>
      </c>
      <c r="K625" s="112"/>
    </row>
    <row r="626" spans="1:11" ht="20.25" customHeight="1" outlineLevel="1">
      <c r="A626" s="110">
        <v>631</v>
      </c>
      <c r="B626" s="110">
        <v>28</v>
      </c>
      <c r="C626" s="111" t="s">
        <v>438</v>
      </c>
      <c r="D626" s="110" t="s">
        <v>85</v>
      </c>
      <c r="E626" s="110">
        <v>13.5</v>
      </c>
      <c r="F626" s="112">
        <f t="shared" si="86"/>
        <v>58995</v>
      </c>
      <c r="G626" s="112">
        <f t="shared" si="87"/>
        <v>0</v>
      </c>
      <c r="H626" s="112">
        <f t="shared" si="81"/>
        <v>58995</v>
      </c>
      <c r="I626" s="112">
        <v>4370</v>
      </c>
      <c r="J626" s="112">
        <v>0</v>
      </c>
      <c r="K626" s="112"/>
    </row>
    <row r="627" spans="1:11" ht="30.45" customHeight="1" outlineLevel="1">
      <c r="A627" s="110">
        <v>632</v>
      </c>
      <c r="B627" s="110">
        <v>29</v>
      </c>
      <c r="C627" s="121" t="s">
        <v>439</v>
      </c>
      <c r="D627" s="110" t="s">
        <v>32</v>
      </c>
      <c r="E627" s="110">
        <v>7.56</v>
      </c>
      <c r="F627" s="112">
        <f t="shared" si="86"/>
        <v>5149.8720000000003</v>
      </c>
      <c r="G627" s="112">
        <f t="shared" si="87"/>
        <v>0</v>
      </c>
      <c r="H627" s="112">
        <f t="shared" si="81"/>
        <v>5149.8720000000003</v>
      </c>
      <c r="I627" s="112">
        <v>681.2</v>
      </c>
      <c r="J627" s="112">
        <v>0</v>
      </c>
      <c r="K627" s="112"/>
    </row>
    <row r="628" spans="1:11" ht="20.25" customHeight="1" outlineLevel="1">
      <c r="A628" s="110">
        <v>633</v>
      </c>
      <c r="B628" s="110">
        <v>30</v>
      </c>
      <c r="C628" s="111" t="s">
        <v>440</v>
      </c>
      <c r="D628" s="110" t="s">
        <v>85</v>
      </c>
      <c r="E628" s="110">
        <v>3.4</v>
      </c>
      <c r="F628" s="112">
        <f t="shared" si="86"/>
        <v>14858</v>
      </c>
      <c r="G628" s="112">
        <f t="shared" si="87"/>
        <v>0</v>
      </c>
      <c r="H628" s="112">
        <f t="shared" si="81"/>
        <v>14858</v>
      </c>
      <c r="I628" s="112">
        <v>4370</v>
      </c>
      <c r="J628" s="112">
        <v>0</v>
      </c>
      <c r="K628" s="112"/>
    </row>
    <row r="629" spans="1:11" ht="15" customHeight="1" outlineLevel="1">
      <c r="A629" s="110">
        <v>634</v>
      </c>
      <c r="B629" s="110">
        <v>31</v>
      </c>
      <c r="C629" s="111" t="s">
        <v>441</v>
      </c>
      <c r="D629" s="110" t="s">
        <v>108</v>
      </c>
      <c r="E629" s="110">
        <v>614.4</v>
      </c>
      <c r="F629" s="112">
        <f t="shared" si="86"/>
        <v>35266.559999999998</v>
      </c>
      <c r="G629" s="112">
        <f t="shared" si="87"/>
        <v>0</v>
      </c>
      <c r="H629" s="112">
        <f t="shared" si="81"/>
        <v>35266.559999999998</v>
      </c>
      <c r="I629" s="112">
        <v>57.4</v>
      </c>
      <c r="J629" s="112">
        <v>0</v>
      </c>
      <c r="K629" s="112"/>
    </row>
    <row r="630" spans="1:11" ht="30.45" customHeight="1" outlineLevel="1">
      <c r="A630" s="110">
        <v>635</v>
      </c>
      <c r="B630" s="110">
        <v>32</v>
      </c>
      <c r="C630" s="111" t="s">
        <v>442</v>
      </c>
      <c r="D630" s="110" t="s">
        <v>85</v>
      </c>
      <c r="E630" s="110">
        <v>11.1</v>
      </c>
      <c r="F630" s="112">
        <f t="shared" si="86"/>
        <v>48507</v>
      </c>
      <c r="G630" s="112">
        <f t="shared" si="87"/>
        <v>0</v>
      </c>
      <c r="H630" s="112">
        <f t="shared" si="81"/>
        <v>48507</v>
      </c>
      <c r="I630" s="112">
        <v>4370</v>
      </c>
      <c r="J630" s="112">
        <v>0</v>
      </c>
      <c r="K630" s="112"/>
    </row>
    <row r="631" spans="1:11" ht="30.45" customHeight="1" outlineLevel="1">
      <c r="A631" s="110">
        <v>636</v>
      </c>
      <c r="B631" s="110">
        <v>33</v>
      </c>
      <c r="C631" s="121" t="s">
        <v>443</v>
      </c>
      <c r="D631" s="110" t="s">
        <v>108</v>
      </c>
      <c r="E631" s="110">
        <v>111</v>
      </c>
      <c r="F631" s="112">
        <f t="shared" si="86"/>
        <v>6371.4</v>
      </c>
      <c r="G631" s="112">
        <f t="shared" si="87"/>
        <v>0</v>
      </c>
      <c r="H631" s="112">
        <f t="shared" si="81"/>
        <v>6371.4</v>
      </c>
      <c r="I631" s="112">
        <v>57.4</v>
      </c>
      <c r="J631" s="112">
        <v>0</v>
      </c>
      <c r="K631" s="112"/>
    </row>
    <row r="632" spans="1:11" ht="30.45" customHeight="1" outlineLevel="1">
      <c r="A632" s="110">
        <v>637</v>
      </c>
      <c r="B632" s="110">
        <v>34</v>
      </c>
      <c r="C632" s="111" t="s">
        <v>444</v>
      </c>
      <c r="D632" s="110" t="s">
        <v>108</v>
      </c>
      <c r="E632" s="110">
        <v>43.2</v>
      </c>
      <c r="F632" s="112">
        <f t="shared" si="86"/>
        <v>2479.6800000000003</v>
      </c>
      <c r="G632" s="112">
        <f t="shared" si="87"/>
        <v>0</v>
      </c>
      <c r="H632" s="112">
        <f t="shared" si="81"/>
        <v>2479.6800000000003</v>
      </c>
      <c r="I632" s="112">
        <v>57.4</v>
      </c>
      <c r="J632" s="112">
        <v>0</v>
      </c>
      <c r="K632" s="112"/>
    </row>
    <row r="633" spans="1:11" ht="23.25" customHeight="1" outlineLevel="1">
      <c r="A633" s="126">
        <v>638</v>
      </c>
      <c r="B633" s="126"/>
      <c r="C633" s="127" t="s">
        <v>445</v>
      </c>
      <c r="D633" s="126"/>
      <c r="E633" s="126"/>
      <c r="F633" s="128">
        <f>SUM(F634:F644)</f>
        <v>342048.54000000004</v>
      </c>
      <c r="G633" s="128"/>
      <c r="H633" s="128">
        <f t="shared" si="81"/>
        <v>342048.54000000004</v>
      </c>
      <c r="I633" s="128"/>
      <c r="J633" s="128"/>
      <c r="K633" s="128"/>
    </row>
    <row r="634" spans="1:11" ht="15" customHeight="1" outlineLevel="1">
      <c r="A634" s="110">
        <v>638</v>
      </c>
      <c r="B634" s="110">
        <v>35</v>
      </c>
      <c r="C634" s="121" t="s">
        <v>446</v>
      </c>
      <c r="D634" s="110" t="s">
        <v>26</v>
      </c>
      <c r="E634" s="110">
        <v>30</v>
      </c>
      <c r="F634" s="112">
        <f t="shared" ref="F634:F644" si="88">E634*I634</f>
        <v>51510</v>
      </c>
      <c r="G634" s="112">
        <f t="shared" ref="G634:G644" si="89">E634*J634</f>
        <v>0</v>
      </c>
      <c r="H634" s="112">
        <f t="shared" si="81"/>
        <v>51510</v>
      </c>
      <c r="I634" s="112">
        <v>1717</v>
      </c>
      <c r="J634" s="112">
        <v>0</v>
      </c>
      <c r="K634" s="112"/>
    </row>
    <row r="635" spans="1:11" ht="30.45" customHeight="1" outlineLevel="1">
      <c r="A635" s="110">
        <v>639</v>
      </c>
      <c r="B635" s="110">
        <v>36</v>
      </c>
      <c r="C635" s="111" t="s">
        <v>447</v>
      </c>
      <c r="D635" s="110" t="s">
        <v>108</v>
      </c>
      <c r="E635" s="110">
        <v>48</v>
      </c>
      <c r="F635" s="112">
        <f t="shared" si="88"/>
        <v>2755.2</v>
      </c>
      <c r="G635" s="112">
        <f t="shared" si="89"/>
        <v>0</v>
      </c>
      <c r="H635" s="112">
        <f t="shared" si="81"/>
        <v>2755.2</v>
      </c>
      <c r="I635" s="112">
        <v>57.4</v>
      </c>
      <c r="J635" s="112">
        <v>0</v>
      </c>
      <c r="K635" s="112"/>
    </row>
    <row r="636" spans="1:11" ht="20.25" customHeight="1" outlineLevel="1">
      <c r="A636" s="110">
        <v>640</v>
      </c>
      <c r="B636" s="110">
        <v>37</v>
      </c>
      <c r="C636" s="121" t="s">
        <v>448</v>
      </c>
      <c r="D636" s="110" t="s">
        <v>108</v>
      </c>
      <c r="E636" s="110">
        <v>18</v>
      </c>
      <c r="F636" s="112">
        <f t="shared" si="88"/>
        <v>1033.2</v>
      </c>
      <c r="G636" s="112">
        <f t="shared" si="89"/>
        <v>0</v>
      </c>
      <c r="H636" s="112">
        <f t="shared" si="81"/>
        <v>1033.2</v>
      </c>
      <c r="I636" s="112">
        <v>57.4</v>
      </c>
      <c r="J636" s="112">
        <v>0</v>
      </c>
      <c r="K636" s="112"/>
    </row>
    <row r="637" spans="1:11" ht="30.45" customHeight="1" outlineLevel="1">
      <c r="A637" s="110">
        <v>641</v>
      </c>
      <c r="B637" s="110">
        <v>38</v>
      </c>
      <c r="C637" s="111" t="s">
        <v>449</v>
      </c>
      <c r="D637" s="110" t="s">
        <v>108</v>
      </c>
      <c r="E637" s="110">
        <v>1864</v>
      </c>
      <c r="F637" s="112">
        <f t="shared" si="88"/>
        <v>106993.59999999999</v>
      </c>
      <c r="G637" s="112">
        <f t="shared" si="89"/>
        <v>0</v>
      </c>
      <c r="H637" s="112">
        <f t="shared" si="81"/>
        <v>106993.59999999999</v>
      </c>
      <c r="I637" s="112">
        <v>57.4</v>
      </c>
      <c r="J637" s="112">
        <v>0</v>
      </c>
      <c r="K637" s="112"/>
    </row>
    <row r="638" spans="1:11" ht="20.25" customHeight="1" outlineLevel="1">
      <c r="A638" s="110">
        <v>642</v>
      </c>
      <c r="B638" s="110">
        <v>39</v>
      </c>
      <c r="C638" s="111" t="s">
        <v>450</v>
      </c>
      <c r="D638" s="110" t="s">
        <v>85</v>
      </c>
      <c r="E638" s="110">
        <v>28.3</v>
      </c>
      <c r="F638" s="112">
        <f t="shared" si="88"/>
        <v>123671</v>
      </c>
      <c r="G638" s="112">
        <f t="shared" si="89"/>
        <v>0</v>
      </c>
      <c r="H638" s="112">
        <f t="shared" si="81"/>
        <v>123671</v>
      </c>
      <c r="I638" s="112">
        <v>4370</v>
      </c>
      <c r="J638" s="112">
        <v>0</v>
      </c>
      <c r="K638" s="112"/>
    </row>
    <row r="639" spans="1:11" ht="30.45" customHeight="1" outlineLevel="1">
      <c r="A639" s="110">
        <v>643</v>
      </c>
      <c r="B639" s="110">
        <v>40</v>
      </c>
      <c r="C639" s="111" t="s">
        <v>451</v>
      </c>
      <c r="D639" s="110" t="s">
        <v>108</v>
      </c>
      <c r="E639" s="110">
        <v>94</v>
      </c>
      <c r="F639" s="112">
        <f t="shared" si="88"/>
        <v>5395.5999999999995</v>
      </c>
      <c r="G639" s="112">
        <f t="shared" si="89"/>
        <v>0</v>
      </c>
      <c r="H639" s="112">
        <f t="shared" si="81"/>
        <v>5395.5999999999995</v>
      </c>
      <c r="I639" s="112">
        <v>57.4</v>
      </c>
      <c r="J639" s="112">
        <v>0</v>
      </c>
      <c r="K639" s="112"/>
    </row>
    <row r="640" spans="1:11" ht="20.25" customHeight="1" outlineLevel="1">
      <c r="A640" s="110">
        <v>644</v>
      </c>
      <c r="B640" s="110">
        <v>41</v>
      </c>
      <c r="C640" s="111" t="s">
        <v>452</v>
      </c>
      <c r="D640" s="110" t="s">
        <v>108</v>
      </c>
      <c r="E640" s="110">
        <v>208</v>
      </c>
      <c r="F640" s="112">
        <f t="shared" si="88"/>
        <v>11939.199999999999</v>
      </c>
      <c r="G640" s="112">
        <f t="shared" si="89"/>
        <v>0</v>
      </c>
      <c r="H640" s="112">
        <f t="shared" si="81"/>
        <v>11939.199999999999</v>
      </c>
      <c r="I640" s="112">
        <v>57.4</v>
      </c>
      <c r="J640" s="112">
        <v>0</v>
      </c>
      <c r="K640" s="112"/>
    </row>
    <row r="641" spans="1:11" ht="20.25" customHeight="1" outlineLevel="1">
      <c r="A641" s="110">
        <v>645</v>
      </c>
      <c r="B641" s="110">
        <v>42</v>
      </c>
      <c r="C641" s="111" t="s">
        <v>453</v>
      </c>
      <c r="D641" s="110" t="s">
        <v>108</v>
      </c>
      <c r="E641" s="110">
        <v>221.6</v>
      </c>
      <c r="F641" s="112">
        <f t="shared" si="88"/>
        <v>12719.84</v>
      </c>
      <c r="G641" s="112">
        <f t="shared" si="89"/>
        <v>0</v>
      </c>
      <c r="H641" s="112">
        <f t="shared" si="81"/>
        <v>12719.84</v>
      </c>
      <c r="I641" s="112">
        <v>57.4</v>
      </c>
      <c r="J641" s="112">
        <v>0</v>
      </c>
      <c r="K641" s="112"/>
    </row>
    <row r="642" spans="1:11" ht="30.45" customHeight="1" outlineLevel="1">
      <c r="A642" s="110">
        <v>646</v>
      </c>
      <c r="B642" s="110">
        <v>43</v>
      </c>
      <c r="C642" s="121" t="s">
        <v>454</v>
      </c>
      <c r="D642" s="110" t="s">
        <v>108</v>
      </c>
      <c r="E642" s="110">
        <v>64.400000000000006</v>
      </c>
      <c r="F642" s="112">
        <f t="shared" si="88"/>
        <v>3696.5600000000004</v>
      </c>
      <c r="G642" s="112">
        <f t="shared" si="89"/>
        <v>0</v>
      </c>
      <c r="H642" s="112">
        <f t="shared" si="81"/>
        <v>3696.5600000000004</v>
      </c>
      <c r="I642" s="112">
        <v>57.4</v>
      </c>
      <c r="J642" s="112">
        <v>0</v>
      </c>
      <c r="K642" s="112"/>
    </row>
    <row r="643" spans="1:11" ht="20.25" customHeight="1" outlineLevel="1">
      <c r="A643" s="110">
        <v>647</v>
      </c>
      <c r="B643" s="110">
        <v>44</v>
      </c>
      <c r="C643" s="111" t="s">
        <v>455</v>
      </c>
      <c r="D643" s="110" t="s">
        <v>108</v>
      </c>
      <c r="E643" s="110">
        <v>125</v>
      </c>
      <c r="F643" s="112">
        <f t="shared" si="88"/>
        <v>7175</v>
      </c>
      <c r="G643" s="112">
        <f t="shared" si="89"/>
        <v>0</v>
      </c>
      <c r="H643" s="112">
        <f t="shared" si="81"/>
        <v>7175</v>
      </c>
      <c r="I643" s="112">
        <v>57.4</v>
      </c>
      <c r="J643" s="112">
        <v>0</v>
      </c>
      <c r="K643" s="112"/>
    </row>
    <row r="644" spans="1:11" ht="15" customHeight="1" outlineLevel="1">
      <c r="A644" s="110">
        <v>648</v>
      </c>
      <c r="B644" s="110">
        <v>45</v>
      </c>
      <c r="C644" s="111" t="s">
        <v>456</v>
      </c>
      <c r="D644" s="110" t="s">
        <v>108</v>
      </c>
      <c r="E644" s="110">
        <v>264.10000000000002</v>
      </c>
      <c r="F644" s="112">
        <f t="shared" si="88"/>
        <v>15159.34</v>
      </c>
      <c r="G644" s="112">
        <f t="shared" si="89"/>
        <v>0</v>
      </c>
      <c r="H644" s="112">
        <f t="shared" si="81"/>
        <v>15159.34</v>
      </c>
      <c r="I644" s="112">
        <v>57.4</v>
      </c>
      <c r="J644" s="112">
        <v>0</v>
      </c>
      <c r="K644" s="112"/>
    </row>
    <row r="645" spans="1:11" ht="20.25" customHeight="1" outlineLevel="1">
      <c r="A645" s="107">
        <v>649</v>
      </c>
      <c r="B645" s="107"/>
      <c r="C645" s="125" t="s">
        <v>457</v>
      </c>
      <c r="D645" s="107"/>
      <c r="E645" s="107"/>
      <c r="F645" s="109">
        <f>SUM(F646:F651)</f>
        <v>235700.65599999999</v>
      </c>
      <c r="G645" s="109">
        <f>SUM(G646:G651)</f>
        <v>0</v>
      </c>
      <c r="H645" s="109">
        <f t="shared" si="81"/>
        <v>235700.65599999999</v>
      </c>
      <c r="I645" s="109"/>
      <c r="J645" s="109"/>
      <c r="K645" s="109"/>
    </row>
    <row r="646" spans="1:11" ht="15" customHeight="1" outlineLevel="1">
      <c r="A646" s="110">
        <v>649</v>
      </c>
      <c r="B646" s="110">
        <v>46</v>
      </c>
      <c r="C646" s="111" t="s">
        <v>458</v>
      </c>
      <c r="D646" s="110" t="s">
        <v>26</v>
      </c>
      <c r="E646" s="110">
        <v>12</v>
      </c>
      <c r="F646" s="112">
        <f t="shared" ref="F646:F651" si="90">E646*I646</f>
        <v>87576</v>
      </c>
      <c r="G646" s="112">
        <f t="shared" ref="G646:G651" si="91">E646*J646</f>
        <v>0</v>
      </c>
      <c r="H646" s="112">
        <f t="shared" si="81"/>
        <v>87576</v>
      </c>
      <c r="I646" s="112">
        <v>7298</v>
      </c>
      <c r="J646" s="112">
        <v>0</v>
      </c>
      <c r="K646" s="112"/>
    </row>
    <row r="647" spans="1:11" ht="15" customHeight="1" outlineLevel="1">
      <c r="A647" s="110">
        <v>650</v>
      </c>
      <c r="B647" s="110">
        <v>47</v>
      </c>
      <c r="C647" s="121" t="s">
        <v>459</v>
      </c>
      <c r="D647" s="110" t="s">
        <v>108</v>
      </c>
      <c r="E647" s="110">
        <v>1308.2</v>
      </c>
      <c r="F647" s="112">
        <f t="shared" si="90"/>
        <v>75090.680000000008</v>
      </c>
      <c r="G647" s="112">
        <f t="shared" si="91"/>
        <v>0</v>
      </c>
      <c r="H647" s="112">
        <f t="shared" si="81"/>
        <v>75090.680000000008</v>
      </c>
      <c r="I647" s="112">
        <v>57.4</v>
      </c>
      <c r="J647" s="112">
        <v>0</v>
      </c>
      <c r="K647" s="112"/>
    </row>
    <row r="648" spans="1:11" ht="15" customHeight="1" outlineLevel="1">
      <c r="A648" s="110">
        <v>651</v>
      </c>
      <c r="B648" s="110">
        <v>48</v>
      </c>
      <c r="C648" s="111" t="s">
        <v>460</v>
      </c>
      <c r="D648" s="110" t="s">
        <v>108</v>
      </c>
      <c r="E648" s="110">
        <v>183.6</v>
      </c>
      <c r="F648" s="112">
        <f t="shared" si="90"/>
        <v>10538.64</v>
      </c>
      <c r="G648" s="112">
        <f t="shared" si="91"/>
        <v>0</v>
      </c>
      <c r="H648" s="112">
        <f t="shared" si="81"/>
        <v>10538.64</v>
      </c>
      <c r="I648" s="112">
        <v>57.4</v>
      </c>
      <c r="J648" s="112">
        <v>0</v>
      </c>
      <c r="K648" s="112"/>
    </row>
    <row r="649" spans="1:11" ht="15" customHeight="1" outlineLevel="1">
      <c r="A649" s="110">
        <v>652</v>
      </c>
      <c r="B649" s="110">
        <v>49</v>
      </c>
      <c r="C649" s="121" t="s">
        <v>461</v>
      </c>
      <c r="D649" s="110" t="s">
        <v>108</v>
      </c>
      <c r="E649" s="110">
        <v>176</v>
      </c>
      <c r="F649" s="112">
        <f t="shared" si="90"/>
        <v>10102.4</v>
      </c>
      <c r="G649" s="112">
        <f t="shared" si="91"/>
        <v>0</v>
      </c>
      <c r="H649" s="112">
        <f t="shared" si="81"/>
        <v>10102.4</v>
      </c>
      <c r="I649" s="112">
        <v>57.4</v>
      </c>
      <c r="J649" s="112">
        <v>0</v>
      </c>
      <c r="K649" s="112"/>
    </row>
    <row r="650" spans="1:11" ht="15" customHeight="1" outlineLevel="1">
      <c r="A650" s="110">
        <v>653</v>
      </c>
      <c r="B650" s="110">
        <v>50</v>
      </c>
      <c r="C650" s="111" t="s">
        <v>462</v>
      </c>
      <c r="D650" s="110" t="s">
        <v>85</v>
      </c>
      <c r="E650" s="110">
        <v>11.4</v>
      </c>
      <c r="F650" s="112">
        <f t="shared" si="90"/>
        <v>49818</v>
      </c>
      <c r="G650" s="112">
        <f t="shared" si="91"/>
        <v>0</v>
      </c>
      <c r="H650" s="112">
        <f t="shared" si="81"/>
        <v>49818</v>
      </c>
      <c r="I650" s="112">
        <v>4370</v>
      </c>
      <c r="J650" s="112">
        <v>0</v>
      </c>
      <c r="K650" s="112"/>
    </row>
    <row r="651" spans="1:11" ht="20.25" customHeight="1" outlineLevel="1">
      <c r="A651" s="110">
        <v>654</v>
      </c>
      <c r="B651" s="110">
        <v>51</v>
      </c>
      <c r="C651" s="121" t="s">
        <v>463</v>
      </c>
      <c r="D651" s="110" t="s">
        <v>32</v>
      </c>
      <c r="E651" s="110">
        <v>3.78</v>
      </c>
      <c r="F651" s="112">
        <f t="shared" si="90"/>
        <v>2574.9360000000001</v>
      </c>
      <c r="G651" s="112">
        <f t="shared" si="91"/>
        <v>0</v>
      </c>
      <c r="H651" s="112">
        <f t="shared" si="81"/>
        <v>2574.9360000000001</v>
      </c>
      <c r="I651" s="112">
        <v>681.2</v>
      </c>
      <c r="J651" s="112">
        <v>0</v>
      </c>
      <c r="K651" s="112"/>
    </row>
    <row r="652" spans="1:11" ht="30.45" customHeight="1" outlineLevel="1">
      <c r="A652" s="107">
        <v>655</v>
      </c>
      <c r="B652" s="107"/>
      <c r="C652" s="125" t="s">
        <v>464</v>
      </c>
      <c r="D652" s="107"/>
      <c r="E652" s="107"/>
      <c r="F652" s="109">
        <f>SUM(F653:F654)</f>
        <v>609985.23199999996</v>
      </c>
      <c r="G652" s="109"/>
      <c r="H652" s="109">
        <f t="shared" si="81"/>
        <v>609985.23199999996</v>
      </c>
      <c r="I652" s="109"/>
      <c r="J652" s="109"/>
      <c r="K652" s="109"/>
    </row>
    <row r="653" spans="1:11" ht="172.2" customHeight="1" outlineLevel="1">
      <c r="A653" s="110">
        <v>655</v>
      </c>
      <c r="B653" s="110">
        <v>52</v>
      </c>
      <c r="C653" s="121" t="s">
        <v>465</v>
      </c>
      <c r="D653" s="110" t="s">
        <v>85</v>
      </c>
      <c r="E653" s="110">
        <v>175.6</v>
      </c>
      <c r="F653" s="112">
        <f>E653*I653</f>
        <v>167473.23199999999</v>
      </c>
      <c r="G653" s="112">
        <f>E653*J653</f>
        <v>0</v>
      </c>
      <c r="H653" s="112">
        <f t="shared" si="81"/>
        <v>167473.23199999999</v>
      </c>
      <c r="I653" s="112">
        <v>953.72</v>
      </c>
      <c r="J653" s="112">
        <v>0</v>
      </c>
      <c r="K653" s="112"/>
    </row>
    <row r="654" spans="1:11" ht="20.25" customHeight="1" outlineLevel="1">
      <c r="A654" s="129">
        <v>656</v>
      </c>
      <c r="B654" s="129">
        <v>53</v>
      </c>
      <c r="C654" s="130" t="s">
        <v>466</v>
      </c>
      <c r="D654" s="129" t="s">
        <v>91</v>
      </c>
      <c r="E654" s="129">
        <v>245.84</v>
      </c>
      <c r="F654" s="131">
        <f>E654*I654</f>
        <v>442512</v>
      </c>
      <c r="G654" s="131">
        <f>E654*J654</f>
        <v>0</v>
      </c>
      <c r="H654" s="131">
        <f t="shared" si="81"/>
        <v>442512</v>
      </c>
      <c r="I654" s="131">
        <v>1800</v>
      </c>
      <c r="J654" s="131">
        <v>0</v>
      </c>
      <c r="K654" s="131"/>
    </row>
    <row r="655" spans="1:11" ht="14.25" customHeight="1" outlineLevel="1">
      <c r="A655" s="132">
        <v>657</v>
      </c>
      <c r="B655" s="132"/>
      <c r="C655" s="133" t="s">
        <v>467</v>
      </c>
      <c r="D655" s="132"/>
      <c r="E655" s="132"/>
      <c r="F655" s="134">
        <f>F656+F663+F671+F679+F686+F690</f>
        <v>96243139.406000018</v>
      </c>
      <c r="G655" s="134">
        <f>G656+G663+G671+G679+G686+G690</f>
        <v>84550350.463400006</v>
      </c>
      <c r="H655" s="134">
        <f t="shared" si="81"/>
        <v>180793489.86940002</v>
      </c>
      <c r="I655" s="134"/>
      <c r="J655" s="134"/>
      <c r="K655" s="134"/>
    </row>
    <row r="656" spans="1:11" ht="14.25" customHeight="1" outlineLevel="1">
      <c r="A656" s="107">
        <v>658</v>
      </c>
      <c r="B656" s="107"/>
      <c r="C656" s="108" t="s">
        <v>468</v>
      </c>
      <c r="D656" s="107"/>
      <c r="E656" s="107"/>
      <c r="F656" s="109">
        <f>SUM(F657:F662)</f>
        <v>6707274.2299999995</v>
      </c>
      <c r="G656" s="109">
        <f>SUM(G657:G662)</f>
        <v>25511809.203400001</v>
      </c>
      <c r="H656" s="109">
        <f t="shared" si="81"/>
        <v>32219083.433400001</v>
      </c>
      <c r="I656" s="109"/>
      <c r="J656" s="109"/>
      <c r="K656" s="109"/>
    </row>
    <row r="657" spans="1:11" ht="20.25" customHeight="1" outlineLevel="1">
      <c r="A657" s="115">
        <v>657</v>
      </c>
      <c r="B657" s="115">
        <v>54</v>
      </c>
      <c r="C657" s="135" t="s">
        <v>469</v>
      </c>
      <c r="D657" s="115" t="s">
        <v>32</v>
      </c>
      <c r="E657" s="115">
        <v>1050.4000000000001</v>
      </c>
      <c r="F657" s="117">
        <f t="shared" ref="F657:F662" si="92">E657*I657</f>
        <v>323523.20000000001</v>
      </c>
      <c r="G657" s="117">
        <f t="shared" ref="G657:G662" si="93">E657*J657</f>
        <v>0</v>
      </c>
      <c r="H657" s="117">
        <f t="shared" si="81"/>
        <v>323523.20000000001</v>
      </c>
      <c r="I657" s="117">
        <v>308</v>
      </c>
      <c r="J657" s="117">
        <v>0</v>
      </c>
      <c r="K657" s="117"/>
    </row>
    <row r="658" spans="1:11" ht="20.25" customHeight="1" outlineLevel="1">
      <c r="A658" s="115">
        <v>658</v>
      </c>
      <c r="B658" s="115">
        <v>55</v>
      </c>
      <c r="C658" s="116" t="s">
        <v>470</v>
      </c>
      <c r="D658" s="115" t="s">
        <v>85</v>
      </c>
      <c r="E658" s="115">
        <v>52.5</v>
      </c>
      <c r="F658" s="117">
        <f t="shared" si="92"/>
        <v>90457.5</v>
      </c>
      <c r="G658" s="117">
        <f t="shared" si="93"/>
        <v>73500</v>
      </c>
      <c r="H658" s="117">
        <f t="shared" si="81"/>
        <v>163957.5</v>
      </c>
      <c r="I658" s="117">
        <v>1723</v>
      </c>
      <c r="J658" s="117">
        <v>1400</v>
      </c>
      <c r="K658" s="117"/>
    </row>
    <row r="659" spans="1:11" ht="20.25" customHeight="1" outlineLevel="1">
      <c r="A659" s="115">
        <v>659</v>
      </c>
      <c r="B659" s="115">
        <v>56</v>
      </c>
      <c r="C659" s="135" t="s">
        <v>471</v>
      </c>
      <c r="D659" s="115" t="s">
        <v>85</v>
      </c>
      <c r="E659" s="115">
        <v>105</v>
      </c>
      <c r="F659" s="117">
        <f t="shared" si="92"/>
        <v>202125</v>
      </c>
      <c r="G659" s="117">
        <f t="shared" si="93"/>
        <v>483000</v>
      </c>
      <c r="H659" s="117">
        <f t="shared" si="81"/>
        <v>685125</v>
      </c>
      <c r="I659" s="117">
        <v>1925</v>
      </c>
      <c r="J659" s="117">
        <v>4600</v>
      </c>
      <c r="K659" s="117"/>
    </row>
    <row r="660" spans="1:11" ht="26.25" customHeight="1" outlineLevel="1">
      <c r="A660" s="115">
        <v>660</v>
      </c>
      <c r="B660" s="115">
        <v>57</v>
      </c>
      <c r="C660" s="116" t="s">
        <v>472</v>
      </c>
      <c r="D660" s="115" t="s">
        <v>85</v>
      </c>
      <c r="E660" s="115">
        <v>253.66</v>
      </c>
      <c r="F660" s="117">
        <f t="shared" si="92"/>
        <v>3822783.03</v>
      </c>
      <c r="G660" s="117">
        <f t="shared" si="93"/>
        <v>8431148.5433999989</v>
      </c>
      <c r="H660" s="117">
        <f t="shared" si="81"/>
        <v>12253931.573399998</v>
      </c>
      <c r="I660" s="117">
        <f>16745*0.9</f>
        <v>15070.5</v>
      </c>
      <c r="J660" s="136">
        <v>33237.99</v>
      </c>
      <c r="K660" s="117"/>
    </row>
    <row r="661" spans="1:11" ht="30.45" customHeight="1" outlineLevel="1">
      <c r="A661" s="115">
        <v>661</v>
      </c>
      <c r="B661" s="115">
        <v>58</v>
      </c>
      <c r="C661" s="116" t="s">
        <v>473</v>
      </c>
      <c r="D661" s="115" t="s">
        <v>32</v>
      </c>
      <c r="E661" s="115">
        <v>719.5</v>
      </c>
      <c r="F661" s="117">
        <f t="shared" si="92"/>
        <v>377737.5</v>
      </c>
      <c r="G661" s="117">
        <f t="shared" si="93"/>
        <v>460480</v>
      </c>
      <c r="H661" s="117">
        <f t="shared" si="81"/>
        <v>838217.5</v>
      </c>
      <c r="I661" s="117">
        <v>525</v>
      </c>
      <c r="J661" s="117">
        <v>640</v>
      </c>
      <c r="K661" s="117"/>
    </row>
    <row r="662" spans="1:11" s="92" customFormat="1" ht="25.5" customHeight="1" outlineLevel="1">
      <c r="A662" s="137">
        <v>662</v>
      </c>
      <c r="B662" s="137">
        <v>59</v>
      </c>
      <c r="C662" s="138" t="s">
        <v>474</v>
      </c>
      <c r="D662" s="137" t="s">
        <v>108</v>
      </c>
      <c r="E662" s="137">
        <v>52518</v>
      </c>
      <c r="F662" s="139">
        <f t="shared" si="92"/>
        <v>1890648</v>
      </c>
      <c r="G662" s="139">
        <f t="shared" si="93"/>
        <v>16063680.66</v>
      </c>
      <c r="H662" s="139">
        <f t="shared" si="81"/>
        <v>17954328.66</v>
      </c>
      <c r="I662" s="139">
        <v>36</v>
      </c>
      <c r="J662" s="140">
        <v>305.87</v>
      </c>
      <c r="K662" s="139"/>
    </row>
    <row r="663" spans="1:11" ht="14.25" customHeight="1" outlineLevel="1">
      <c r="A663" s="108">
        <v>663</v>
      </c>
      <c r="B663" s="107"/>
      <c r="C663" s="108" t="s">
        <v>475</v>
      </c>
      <c r="D663" s="107"/>
      <c r="E663" s="107"/>
      <c r="F663" s="109">
        <f>SUM(F664:F670)</f>
        <v>88033021.350000009</v>
      </c>
      <c r="G663" s="109">
        <f>SUM(G664:G670)</f>
        <v>58092505.32</v>
      </c>
      <c r="H663" s="109">
        <f t="shared" si="81"/>
        <v>146125526.67000002</v>
      </c>
      <c r="I663" s="109"/>
      <c r="J663" s="109"/>
      <c r="K663" s="109"/>
    </row>
    <row r="664" spans="1:11" ht="20.25" customHeight="1" outlineLevel="1">
      <c r="A664" s="115">
        <v>663</v>
      </c>
      <c r="B664" s="115">
        <v>60</v>
      </c>
      <c r="C664" s="116" t="s">
        <v>469</v>
      </c>
      <c r="D664" s="115" t="s">
        <v>32</v>
      </c>
      <c r="E664" s="115">
        <v>15201</v>
      </c>
      <c r="F664" s="117">
        <f t="shared" ref="F664:F670" si="94">E664*I664</f>
        <v>4681908</v>
      </c>
      <c r="G664" s="117">
        <f t="shared" ref="G664:G670" si="95">E664*J664</f>
        <v>0</v>
      </c>
      <c r="H664" s="117">
        <f t="shared" si="81"/>
        <v>4681908</v>
      </c>
      <c r="I664" s="117">
        <v>308</v>
      </c>
      <c r="J664" s="117">
        <v>0</v>
      </c>
      <c r="K664" s="117"/>
    </row>
    <row r="665" spans="1:11" ht="20.25" customHeight="1" outlineLevel="1">
      <c r="A665" s="115">
        <v>664</v>
      </c>
      <c r="B665" s="115">
        <v>61</v>
      </c>
      <c r="C665" s="135" t="s">
        <v>476</v>
      </c>
      <c r="D665" s="115" t="s">
        <v>85</v>
      </c>
      <c r="E665" s="115">
        <v>1520.1</v>
      </c>
      <c r="F665" s="117">
        <f t="shared" si="94"/>
        <v>2619132.2999999998</v>
      </c>
      <c r="G665" s="117">
        <f t="shared" si="95"/>
        <v>2128140</v>
      </c>
      <c r="H665" s="117">
        <f t="shared" si="81"/>
        <v>4747272.3</v>
      </c>
      <c r="I665" s="117">
        <v>1723</v>
      </c>
      <c r="J665" s="117">
        <v>1400</v>
      </c>
      <c r="K665" s="117"/>
    </row>
    <row r="666" spans="1:11" ht="14.25" customHeight="1" outlineLevel="1">
      <c r="A666" s="115">
        <v>665</v>
      </c>
      <c r="B666" s="115">
        <v>62</v>
      </c>
      <c r="C666" s="135" t="s">
        <v>477</v>
      </c>
      <c r="D666" s="115" t="s">
        <v>85</v>
      </c>
      <c r="E666" s="115">
        <v>760.05</v>
      </c>
      <c r="F666" s="136">
        <f t="shared" si="94"/>
        <v>5092335</v>
      </c>
      <c r="G666" s="117">
        <f t="shared" si="95"/>
        <v>4256280</v>
      </c>
      <c r="H666" s="117">
        <f t="shared" si="81"/>
        <v>9348615</v>
      </c>
      <c r="I666" s="136">
        <v>6700</v>
      </c>
      <c r="J666" s="117">
        <v>5600</v>
      </c>
      <c r="K666" s="117"/>
    </row>
    <row r="667" spans="1:11" ht="30.45" customHeight="1" outlineLevel="1">
      <c r="A667" s="115">
        <v>666</v>
      </c>
      <c r="B667" s="115">
        <v>63</v>
      </c>
      <c r="C667" s="135" t="s">
        <v>478</v>
      </c>
      <c r="D667" s="115" t="s">
        <v>32</v>
      </c>
      <c r="E667" s="115">
        <v>15201</v>
      </c>
      <c r="F667" s="141">
        <f t="shared" si="94"/>
        <v>6783446.25</v>
      </c>
      <c r="G667" s="117">
        <f t="shared" si="95"/>
        <v>9728640</v>
      </c>
      <c r="H667" s="117">
        <f t="shared" si="81"/>
        <v>16512086.25</v>
      </c>
      <c r="I667" s="117">
        <f>525*0.85</f>
        <v>446.25</v>
      </c>
      <c r="J667" s="117">
        <v>640</v>
      </c>
      <c r="K667" s="117"/>
    </row>
    <row r="668" spans="1:11" ht="14.25" customHeight="1" outlineLevel="1">
      <c r="A668" s="115">
        <v>667</v>
      </c>
      <c r="B668" s="115">
        <v>64</v>
      </c>
      <c r="C668" s="116" t="s">
        <v>479</v>
      </c>
      <c r="D668" s="115" t="s">
        <v>108</v>
      </c>
      <c r="E668" s="115">
        <v>190619</v>
      </c>
      <c r="F668" s="136">
        <f t="shared" si="94"/>
        <v>9149712</v>
      </c>
      <c r="G668" s="117">
        <f t="shared" si="95"/>
        <v>7662883.8000000007</v>
      </c>
      <c r="H668" s="117">
        <f t="shared" si="81"/>
        <v>16812595.800000001</v>
      </c>
      <c r="I668" s="136">
        <v>48</v>
      </c>
      <c r="J668" s="117">
        <v>40.200000000000003</v>
      </c>
      <c r="K668" s="117"/>
    </row>
    <row r="669" spans="1:11" ht="20.25" customHeight="1" outlineLevel="1">
      <c r="A669" s="115">
        <v>668</v>
      </c>
      <c r="B669" s="115">
        <v>65</v>
      </c>
      <c r="C669" s="135" t="s">
        <v>480</v>
      </c>
      <c r="D669" s="115" t="s">
        <v>85</v>
      </c>
      <c r="E669" s="115">
        <v>4560.3</v>
      </c>
      <c r="F669" s="141">
        <f t="shared" si="94"/>
        <v>42985387.800000004</v>
      </c>
      <c r="G669" s="117">
        <f t="shared" si="95"/>
        <v>29711722.590000004</v>
      </c>
      <c r="H669" s="117">
        <f t="shared" si="81"/>
        <v>72697110.390000015</v>
      </c>
      <c r="I669" s="117">
        <v>9426</v>
      </c>
      <c r="J669" s="117">
        <v>6515.3</v>
      </c>
      <c r="K669" s="117"/>
    </row>
    <row r="670" spans="1:11" ht="14.25" customHeight="1" outlineLevel="1">
      <c r="A670" s="115">
        <v>669</v>
      </c>
      <c r="B670" s="115">
        <v>66</v>
      </c>
      <c r="C670" s="116" t="s">
        <v>481</v>
      </c>
      <c r="D670" s="115" t="s">
        <v>32</v>
      </c>
      <c r="E670" s="115">
        <v>15201</v>
      </c>
      <c r="F670" s="117">
        <f t="shared" si="94"/>
        <v>16721100</v>
      </c>
      <c r="G670" s="117">
        <f t="shared" si="95"/>
        <v>4604838.93</v>
      </c>
      <c r="H670" s="117">
        <f t="shared" si="81"/>
        <v>21325938.93</v>
      </c>
      <c r="I670" s="117">
        <v>1100</v>
      </c>
      <c r="J670" s="117">
        <v>302.93</v>
      </c>
      <c r="K670" s="117"/>
    </row>
    <row r="671" spans="1:11" ht="20.25" customHeight="1" outlineLevel="1">
      <c r="A671" s="108">
        <v>670</v>
      </c>
      <c r="B671" s="108"/>
      <c r="C671" s="108" t="s">
        <v>482</v>
      </c>
      <c r="D671" s="107"/>
      <c r="E671" s="107"/>
      <c r="F671" s="109">
        <f>SUM(F672:F678)</f>
        <v>221510.63600000003</v>
      </c>
      <c r="G671" s="109">
        <f>SUM(G672:G678)</f>
        <v>132117.83000000002</v>
      </c>
      <c r="H671" s="109">
        <f t="shared" si="81"/>
        <v>353628.46600000001</v>
      </c>
      <c r="I671" s="109"/>
      <c r="J671" s="109"/>
      <c r="K671" s="109"/>
    </row>
    <row r="672" spans="1:11" ht="30.45" customHeight="1" outlineLevel="1">
      <c r="A672" s="115">
        <v>669</v>
      </c>
      <c r="B672" s="115">
        <v>67</v>
      </c>
      <c r="C672" s="116" t="s">
        <v>483</v>
      </c>
      <c r="D672" s="115" t="s">
        <v>32</v>
      </c>
      <c r="E672" s="115">
        <v>11.9</v>
      </c>
      <c r="F672" s="117">
        <f t="shared" ref="F672:F678" si="96">E672*I672</f>
        <v>3665.2000000000003</v>
      </c>
      <c r="G672" s="117">
        <f t="shared" ref="G672:G678" si="97">E672*J672</f>
        <v>0</v>
      </c>
      <c r="H672" s="117">
        <f t="shared" si="81"/>
        <v>3665.2000000000003</v>
      </c>
      <c r="I672" s="117">
        <v>308</v>
      </c>
      <c r="J672" s="117">
        <v>0</v>
      </c>
      <c r="K672" s="117"/>
    </row>
    <row r="673" spans="1:11" ht="20.25" customHeight="1" outlineLevel="1">
      <c r="A673" s="115">
        <v>670</v>
      </c>
      <c r="B673" s="115">
        <v>68</v>
      </c>
      <c r="C673" s="116" t="s">
        <v>484</v>
      </c>
      <c r="D673" s="115" t="s">
        <v>85</v>
      </c>
      <c r="E673" s="115">
        <v>1.19</v>
      </c>
      <c r="F673" s="117">
        <f t="shared" si="96"/>
        <v>2290.75</v>
      </c>
      <c r="G673" s="117">
        <f t="shared" si="97"/>
        <v>5474</v>
      </c>
      <c r="H673" s="117">
        <f t="shared" si="81"/>
        <v>7764.75</v>
      </c>
      <c r="I673" s="117">
        <v>1925</v>
      </c>
      <c r="J673" s="117">
        <v>4600</v>
      </c>
      <c r="K673" s="117"/>
    </row>
    <row r="674" spans="1:11" ht="14.25" customHeight="1" outlineLevel="1">
      <c r="A674" s="115">
        <v>671</v>
      </c>
      <c r="B674" s="115">
        <v>69</v>
      </c>
      <c r="C674" s="116" t="s">
        <v>485</v>
      </c>
      <c r="D674" s="115" t="s">
        <v>85</v>
      </c>
      <c r="E674" s="115">
        <v>1.19</v>
      </c>
      <c r="F674" s="117">
        <f t="shared" si="96"/>
        <v>10492.23</v>
      </c>
      <c r="G674" s="117">
        <f t="shared" si="97"/>
        <v>6664</v>
      </c>
      <c r="H674" s="117">
        <f t="shared" si="81"/>
        <v>17156.23</v>
      </c>
      <c r="I674" s="117">
        <v>8817</v>
      </c>
      <c r="J674" s="117">
        <v>5600</v>
      </c>
      <c r="K674" s="117"/>
    </row>
    <row r="675" spans="1:11" ht="40.5" customHeight="1" outlineLevel="1">
      <c r="A675" s="115">
        <v>672</v>
      </c>
      <c r="B675" s="115">
        <v>70</v>
      </c>
      <c r="C675" s="116" t="s">
        <v>486</v>
      </c>
      <c r="D675" s="115" t="s">
        <v>32</v>
      </c>
      <c r="E675" s="115">
        <v>11.9</v>
      </c>
      <c r="F675" s="117">
        <f t="shared" si="96"/>
        <v>6247.5</v>
      </c>
      <c r="G675" s="117">
        <f t="shared" si="97"/>
        <v>7616</v>
      </c>
      <c r="H675" s="117">
        <f t="shared" si="81"/>
        <v>13863.5</v>
      </c>
      <c r="I675" s="117">
        <v>525</v>
      </c>
      <c r="J675" s="117">
        <v>640</v>
      </c>
      <c r="K675" s="117"/>
    </row>
    <row r="676" spans="1:11" ht="14.25" customHeight="1" outlineLevel="1">
      <c r="A676" s="115">
        <v>673</v>
      </c>
      <c r="B676" s="115">
        <v>71</v>
      </c>
      <c r="C676" s="116" t="s">
        <v>487</v>
      </c>
      <c r="D676" s="115" t="s">
        <v>85</v>
      </c>
      <c r="E676" s="115">
        <v>10.3</v>
      </c>
      <c r="F676" s="117">
        <f t="shared" si="96"/>
        <v>194513.13100000002</v>
      </c>
      <c r="G676" s="117">
        <f t="shared" si="97"/>
        <v>110419.60500000001</v>
      </c>
      <c r="H676" s="117">
        <f t="shared" si="81"/>
        <v>304932.73600000003</v>
      </c>
      <c r="I676" s="117">
        <v>18884.77</v>
      </c>
      <c r="J676" s="117">
        <v>10720.35</v>
      </c>
      <c r="K676" s="117"/>
    </row>
    <row r="677" spans="1:11" ht="20.25" customHeight="1" outlineLevel="1">
      <c r="A677" s="115">
        <v>674</v>
      </c>
      <c r="B677" s="115">
        <v>72</v>
      </c>
      <c r="C677" s="135" t="s">
        <v>488</v>
      </c>
      <c r="D677" s="115" t="s">
        <v>108</v>
      </c>
      <c r="E677" s="115">
        <v>8.75</v>
      </c>
      <c r="F677" s="117">
        <f t="shared" si="96"/>
        <v>1969.625</v>
      </c>
      <c r="G677" s="117">
        <f t="shared" si="97"/>
        <v>481.42500000000001</v>
      </c>
      <c r="H677" s="117">
        <f t="shared" si="81"/>
        <v>2451.0500000000002</v>
      </c>
      <c r="I677" s="117">
        <v>225.1</v>
      </c>
      <c r="J677" s="117">
        <v>55.02</v>
      </c>
      <c r="K677" s="117"/>
    </row>
    <row r="678" spans="1:11" ht="20.25" customHeight="1" outlineLevel="1">
      <c r="A678" s="115">
        <v>675</v>
      </c>
      <c r="B678" s="115">
        <v>73</v>
      </c>
      <c r="C678" s="116" t="s">
        <v>489</v>
      </c>
      <c r="D678" s="115" t="s">
        <v>490</v>
      </c>
      <c r="E678" s="115">
        <v>13.8</v>
      </c>
      <c r="F678" s="117">
        <f t="shared" si="96"/>
        <v>2332.2000000000003</v>
      </c>
      <c r="G678" s="117">
        <f t="shared" si="97"/>
        <v>1462.8000000000002</v>
      </c>
      <c r="H678" s="117">
        <f t="shared" si="81"/>
        <v>3795.0000000000005</v>
      </c>
      <c r="I678" s="117">
        <v>169</v>
      </c>
      <c r="J678" s="117">
        <v>106</v>
      </c>
      <c r="K678" s="117"/>
    </row>
    <row r="679" spans="1:11" ht="20.25" customHeight="1" outlineLevel="1">
      <c r="A679" s="125">
        <v>676</v>
      </c>
      <c r="B679" s="125"/>
      <c r="C679" s="125" t="s">
        <v>491</v>
      </c>
      <c r="D679" s="107"/>
      <c r="E679" s="107"/>
      <c r="F679" s="109">
        <f>SUM(F680:F685)</f>
        <v>604925.28</v>
      </c>
      <c r="G679" s="109">
        <f>SUM(G680:G685)</f>
        <v>720025</v>
      </c>
      <c r="H679" s="109">
        <f t="shared" si="81"/>
        <v>1324950.28</v>
      </c>
      <c r="I679" s="109"/>
      <c r="J679" s="109"/>
      <c r="K679" s="109"/>
    </row>
    <row r="680" spans="1:11" ht="30.45" customHeight="1" outlineLevel="1">
      <c r="A680" s="115">
        <v>677</v>
      </c>
      <c r="B680" s="115">
        <v>74</v>
      </c>
      <c r="C680" s="135" t="s">
        <v>483</v>
      </c>
      <c r="D680" s="115" t="s">
        <v>32</v>
      </c>
      <c r="E680" s="115">
        <v>49.64</v>
      </c>
      <c r="F680" s="117">
        <f t="shared" ref="F680:F685" si="98">E680*I680</f>
        <v>15289.12</v>
      </c>
      <c r="G680" s="117">
        <f t="shared" ref="G680:G685" si="99">E680*J680</f>
        <v>0</v>
      </c>
      <c r="H680" s="117">
        <f t="shared" si="81"/>
        <v>15289.12</v>
      </c>
      <c r="I680" s="117">
        <v>308</v>
      </c>
      <c r="J680" s="117">
        <v>0</v>
      </c>
      <c r="K680" s="117"/>
    </row>
    <row r="681" spans="1:11" ht="20.25" customHeight="1" outlineLevel="1">
      <c r="A681" s="115">
        <v>678</v>
      </c>
      <c r="B681" s="115">
        <v>75</v>
      </c>
      <c r="C681" s="116" t="s">
        <v>492</v>
      </c>
      <c r="D681" s="115" t="s">
        <v>85</v>
      </c>
      <c r="E681" s="115">
        <v>10</v>
      </c>
      <c r="F681" s="117">
        <f t="shared" si="98"/>
        <v>19250</v>
      </c>
      <c r="G681" s="117">
        <f t="shared" si="99"/>
        <v>46000</v>
      </c>
      <c r="H681" s="117">
        <f t="shared" si="81"/>
        <v>65250</v>
      </c>
      <c r="I681" s="117">
        <v>1925</v>
      </c>
      <c r="J681" s="117">
        <v>4600</v>
      </c>
      <c r="K681" s="117"/>
    </row>
    <row r="682" spans="1:11" ht="14.25" customHeight="1" outlineLevel="1">
      <c r="A682" s="115">
        <v>679</v>
      </c>
      <c r="B682" s="115">
        <v>76</v>
      </c>
      <c r="C682" s="135" t="s">
        <v>493</v>
      </c>
      <c r="D682" s="115" t="s">
        <v>85</v>
      </c>
      <c r="E682" s="115">
        <v>2.48</v>
      </c>
      <c r="F682" s="117">
        <f t="shared" si="98"/>
        <v>21866.16</v>
      </c>
      <c r="G682" s="117">
        <f t="shared" si="99"/>
        <v>13888</v>
      </c>
      <c r="H682" s="117">
        <f t="shared" si="81"/>
        <v>35754.160000000003</v>
      </c>
      <c r="I682" s="117">
        <v>8817</v>
      </c>
      <c r="J682" s="117">
        <v>5600</v>
      </c>
      <c r="K682" s="117"/>
    </row>
    <row r="683" spans="1:11" ht="40.5" customHeight="1" outlineLevel="1">
      <c r="A683" s="115">
        <v>680</v>
      </c>
      <c r="B683" s="115">
        <v>77</v>
      </c>
      <c r="C683" s="116" t="s">
        <v>486</v>
      </c>
      <c r="D683" s="115" t="s">
        <v>32</v>
      </c>
      <c r="E683" s="115">
        <v>49.64</v>
      </c>
      <c r="F683" s="117">
        <f t="shared" si="98"/>
        <v>26061</v>
      </c>
      <c r="G683" s="117">
        <f t="shared" si="99"/>
        <v>31769.599999999999</v>
      </c>
      <c r="H683" s="117">
        <f t="shared" si="81"/>
        <v>57830.6</v>
      </c>
      <c r="I683" s="117">
        <v>525</v>
      </c>
      <c r="J683" s="117">
        <v>640</v>
      </c>
      <c r="K683" s="117"/>
    </row>
    <row r="684" spans="1:11" ht="14.25" customHeight="1" outlineLevel="1">
      <c r="A684" s="115">
        <v>681</v>
      </c>
      <c r="B684" s="115">
        <v>78</v>
      </c>
      <c r="C684" s="135" t="s">
        <v>487</v>
      </c>
      <c r="D684" s="115" t="s">
        <v>85</v>
      </c>
      <c r="E684" s="115">
        <v>30</v>
      </c>
      <c r="F684" s="117">
        <f t="shared" si="98"/>
        <v>516375</v>
      </c>
      <c r="G684" s="117">
        <f t="shared" si="99"/>
        <v>283487.40000000002</v>
      </c>
      <c r="H684" s="117">
        <f t="shared" si="81"/>
        <v>799862.4</v>
      </c>
      <c r="I684" s="117">
        <v>17212.5</v>
      </c>
      <c r="J684" s="117">
        <v>9449.58</v>
      </c>
      <c r="K684" s="117"/>
    </row>
    <row r="685" spans="1:11" ht="20.25" customHeight="1" outlineLevel="1">
      <c r="A685" s="115">
        <v>682</v>
      </c>
      <c r="B685" s="115">
        <v>79</v>
      </c>
      <c r="C685" s="116" t="s">
        <v>494</v>
      </c>
      <c r="D685" s="115" t="s">
        <v>32</v>
      </c>
      <c r="E685" s="115">
        <v>36</v>
      </c>
      <c r="F685" s="117">
        <f t="shared" si="98"/>
        <v>6084</v>
      </c>
      <c r="G685" s="117">
        <f t="shared" si="99"/>
        <v>344880</v>
      </c>
      <c r="H685" s="117">
        <f t="shared" si="81"/>
        <v>350964</v>
      </c>
      <c r="I685" s="117">
        <v>169</v>
      </c>
      <c r="J685" s="117">
        <v>9580</v>
      </c>
      <c r="K685" s="117"/>
    </row>
    <row r="686" spans="1:11" ht="20.25" customHeight="1" outlineLevel="1">
      <c r="A686" s="107">
        <v>683</v>
      </c>
      <c r="B686" s="107"/>
      <c r="C686" s="108" t="s">
        <v>495</v>
      </c>
      <c r="D686" s="107"/>
      <c r="E686" s="107"/>
      <c r="F686" s="109">
        <f>SUM(F687:F689)</f>
        <v>60943.71</v>
      </c>
      <c r="G686" s="109">
        <f>SUM(G687:G689)</f>
        <v>29069.07</v>
      </c>
      <c r="H686" s="109">
        <f t="shared" si="81"/>
        <v>90012.78</v>
      </c>
      <c r="I686" s="109"/>
      <c r="J686" s="109"/>
      <c r="K686" s="109"/>
    </row>
    <row r="687" spans="1:11" ht="30.45" customHeight="1" outlineLevel="1">
      <c r="A687" s="115">
        <v>683</v>
      </c>
      <c r="B687" s="115">
        <v>80</v>
      </c>
      <c r="C687" s="116" t="s">
        <v>483</v>
      </c>
      <c r="D687" s="115" t="s">
        <v>32</v>
      </c>
      <c r="E687" s="115">
        <v>4.05</v>
      </c>
      <c r="F687" s="117">
        <f>E687*I687</f>
        <v>1247.3999999999999</v>
      </c>
      <c r="G687" s="117">
        <f>E687*J687</f>
        <v>0</v>
      </c>
      <c r="H687" s="117">
        <f t="shared" si="81"/>
        <v>1247.3999999999999</v>
      </c>
      <c r="I687" s="117">
        <v>308</v>
      </c>
      <c r="J687" s="117">
        <v>0</v>
      </c>
      <c r="K687" s="117"/>
    </row>
    <row r="688" spans="1:11" ht="14.25" customHeight="1" outlineLevel="1">
      <c r="A688" s="115">
        <v>684</v>
      </c>
      <c r="B688" s="115">
        <v>81</v>
      </c>
      <c r="C688" s="135" t="s">
        <v>487</v>
      </c>
      <c r="D688" s="115" t="s">
        <v>85</v>
      </c>
      <c r="E688" s="115">
        <v>3</v>
      </c>
      <c r="F688" s="117">
        <f>E688*I688</f>
        <v>56654.31</v>
      </c>
      <c r="G688" s="117">
        <f>E688*J688</f>
        <v>27161.07</v>
      </c>
      <c r="H688" s="117">
        <f t="shared" si="81"/>
        <v>83815.38</v>
      </c>
      <c r="I688" s="117">
        <v>18884.77</v>
      </c>
      <c r="J688" s="117">
        <v>9053.69</v>
      </c>
      <c r="K688" s="117"/>
    </row>
    <row r="689" spans="1:11" ht="20.25" customHeight="1" outlineLevel="1">
      <c r="A689" s="115">
        <v>685</v>
      </c>
      <c r="B689" s="115">
        <v>82</v>
      </c>
      <c r="C689" s="116" t="s">
        <v>496</v>
      </c>
      <c r="D689" s="115" t="s">
        <v>413</v>
      </c>
      <c r="E689" s="115">
        <v>18</v>
      </c>
      <c r="F689" s="117">
        <f>E689*I689</f>
        <v>3042</v>
      </c>
      <c r="G689" s="117">
        <f>E689*J689</f>
        <v>1908</v>
      </c>
      <c r="H689" s="117">
        <f t="shared" si="81"/>
        <v>4950</v>
      </c>
      <c r="I689" s="117">
        <v>169</v>
      </c>
      <c r="J689" s="117">
        <v>106</v>
      </c>
      <c r="K689" s="117"/>
    </row>
    <row r="690" spans="1:11" ht="30.45" customHeight="1" outlineLevel="1">
      <c r="A690" s="107"/>
      <c r="B690" s="107">
        <v>83</v>
      </c>
      <c r="C690" s="108" t="s">
        <v>497</v>
      </c>
      <c r="D690" s="107"/>
      <c r="E690" s="107"/>
      <c r="F690" s="109">
        <f>SUM(F691)</f>
        <v>615464.20000000007</v>
      </c>
      <c r="G690" s="109">
        <f>SUM(G691)</f>
        <v>64824.040000000008</v>
      </c>
      <c r="H690" s="109">
        <f t="shared" si="81"/>
        <v>680288.24000000011</v>
      </c>
      <c r="I690" s="109"/>
      <c r="J690" s="109"/>
      <c r="K690" s="109"/>
    </row>
    <row r="691" spans="1:11" ht="30.45" customHeight="1" outlineLevel="1">
      <c r="A691" s="115">
        <v>686</v>
      </c>
      <c r="B691" s="115">
        <v>84</v>
      </c>
      <c r="C691" s="116" t="s">
        <v>497</v>
      </c>
      <c r="D691" s="115" t="s">
        <v>490</v>
      </c>
      <c r="E691" s="115">
        <v>3641.8</v>
      </c>
      <c r="F691" s="117">
        <f>E691*I691</f>
        <v>615464.20000000007</v>
      </c>
      <c r="G691" s="117">
        <f>E691*J691</f>
        <v>64824.040000000008</v>
      </c>
      <c r="H691" s="117">
        <f t="shared" si="81"/>
        <v>680288.24000000011</v>
      </c>
      <c r="I691" s="117">
        <v>169</v>
      </c>
      <c r="J691" s="117">
        <v>17.8</v>
      </c>
      <c r="K691" s="117"/>
    </row>
    <row r="692" spans="1:11">
      <c r="A692" s="142"/>
      <c r="B692" s="142"/>
      <c r="C692" s="142" t="s">
        <v>498</v>
      </c>
      <c r="D692" s="143"/>
      <c r="E692" s="143"/>
      <c r="F692" s="144"/>
      <c r="G692" s="144"/>
      <c r="H692" s="144"/>
      <c r="I692" s="144"/>
      <c r="J692" s="144"/>
      <c r="K692" s="144"/>
    </row>
    <row r="693" spans="1:11">
      <c r="A693" s="145"/>
      <c r="B693" s="145"/>
      <c r="C693" s="145" t="s">
        <v>499</v>
      </c>
      <c r="D693" s="39"/>
      <c r="E693" s="39"/>
      <c r="F693" s="40"/>
      <c r="G693" s="40"/>
      <c r="H693" s="40"/>
      <c r="I693" s="40"/>
      <c r="J693" s="40"/>
      <c r="K693" s="40"/>
    </row>
    <row r="694" spans="1:11">
      <c r="A694" s="38"/>
      <c r="B694" s="38"/>
      <c r="C694" s="38" t="s">
        <v>500</v>
      </c>
      <c r="D694" s="39"/>
      <c r="E694" s="39"/>
      <c r="F694" s="40"/>
      <c r="G694" s="40"/>
      <c r="H694" s="40"/>
      <c r="I694" s="40"/>
      <c r="J694" s="40"/>
      <c r="K694" s="40"/>
    </row>
    <row r="695" spans="1:11">
      <c r="A695" s="146"/>
      <c r="B695" s="146"/>
      <c r="C695" s="146"/>
      <c r="D695" s="147"/>
      <c r="E695" s="147"/>
      <c r="F695" s="148"/>
      <c r="G695" s="148"/>
      <c r="H695" s="148"/>
      <c r="I695" s="148"/>
      <c r="J695" s="148"/>
      <c r="K695" s="148"/>
    </row>
    <row r="696" spans="1:11">
      <c r="A696" s="146"/>
      <c r="B696" s="146"/>
      <c r="C696" s="146"/>
      <c r="D696" s="147"/>
      <c r="E696" s="147"/>
      <c r="F696" s="148"/>
      <c r="G696" s="148"/>
      <c r="H696" s="148"/>
      <c r="I696" s="148"/>
      <c r="J696" s="148"/>
      <c r="K696" s="148"/>
    </row>
    <row r="697" spans="1:11">
      <c r="A697" s="146"/>
      <c r="B697" s="146"/>
      <c r="C697" s="146"/>
      <c r="D697" s="147"/>
      <c r="E697" s="147"/>
      <c r="F697" s="148"/>
      <c r="G697" s="148"/>
      <c r="H697" s="148"/>
      <c r="I697" s="148"/>
      <c r="J697" s="148"/>
      <c r="K697" s="148"/>
    </row>
    <row r="698" spans="1:11">
      <c r="A698" s="146"/>
      <c r="B698" s="146"/>
      <c r="C698" s="146"/>
      <c r="D698" s="147"/>
      <c r="E698" s="147"/>
      <c r="F698" s="148"/>
      <c r="G698" s="148"/>
      <c r="H698" s="148"/>
      <c r="I698" s="148"/>
      <c r="J698" s="148"/>
      <c r="K698" s="148"/>
    </row>
    <row r="699" spans="1:11">
      <c r="A699" s="146"/>
      <c r="B699" s="146"/>
      <c r="C699" s="146"/>
      <c r="D699" s="147"/>
      <c r="E699" s="147"/>
      <c r="F699" s="148"/>
      <c r="G699" s="148"/>
      <c r="H699" s="148"/>
      <c r="I699" s="148"/>
      <c r="J699" s="148"/>
      <c r="K699" s="148"/>
    </row>
    <row r="700" spans="1:11">
      <c r="A700" s="146"/>
      <c r="B700" s="146"/>
      <c r="C700" s="146"/>
      <c r="D700" s="147"/>
      <c r="E700" s="147"/>
      <c r="F700" s="148"/>
      <c r="G700" s="148"/>
      <c r="H700" s="148"/>
      <c r="I700" s="148"/>
      <c r="J700" s="148"/>
      <c r="K700" s="148"/>
    </row>
    <row r="701" spans="1:11">
      <c r="A701" s="146"/>
      <c r="B701" s="146"/>
      <c r="C701" s="146"/>
      <c r="D701" s="147"/>
      <c r="E701" s="147"/>
      <c r="F701" s="148"/>
      <c r="G701" s="148"/>
      <c r="H701" s="148"/>
      <c r="I701" s="148"/>
      <c r="J701" s="148"/>
      <c r="K701" s="148"/>
    </row>
    <row r="702" spans="1:11">
      <c r="A702" s="146"/>
      <c r="B702" s="146"/>
      <c r="C702" s="146"/>
      <c r="D702" s="147"/>
      <c r="E702" s="147"/>
      <c r="F702" s="148"/>
      <c r="G702" s="148"/>
      <c r="H702" s="148"/>
      <c r="I702" s="148"/>
      <c r="J702" s="148"/>
      <c r="K702" s="148"/>
    </row>
    <row r="703" spans="1:11">
      <c r="A703" s="146"/>
      <c r="B703" s="146"/>
      <c r="C703" s="146"/>
      <c r="D703" s="147"/>
      <c r="E703" s="147"/>
      <c r="F703" s="148"/>
      <c r="G703" s="148"/>
      <c r="H703" s="148"/>
      <c r="I703" s="148"/>
      <c r="J703" s="148"/>
      <c r="K703" s="148"/>
    </row>
    <row r="704" spans="1:11">
      <c r="A704" s="146"/>
      <c r="B704" s="146"/>
      <c r="C704" s="146"/>
      <c r="D704" s="147"/>
      <c r="E704" s="147"/>
      <c r="F704" s="148"/>
      <c r="G704" s="148"/>
      <c r="H704" s="148"/>
      <c r="I704" s="148"/>
      <c r="J704" s="148"/>
      <c r="K704" s="148"/>
    </row>
    <row r="705" spans="1:11">
      <c r="A705" s="146"/>
      <c r="B705" s="146"/>
      <c r="C705" s="146"/>
      <c r="D705" s="147"/>
      <c r="E705" s="147"/>
      <c r="F705" s="148"/>
      <c r="G705" s="148"/>
      <c r="H705" s="148"/>
      <c r="I705" s="148"/>
      <c r="J705" s="148"/>
      <c r="K705" s="148"/>
    </row>
    <row r="706" spans="1:11">
      <c r="A706" s="146"/>
      <c r="B706" s="146"/>
      <c r="C706" s="146"/>
      <c r="D706" s="147"/>
      <c r="E706" s="147"/>
      <c r="F706" s="148"/>
      <c r="G706" s="148"/>
      <c r="H706" s="148"/>
      <c r="I706" s="148"/>
      <c r="J706" s="148"/>
      <c r="K706" s="148"/>
    </row>
    <row r="707" spans="1:11">
      <c r="A707" s="146"/>
      <c r="B707" s="146"/>
      <c r="C707" s="146"/>
      <c r="D707" s="147"/>
      <c r="E707" s="147"/>
      <c r="F707" s="148"/>
      <c r="G707" s="148"/>
      <c r="H707" s="148"/>
      <c r="I707" s="148"/>
      <c r="J707" s="148"/>
      <c r="K707" s="148"/>
    </row>
    <row r="708" spans="1:11">
      <c r="A708" s="146"/>
      <c r="B708" s="146"/>
      <c r="C708" s="146"/>
      <c r="D708" s="147"/>
      <c r="E708" s="147"/>
      <c r="F708" s="148"/>
      <c r="G708" s="148"/>
      <c r="H708" s="148"/>
      <c r="I708" s="148"/>
      <c r="J708" s="148"/>
      <c r="K708" s="148"/>
    </row>
    <row r="709" spans="1:11">
      <c r="A709" s="146"/>
      <c r="B709" s="146"/>
      <c r="C709" s="146"/>
      <c r="D709" s="147"/>
      <c r="E709" s="147"/>
      <c r="F709" s="148"/>
      <c r="G709" s="148"/>
      <c r="H709" s="148"/>
      <c r="I709" s="148"/>
      <c r="J709" s="148"/>
      <c r="K709" s="148"/>
    </row>
    <row r="710" spans="1:11">
      <c r="A710" s="146"/>
      <c r="B710" s="146"/>
      <c r="C710" s="146"/>
      <c r="D710" s="147"/>
      <c r="E710" s="147"/>
      <c r="F710" s="148"/>
      <c r="G710" s="148"/>
      <c r="H710" s="148"/>
      <c r="I710" s="148"/>
      <c r="J710" s="148"/>
      <c r="K710" s="148"/>
    </row>
    <row r="711" spans="1:11">
      <c r="A711" s="146"/>
      <c r="B711" s="146"/>
      <c r="C711" s="146"/>
      <c r="D711" s="147"/>
      <c r="E711" s="147"/>
      <c r="F711" s="148"/>
      <c r="G711" s="148"/>
      <c r="H711" s="148"/>
      <c r="I711" s="148"/>
      <c r="J711" s="148"/>
      <c r="K711" s="148"/>
    </row>
    <row r="712" spans="1:11">
      <c r="A712" s="146"/>
      <c r="B712" s="146"/>
      <c r="C712" s="146"/>
      <c r="D712" s="147"/>
      <c r="E712" s="147"/>
      <c r="F712" s="148"/>
      <c r="G712" s="148"/>
      <c r="H712" s="148"/>
      <c r="I712" s="148"/>
      <c r="J712" s="148"/>
      <c r="K712" s="148"/>
    </row>
    <row r="713" spans="1:11">
      <c r="A713" s="146"/>
      <c r="B713" s="146"/>
      <c r="C713" s="146"/>
      <c r="D713" s="147"/>
      <c r="E713" s="147"/>
      <c r="F713" s="148"/>
      <c r="G713" s="148"/>
      <c r="H713" s="148"/>
      <c r="I713" s="148"/>
      <c r="J713" s="148"/>
      <c r="K713" s="148"/>
    </row>
    <row r="714" spans="1:11">
      <c r="A714" s="146"/>
      <c r="B714" s="146"/>
      <c r="C714" s="146"/>
      <c r="D714" s="147"/>
      <c r="E714" s="147"/>
      <c r="F714" s="148"/>
      <c r="G714" s="148"/>
      <c r="H714" s="148"/>
      <c r="I714" s="148"/>
      <c r="J714" s="148"/>
      <c r="K714" s="148"/>
    </row>
    <row r="715" spans="1:11">
      <c r="A715" s="146"/>
      <c r="B715" s="146"/>
      <c r="C715" s="146"/>
      <c r="D715" s="147"/>
      <c r="E715" s="147"/>
      <c r="F715" s="148"/>
      <c r="G715" s="148"/>
      <c r="H715" s="148"/>
      <c r="I715" s="148"/>
      <c r="J715" s="148"/>
      <c r="K715" s="148"/>
    </row>
    <row r="716" spans="1:11">
      <c r="A716" s="146"/>
      <c r="B716" s="146"/>
      <c r="C716" s="146"/>
      <c r="D716" s="147"/>
      <c r="E716" s="147"/>
      <c r="F716" s="148"/>
      <c r="G716" s="148"/>
      <c r="H716" s="148"/>
      <c r="I716" s="148"/>
      <c r="J716" s="148"/>
      <c r="K716" s="148"/>
    </row>
    <row r="717" spans="1:11">
      <c r="A717" s="146"/>
      <c r="B717" s="146"/>
      <c r="C717" s="146"/>
      <c r="D717" s="147"/>
      <c r="E717" s="147"/>
      <c r="F717" s="148"/>
      <c r="G717" s="148"/>
      <c r="H717" s="148"/>
      <c r="I717" s="148"/>
      <c r="J717" s="148"/>
      <c r="K717" s="148"/>
    </row>
    <row r="718" spans="1:11">
      <c r="A718" s="146"/>
      <c r="B718" s="146"/>
      <c r="C718" s="146"/>
      <c r="D718" s="147"/>
      <c r="E718" s="147"/>
      <c r="F718" s="148"/>
      <c r="G718" s="148"/>
      <c r="H718" s="148"/>
      <c r="I718" s="148"/>
      <c r="J718" s="148"/>
      <c r="K718" s="148"/>
    </row>
    <row r="719" spans="1:11">
      <c r="A719" s="146"/>
      <c r="B719" s="146"/>
      <c r="C719" s="146"/>
      <c r="D719" s="147"/>
      <c r="E719" s="147"/>
      <c r="F719" s="148"/>
      <c r="G719" s="148"/>
      <c r="H719" s="148"/>
      <c r="I719" s="148"/>
      <c r="J719" s="148"/>
      <c r="K719" s="148"/>
    </row>
    <row r="720" spans="1:11">
      <c r="A720" s="146"/>
      <c r="B720" s="146"/>
      <c r="C720" s="146"/>
      <c r="D720" s="147"/>
      <c r="E720" s="147"/>
      <c r="F720" s="148"/>
      <c r="G720" s="148"/>
      <c r="H720" s="148"/>
      <c r="I720" s="148"/>
      <c r="J720" s="148"/>
      <c r="K720" s="148"/>
    </row>
    <row r="721" spans="1:11">
      <c r="A721" s="146"/>
      <c r="B721" s="146"/>
      <c r="C721" s="146"/>
      <c r="D721" s="147"/>
      <c r="E721" s="147"/>
      <c r="F721" s="148"/>
      <c r="G721" s="148"/>
      <c r="H721" s="148"/>
      <c r="I721" s="148"/>
      <c r="J721" s="148"/>
      <c r="K721" s="148"/>
    </row>
    <row r="722" spans="1:11">
      <c r="A722" s="146"/>
      <c r="B722" s="146"/>
      <c r="C722" s="146"/>
      <c r="D722" s="147"/>
      <c r="E722" s="147"/>
      <c r="F722" s="148"/>
      <c r="G722" s="148"/>
      <c r="H722" s="148"/>
      <c r="I722" s="148"/>
      <c r="J722" s="148"/>
      <c r="K722" s="148"/>
    </row>
    <row r="723" spans="1:11">
      <c r="A723" s="146"/>
      <c r="B723" s="146"/>
      <c r="C723" s="146"/>
      <c r="D723" s="147"/>
      <c r="E723" s="147"/>
      <c r="F723" s="148"/>
      <c r="G723" s="148"/>
      <c r="H723" s="148"/>
      <c r="I723" s="148"/>
      <c r="J723" s="148"/>
      <c r="K723" s="148"/>
    </row>
    <row r="724" spans="1:11">
      <c r="A724" s="146"/>
      <c r="B724" s="146"/>
      <c r="C724" s="146"/>
      <c r="D724" s="147"/>
      <c r="E724" s="147"/>
      <c r="F724" s="148"/>
      <c r="G724" s="148"/>
      <c r="H724" s="148"/>
      <c r="I724" s="148"/>
      <c r="J724" s="148"/>
      <c r="K724" s="148"/>
    </row>
    <row r="725" spans="1:11">
      <c r="A725" s="146"/>
      <c r="B725" s="146"/>
      <c r="C725" s="146"/>
      <c r="D725" s="147"/>
      <c r="E725" s="147"/>
      <c r="F725" s="148"/>
      <c r="G725" s="148"/>
      <c r="H725" s="148"/>
      <c r="I725" s="148"/>
      <c r="J725" s="148"/>
      <c r="K725" s="148"/>
    </row>
    <row r="726" spans="1:11">
      <c r="A726" s="146"/>
      <c r="B726" s="146"/>
      <c r="C726" s="146"/>
      <c r="D726" s="147"/>
      <c r="E726" s="147"/>
      <c r="F726" s="148"/>
      <c r="G726" s="148"/>
      <c r="H726" s="148"/>
      <c r="I726" s="148"/>
      <c r="J726" s="148"/>
      <c r="K726" s="148"/>
    </row>
    <row r="727" spans="1:11">
      <c r="A727" s="146"/>
      <c r="B727" s="146"/>
      <c r="C727" s="146"/>
      <c r="D727" s="147"/>
      <c r="E727" s="147"/>
      <c r="F727" s="148"/>
      <c r="G727" s="148"/>
      <c r="H727" s="148"/>
      <c r="I727" s="148"/>
      <c r="J727" s="148"/>
      <c r="K727" s="148"/>
    </row>
    <row r="728" spans="1:11">
      <c r="A728" s="146"/>
      <c r="B728" s="146"/>
      <c r="C728" s="146"/>
      <c r="D728" s="147"/>
      <c r="E728" s="147"/>
      <c r="F728" s="148"/>
      <c r="G728" s="148"/>
      <c r="H728" s="148"/>
      <c r="I728" s="148"/>
      <c r="J728" s="148"/>
      <c r="K728" s="148"/>
    </row>
    <row r="729" spans="1:11">
      <c r="A729" s="146"/>
      <c r="B729" s="146"/>
      <c r="C729" s="146"/>
      <c r="D729" s="147"/>
      <c r="E729" s="147"/>
      <c r="F729" s="148"/>
      <c r="G729" s="148"/>
      <c r="H729" s="148"/>
      <c r="I729" s="148"/>
      <c r="J729" s="148"/>
      <c r="K729" s="148"/>
    </row>
    <row r="730" spans="1:11">
      <c r="A730" s="146"/>
      <c r="B730" s="146"/>
      <c r="C730" s="146"/>
      <c r="D730" s="147"/>
      <c r="E730" s="147"/>
      <c r="F730" s="148"/>
      <c r="G730" s="148"/>
      <c r="H730" s="148"/>
      <c r="I730" s="148"/>
      <c r="J730" s="148"/>
      <c r="K730" s="148"/>
    </row>
    <row r="731" spans="1:11">
      <c r="A731" s="146"/>
      <c r="B731" s="146"/>
      <c r="C731" s="146"/>
      <c r="D731" s="147"/>
      <c r="E731" s="147"/>
      <c r="F731" s="148"/>
      <c r="G731" s="148"/>
      <c r="H731" s="148"/>
      <c r="I731" s="148"/>
      <c r="J731" s="148"/>
      <c r="K731" s="148"/>
    </row>
    <row r="732" spans="1:11">
      <c r="A732" s="146"/>
      <c r="B732" s="146"/>
      <c r="C732" s="146"/>
      <c r="D732" s="147"/>
      <c r="E732" s="147"/>
      <c r="F732" s="148"/>
      <c r="G732" s="148"/>
      <c r="H732" s="148"/>
      <c r="I732" s="148"/>
      <c r="J732" s="148"/>
      <c r="K732" s="148"/>
    </row>
    <row r="733" spans="1:11">
      <c r="A733" s="146"/>
      <c r="B733" s="146"/>
      <c r="C733" s="146"/>
      <c r="D733" s="147"/>
      <c r="E733" s="147"/>
      <c r="F733" s="148"/>
      <c r="G733" s="148"/>
      <c r="H733" s="148"/>
      <c r="I733" s="148"/>
      <c r="J733" s="148"/>
      <c r="K733" s="148"/>
    </row>
    <row r="734" spans="1:11">
      <c r="A734" s="146"/>
      <c r="B734" s="146"/>
      <c r="C734" s="146"/>
      <c r="D734" s="147"/>
      <c r="E734" s="147"/>
      <c r="F734" s="148"/>
      <c r="G734" s="148"/>
      <c r="H734" s="148"/>
      <c r="I734" s="148"/>
      <c r="J734" s="148"/>
      <c r="K734" s="148"/>
    </row>
    <row r="735" spans="1:11">
      <c r="A735" s="146"/>
      <c r="B735" s="146"/>
      <c r="C735" s="146"/>
      <c r="D735" s="147"/>
      <c r="E735" s="147"/>
      <c r="F735" s="148"/>
      <c r="G735" s="148"/>
      <c r="H735" s="148"/>
      <c r="I735" s="148"/>
      <c r="J735" s="148"/>
      <c r="K735" s="148"/>
    </row>
    <row r="736" spans="1:11">
      <c r="A736" s="146"/>
      <c r="B736" s="146"/>
      <c r="C736" s="146"/>
      <c r="D736" s="147"/>
      <c r="E736" s="147"/>
      <c r="F736" s="148"/>
      <c r="G736" s="148"/>
      <c r="H736" s="148"/>
      <c r="I736" s="148"/>
      <c r="J736" s="148"/>
      <c r="K736" s="148"/>
    </row>
    <row r="737" spans="1:11">
      <c r="A737" s="146"/>
      <c r="B737" s="146"/>
      <c r="C737" s="146"/>
      <c r="D737" s="147"/>
      <c r="E737" s="147"/>
      <c r="F737" s="148"/>
      <c r="G737" s="148"/>
      <c r="H737" s="148"/>
      <c r="I737" s="148"/>
      <c r="J737" s="148"/>
      <c r="K737" s="148"/>
    </row>
    <row r="738" spans="1:11">
      <c r="A738" s="146"/>
      <c r="B738" s="146"/>
      <c r="C738" s="146"/>
      <c r="D738" s="147"/>
      <c r="E738" s="147"/>
      <c r="F738" s="148"/>
      <c r="G738" s="148"/>
      <c r="H738" s="148"/>
      <c r="I738" s="148"/>
      <c r="J738" s="148"/>
      <c r="K738" s="148"/>
    </row>
    <row r="739" spans="1:11">
      <c r="A739" s="146"/>
      <c r="B739" s="146"/>
      <c r="C739" s="146"/>
      <c r="D739" s="147"/>
      <c r="E739" s="147"/>
      <c r="F739" s="148"/>
      <c r="G739" s="148"/>
      <c r="H739" s="148"/>
      <c r="I739" s="148"/>
      <c r="J739" s="148"/>
      <c r="K739" s="148"/>
    </row>
    <row r="740" spans="1:11">
      <c r="A740" s="146"/>
      <c r="B740" s="146"/>
      <c r="C740" s="146"/>
      <c r="D740" s="147"/>
      <c r="E740" s="147"/>
      <c r="F740" s="148"/>
      <c r="G740" s="148"/>
      <c r="H740" s="148"/>
      <c r="I740" s="148"/>
      <c r="J740" s="148"/>
      <c r="K740" s="148"/>
    </row>
    <row r="741" spans="1:11">
      <c r="A741" s="146"/>
      <c r="B741" s="146"/>
      <c r="C741" s="146"/>
      <c r="D741" s="147"/>
      <c r="E741" s="147"/>
      <c r="F741" s="148"/>
      <c r="G741" s="148"/>
      <c r="H741" s="148"/>
      <c r="I741" s="148"/>
      <c r="J741" s="148"/>
      <c r="K741" s="148"/>
    </row>
    <row r="742" spans="1:11">
      <c r="A742" s="146"/>
      <c r="B742" s="146"/>
      <c r="C742" s="146"/>
      <c r="D742" s="147"/>
      <c r="E742" s="147"/>
      <c r="F742" s="148"/>
      <c r="G742" s="148"/>
      <c r="H742" s="148"/>
      <c r="I742" s="148"/>
      <c r="J742" s="148"/>
      <c r="K742" s="148"/>
    </row>
    <row r="743" spans="1:11">
      <c r="A743" s="146"/>
      <c r="B743" s="146"/>
      <c r="C743" s="146"/>
      <c r="D743" s="147"/>
      <c r="E743" s="147"/>
      <c r="F743" s="148"/>
      <c r="G743" s="148"/>
      <c r="H743" s="148"/>
      <c r="I743" s="148"/>
      <c r="J743" s="148"/>
      <c r="K743" s="148"/>
    </row>
    <row r="744" spans="1:11">
      <c r="A744" s="146"/>
      <c r="B744" s="146"/>
      <c r="C744" s="146"/>
      <c r="D744" s="147"/>
      <c r="E744" s="147"/>
      <c r="F744" s="148"/>
      <c r="G744" s="148"/>
      <c r="H744" s="148"/>
      <c r="I744" s="148"/>
      <c r="J744" s="148"/>
      <c r="K744" s="148"/>
    </row>
    <row r="745" spans="1:11">
      <c r="A745" s="146"/>
      <c r="B745" s="146"/>
      <c r="C745" s="146"/>
      <c r="D745" s="147"/>
      <c r="E745" s="147"/>
      <c r="F745" s="148"/>
      <c r="G745" s="148"/>
      <c r="H745" s="148"/>
      <c r="I745" s="148"/>
      <c r="J745" s="148"/>
      <c r="K745" s="148"/>
    </row>
    <row r="746" spans="1:11">
      <c r="A746" s="146"/>
      <c r="B746" s="146"/>
      <c r="C746" s="146"/>
      <c r="D746" s="147"/>
      <c r="E746" s="147"/>
      <c r="F746" s="148"/>
      <c r="G746" s="148"/>
      <c r="H746" s="148"/>
      <c r="I746" s="148"/>
      <c r="J746" s="148"/>
      <c r="K746" s="148"/>
    </row>
    <row r="747" spans="1:11">
      <c r="A747" s="146"/>
      <c r="B747" s="146"/>
      <c r="C747" s="146"/>
      <c r="D747" s="147"/>
      <c r="E747" s="147"/>
      <c r="F747" s="148"/>
      <c r="G747" s="148"/>
      <c r="H747" s="148"/>
      <c r="I747" s="148"/>
      <c r="J747" s="148"/>
      <c r="K747" s="148"/>
    </row>
    <row r="748" spans="1:11">
      <c r="A748" s="146"/>
      <c r="B748" s="146"/>
      <c r="C748" s="146"/>
      <c r="D748" s="147"/>
      <c r="E748" s="147"/>
      <c r="F748" s="148"/>
      <c r="G748" s="148"/>
      <c r="H748" s="148"/>
      <c r="I748" s="148"/>
      <c r="J748" s="148"/>
      <c r="K748" s="148"/>
    </row>
    <row r="749" spans="1:11">
      <c r="A749" s="146"/>
      <c r="B749" s="146"/>
      <c r="C749" s="146"/>
      <c r="D749" s="147"/>
      <c r="E749" s="147"/>
      <c r="F749" s="148"/>
      <c r="G749" s="148"/>
      <c r="H749" s="148"/>
      <c r="I749" s="148"/>
      <c r="J749" s="148"/>
      <c r="K749" s="148"/>
    </row>
    <row r="750" spans="1:11">
      <c r="A750" s="146"/>
      <c r="B750" s="146"/>
      <c r="C750" s="146"/>
      <c r="D750" s="147"/>
      <c r="E750" s="147"/>
      <c r="F750" s="148"/>
      <c r="G750" s="148"/>
      <c r="H750" s="148"/>
      <c r="I750" s="148"/>
      <c r="J750" s="148"/>
      <c r="K750" s="148"/>
    </row>
    <row r="751" spans="1:11">
      <c r="A751" s="146"/>
      <c r="B751" s="146"/>
      <c r="C751" s="146"/>
      <c r="D751" s="147"/>
      <c r="E751" s="147"/>
      <c r="F751" s="148"/>
      <c r="G751" s="148"/>
      <c r="H751" s="148"/>
      <c r="I751" s="148"/>
      <c r="J751" s="148"/>
      <c r="K751" s="148"/>
    </row>
    <row r="752" spans="1:11">
      <c r="A752" s="146"/>
      <c r="B752" s="146"/>
      <c r="C752" s="146"/>
      <c r="D752" s="147"/>
      <c r="E752" s="147"/>
      <c r="F752" s="148"/>
      <c r="G752" s="148"/>
      <c r="H752" s="148"/>
      <c r="I752" s="148"/>
      <c r="J752" s="148"/>
      <c r="K752" s="148"/>
    </row>
    <row r="753" spans="1:11">
      <c r="A753" s="146"/>
      <c r="B753" s="146"/>
      <c r="C753" s="146"/>
      <c r="D753" s="147"/>
      <c r="E753" s="147"/>
      <c r="F753" s="148"/>
      <c r="G753" s="148"/>
      <c r="H753" s="148"/>
      <c r="I753" s="148"/>
      <c r="J753" s="148"/>
      <c r="K753" s="148"/>
    </row>
    <row r="754" spans="1:11">
      <c r="A754" s="146"/>
      <c r="B754" s="146"/>
      <c r="C754" s="146"/>
      <c r="D754" s="147"/>
      <c r="E754" s="147"/>
      <c r="F754" s="148"/>
      <c r="G754" s="148"/>
      <c r="H754" s="148"/>
      <c r="I754" s="148"/>
      <c r="J754" s="148"/>
      <c r="K754" s="148"/>
    </row>
    <row r="755" spans="1:11">
      <c r="A755" s="146"/>
      <c r="B755" s="146"/>
      <c r="C755" s="146"/>
      <c r="D755" s="147"/>
      <c r="E755" s="147"/>
      <c r="F755" s="148"/>
      <c r="G755" s="148"/>
      <c r="H755" s="148"/>
      <c r="I755" s="148"/>
      <c r="J755" s="148"/>
      <c r="K755" s="148"/>
    </row>
    <row r="756" spans="1:11">
      <c r="A756" s="146"/>
      <c r="B756" s="146"/>
      <c r="C756" s="146"/>
      <c r="D756" s="147"/>
      <c r="E756" s="147"/>
      <c r="F756" s="148"/>
      <c r="G756" s="148"/>
      <c r="H756" s="148"/>
      <c r="I756" s="148"/>
      <c r="J756" s="148"/>
      <c r="K756" s="148"/>
    </row>
    <row r="757" spans="1:11">
      <c r="A757" s="146"/>
      <c r="B757" s="146"/>
      <c r="C757" s="146"/>
      <c r="D757" s="147"/>
      <c r="E757" s="147"/>
      <c r="F757" s="148"/>
      <c r="G757" s="148"/>
      <c r="H757" s="148"/>
      <c r="I757" s="148"/>
      <c r="J757" s="148"/>
      <c r="K757" s="148"/>
    </row>
    <row r="758" spans="1:11">
      <c r="A758" s="146"/>
      <c r="B758" s="146"/>
      <c r="C758" s="146"/>
      <c r="D758" s="147"/>
      <c r="E758" s="147"/>
      <c r="F758" s="148"/>
      <c r="G758" s="148"/>
      <c r="H758" s="148"/>
      <c r="I758" s="148"/>
      <c r="J758" s="148"/>
      <c r="K758" s="148"/>
    </row>
    <row r="759" spans="1:11">
      <c r="A759" s="146"/>
      <c r="B759" s="146"/>
      <c r="C759" s="146"/>
      <c r="D759" s="147"/>
      <c r="E759" s="147"/>
      <c r="F759" s="148"/>
      <c r="G759" s="148"/>
      <c r="H759" s="148"/>
      <c r="I759" s="148"/>
      <c r="J759" s="148"/>
      <c r="K759" s="148"/>
    </row>
    <row r="760" spans="1:11">
      <c r="A760" s="146"/>
      <c r="B760" s="146"/>
      <c r="C760" s="146"/>
      <c r="D760" s="147"/>
      <c r="E760" s="147"/>
      <c r="F760" s="148"/>
      <c r="G760" s="148"/>
      <c r="H760" s="148"/>
      <c r="I760" s="148"/>
      <c r="J760" s="148"/>
      <c r="K760" s="148"/>
    </row>
    <row r="761" spans="1:11">
      <c r="A761" s="146"/>
      <c r="B761" s="146"/>
      <c r="C761" s="146"/>
      <c r="D761" s="147"/>
      <c r="E761" s="147"/>
      <c r="F761" s="148"/>
      <c r="G761" s="148"/>
      <c r="H761" s="148"/>
      <c r="I761" s="148"/>
      <c r="J761" s="148"/>
      <c r="K761" s="148"/>
    </row>
    <row r="762" spans="1:11">
      <c r="A762" s="146"/>
      <c r="B762" s="146"/>
      <c r="C762" s="146"/>
      <c r="D762" s="147"/>
      <c r="E762" s="147"/>
      <c r="F762" s="148"/>
      <c r="G762" s="148"/>
      <c r="H762" s="148"/>
      <c r="I762" s="148"/>
      <c r="J762" s="148"/>
      <c r="K762" s="148"/>
    </row>
    <row r="763" spans="1:11">
      <c r="A763" s="146"/>
      <c r="B763" s="146"/>
      <c r="C763" s="146"/>
      <c r="D763" s="147"/>
      <c r="E763" s="147"/>
      <c r="F763" s="148"/>
      <c r="G763" s="148"/>
      <c r="H763" s="148"/>
      <c r="I763" s="148"/>
      <c r="J763" s="148"/>
      <c r="K763" s="148"/>
    </row>
    <row r="764" spans="1:11">
      <c r="A764" s="146"/>
      <c r="B764" s="146"/>
      <c r="C764" s="146"/>
      <c r="D764" s="147"/>
      <c r="E764" s="147"/>
      <c r="F764" s="148"/>
      <c r="G764" s="148"/>
      <c r="H764" s="148"/>
      <c r="I764" s="148"/>
      <c r="J764" s="148"/>
      <c r="K764" s="148"/>
    </row>
    <row r="765" spans="1:11">
      <c r="A765" s="146"/>
      <c r="B765" s="146"/>
      <c r="C765" s="146"/>
      <c r="D765" s="147"/>
      <c r="E765" s="147"/>
      <c r="F765" s="148"/>
      <c r="G765" s="148"/>
      <c r="H765" s="148"/>
      <c r="I765" s="148"/>
      <c r="J765" s="148"/>
      <c r="K765" s="148"/>
    </row>
    <row r="766" spans="1:11">
      <c r="A766" s="146"/>
      <c r="B766" s="146"/>
      <c r="C766" s="146"/>
      <c r="D766" s="147"/>
      <c r="E766" s="147"/>
      <c r="F766" s="148"/>
      <c r="G766" s="148"/>
      <c r="H766" s="148"/>
      <c r="I766" s="148"/>
      <c r="J766" s="148"/>
      <c r="K766" s="148"/>
    </row>
    <row r="767" spans="1:11">
      <c r="A767" s="146"/>
      <c r="B767" s="146"/>
      <c r="C767" s="146"/>
      <c r="D767" s="147"/>
      <c r="E767" s="147"/>
      <c r="F767" s="148"/>
      <c r="G767" s="148"/>
      <c r="H767" s="148"/>
      <c r="I767" s="148"/>
      <c r="J767" s="148"/>
      <c r="K767" s="148"/>
    </row>
    <row r="768" spans="1:11">
      <c r="A768" s="146"/>
      <c r="B768" s="146"/>
      <c r="C768" s="146"/>
      <c r="D768" s="147"/>
      <c r="E768" s="147"/>
      <c r="F768" s="148"/>
      <c r="G768" s="148"/>
      <c r="H768" s="148"/>
      <c r="I768" s="148"/>
      <c r="J768" s="148"/>
      <c r="K768" s="148"/>
    </row>
    <row r="769" spans="1:11">
      <c r="A769" s="146"/>
      <c r="B769" s="146"/>
      <c r="C769" s="146"/>
      <c r="D769" s="147"/>
      <c r="E769" s="147"/>
      <c r="F769" s="148"/>
      <c r="G769" s="148"/>
      <c r="H769" s="148"/>
      <c r="I769" s="148"/>
      <c r="J769" s="148"/>
      <c r="K769" s="148"/>
    </row>
    <row r="770" spans="1:11">
      <c r="A770" s="146"/>
      <c r="B770" s="146"/>
      <c r="C770" s="146"/>
      <c r="D770" s="147"/>
      <c r="E770" s="147"/>
      <c r="F770" s="148"/>
      <c r="G770" s="148"/>
      <c r="H770" s="148"/>
      <c r="I770" s="148"/>
      <c r="J770" s="148"/>
      <c r="K770" s="148"/>
    </row>
    <row r="771" spans="1:11">
      <c r="A771" s="146"/>
      <c r="B771" s="146"/>
      <c r="C771" s="146"/>
      <c r="D771" s="147"/>
      <c r="E771" s="147"/>
      <c r="F771" s="148"/>
      <c r="G771" s="148"/>
      <c r="H771" s="148"/>
      <c r="I771" s="148"/>
      <c r="J771" s="148"/>
      <c r="K771" s="148"/>
    </row>
    <row r="772" spans="1:11">
      <c r="A772" s="146"/>
      <c r="B772" s="146"/>
      <c r="C772" s="146"/>
      <c r="D772" s="147"/>
      <c r="E772" s="147"/>
      <c r="F772" s="148"/>
      <c r="G772" s="148"/>
      <c r="H772" s="148"/>
      <c r="I772" s="148"/>
      <c r="J772" s="148"/>
      <c r="K772" s="148"/>
    </row>
    <row r="773" spans="1:11">
      <c r="A773" s="146"/>
      <c r="B773" s="146"/>
      <c r="C773" s="146"/>
      <c r="D773" s="147"/>
      <c r="E773" s="147"/>
      <c r="F773" s="148"/>
      <c r="G773" s="148"/>
      <c r="H773" s="148"/>
      <c r="I773" s="148"/>
      <c r="J773" s="148"/>
      <c r="K773" s="148"/>
    </row>
    <row r="774" spans="1:11">
      <c r="A774" s="146"/>
      <c r="B774" s="146"/>
      <c r="C774" s="146"/>
      <c r="D774" s="147"/>
      <c r="E774" s="147"/>
      <c r="F774" s="148"/>
      <c r="G774" s="148"/>
      <c r="H774" s="148"/>
      <c r="I774" s="148"/>
      <c r="J774" s="148"/>
      <c r="K774" s="148"/>
    </row>
    <row r="775" spans="1:11">
      <c r="A775" s="146"/>
      <c r="B775" s="146"/>
      <c r="C775" s="146"/>
      <c r="D775" s="147"/>
      <c r="E775" s="147"/>
      <c r="F775" s="148"/>
      <c r="G775" s="148"/>
      <c r="H775" s="148"/>
      <c r="I775" s="148"/>
      <c r="J775" s="148"/>
      <c r="K775" s="148"/>
    </row>
    <row r="776" spans="1:11">
      <c r="A776" s="146"/>
      <c r="B776" s="146"/>
      <c r="C776" s="146"/>
      <c r="D776" s="147"/>
      <c r="E776" s="147"/>
      <c r="F776" s="148"/>
      <c r="G776" s="148"/>
      <c r="H776" s="148"/>
      <c r="I776" s="148"/>
      <c r="J776" s="148"/>
      <c r="K776" s="148"/>
    </row>
    <row r="777" spans="1:11">
      <c r="A777" s="146"/>
      <c r="B777" s="146"/>
      <c r="C777" s="146"/>
      <c r="D777" s="147"/>
      <c r="E777" s="147"/>
      <c r="F777" s="148"/>
      <c r="G777" s="148"/>
      <c r="H777" s="148"/>
      <c r="I777" s="148"/>
      <c r="J777" s="148"/>
      <c r="K777" s="148"/>
    </row>
    <row r="778" spans="1:11">
      <c r="A778" s="146"/>
      <c r="B778" s="146"/>
      <c r="C778" s="146"/>
      <c r="D778" s="147"/>
      <c r="E778" s="147"/>
      <c r="F778" s="148"/>
      <c r="G778" s="148"/>
      <c r="H778" s="148"/>
      <c r="I778" s="148"/>
      <c r="J778" s="148"/>
      <c r="K778" s="148"/>
    </row>
    <row r="779" spans="1:11">
      <c r="A779" s="146"/>
      <c r="B779" s="146"/>
      <c r="C779" s="146"/>
      <c r="D779" s="147"/>
      <c r="E779" s="147"/>
      <c r="F779" s="148"/>
      <c r="G779" s="148"/>
      <c r="H779" s="148"/>
      <c r="I779" s="148"/>
      <c r="J779" s="148"/>
      <c r="K779" s="148"/>
    </row>
    <row r="780" spans="1:11">
      <c r="A780" s="146"/>
      <c r="B780" s="146"/>
      <c r="C780" s="146"/>
      <c r="D780" s="147"/>
      <c r="E780" s="147"/>
      <c r="F780" s="148"/>
      <c r="G780" s="148"/>
      <c r="H780" s="148"/>
      <c r="I780" s="148"/>
      <c r="J780" s="148"/>
      <c r="K780" s="148"/>
    </row>
    <row r="781" spans="1:11">
      <c r="A781" s="146"/>
      <c r="B781" s="146"/>
      <c r="C781" s="146"/>
      <c r="D781" s="147"/>
      <c r="E781" s="147"/>
      <c r="F781" s="148"/>
      <c r="G781" s="148"/>
      <c r="H781" s="148"/>
      <c r="I781" s="148"/>
      <c r="J781" s="148"/>
      <c r="K781" s="148"/>
    </row>
    <row r="782" spans="1:11">
      <c r="A782" s="146"/>
      <c r="B782" s="146"/>
      <c r="C782" s="146"/>
      <c r="D782" s="147"/>
      <c r="E782" s="147"/>
      <c r="F782" s="148"/>
      <c r="G782" s="148"/>
      <c r="H782" s="148"/>
      <c r="I782" s="148"/>
      <c r="J782" s="148"/>
      <c r="K782" s="148"/>
    </row>
    <row r="783" spans="1:11">
      <c r="A783" s="146"/>
      <c r="B783" s="146"/>
      <c r="C783" s="146"/>
      <c r="D783" s="147"/>
      <c r="E783" s="147"/>
      <c r="F783" s="148"/>
      <c r="G783" s="148"/>
      <c r="H783" s="148"/>
      <c r="I783" s="148"/>
      <c r="J783" s="148"/>
      <c r="K783" s="148"/>
    </row>
    <row r="784" spans="1:11">
      <c r="A784" s="146"/>
      <c r="B784" s="146"/>
      <c r="C784" s="146"/>
      <c r="D784" s="147"/>
      <c r="E784" s="147"/>
      <c r="F784" s="148"/>
      <c r="G784" s="148"/>
      <c r="H784" s="148"/>
      <c r="I784" s="148"/>
      <c r="J784" s="148"/>
      <c r="K784" s="148"/>
    </row>
    <row r="785" spans="1:11">
      <c r="A785" s="146"/>
      <c r="B785" s="146"/>
      <c r="C785" s="146"/>
      <c r="D785" s="147"/>
      <c r="E785" s="147"/>
      <c r="F785" s="148"/>
      <c r="G785" s="148"/>
      <c r="H785" s="148"/>
      <c r="I785" s="148"/>
      <c r="J785" s="148"/>
      <c r="K785" s="148"/>
    </row>
    <row r="786" spans="1:11">
      <c r="A786" s="146"/>
      <c r="B786" s="146"/>
      <c r="C786" s="146"/>
      <c r="D786" s="147"/>
      <c r="E786" s="147"/>
      <c r="F786" s="148"/>
      <c r="G786" s="148"/>
      <c r="H786" s="148"/>
      <c r="I786" s="148"/>
      <c r="J786" s="148"/>
      <c r="K786" s="148"/>
    </row>
    <row r="787" spans="1:11">
      <c r="A787" s="146"/>
      <c r="B787" s="146"/>
      <c r="C787" s="146"/>
      <c r="D787" s="147"/>
      <c r="E787" s="147"/>
      <c r="F787" s="148"/>
      <c r="G787" s="148"/>
      <c r="H787" s="148"/>
      <c r="I787" s="148"/>
      <c r="J787" s="148"/>
      <c r="K787" s="148"/>
    </row>
    <row r="788" spans="1:11">
      <c r="A788" s="146"/>
      <c r="B788" s="146"/>
      <c r="C788" s="146"/>
      <c r="D788" s="147"/>
      <c r="E788" s="147"/>
      <c r="F788" s="148"/>
      <c r="G788" s="148"/>
      <c r="H788" s="148"/>
      <c r="I788" s="148"/>
      <c r="J788" s="148"/>
      <c r="K788" s="148"/>
    </row>
    <row r="789" spans="1:11">
      <c r="A789" s="146"/>
      <c r="B789" s="146"/>
      <c r="C789" s="146"/>
      <c r="D789" s="147"/>
      <c r="E789" s="147"/>
      <c r="F789" s="148"/>
      <c r="G789" s="148"/>
      <c r="H789" s="148"/>
      <c r="I789" s="148"/>
      <c r="J789" s="148"/>
      <c r="K789" s="148"/>
    </row>
    <row r="790" spans="1:11">
      <c r="A790" s="146"/>
      <c r="B790" s="146"/>
      <c r="C790" s="146"/>
      <c r="D790" s="147"/>
      <c r="E790" s="147"/>
      <c r="F790" s="148"/>
      <c r="G790" s="148"/>
      <c r="H790" s="148"/>
      <c r="I790" s="148"/>
      <c r="J790" s="148"/>
      <c r="K790" s="148"/>
    </row>
    <row r="791" spans="1:11">
      <c r="A791" s="146"/>
      <c r="B791" s="146"/>
      <c r="C791" s="146"/>
      <c r="D791" s="147"/>
      <c r="E791" s="147"/>
      <c r="F791" s="148"/>
      <c r="G791" s="148"/>
      <c r="H791" s="148"/>
      <c r="I791" s="148"/>
      <c r="J791" s="148"/>
      <c r="K791" s="148"/>
    </row>
    <row r="792" spans="1:11">
      <c r="A792" s="146"/>
      <c r="B792" s="146"/>
      <c r="C792" s="146"/>
      <c r="D792" s="147"/>
      <c r="E792" s="147"/>
      <c r="F792" s="148"/>
      <c r="G792" s="148"/>
      <c r="H792" s="148"/>
      <c r="I792" s="148"/>
      <c r="J792" s="148"/>
      <c r="K792" s="148"/>
    </row>
    <row r="793" spans="1:11">
      <c r="A793" s="146"/>
      <c r="B793" s="146"/>
      <c r="C793" s="146"/>
      <c r="D793" s="147"/>
      <c r="E793" s="147"/>
      <c r="F793" s="148"/>
      <c r="G793" s="148"/>
      <c r="H793" s="148"/>
      <c r="I793" s="148"/>
      <c r="J793" s="148"/>
      <c r="K793" s="148"/>
    </row>
    <row r="794" spans="1:11">
      <c r="A794" s="146"/>
      <c r="B794" s="146"/>
      <c r="C794" s="146"/>
      <c r="D794" s="147"/>
      <c r="E794" s="147"/>
      <c r="F794" s="148"/>
      <c r="G794" s="148"/>
      <c r="H794" s="148"/>
      <c r="I794" s="148"/>
      <c r="J794" s="148"/>
      <c r="K794" s="148"/>
    </row>
    <row r="795" spans="1:11">
      <c r="A795" s="146"/>
      <c r="B795" s="146"/>
      <c r="C795" s="146"/>
      <c r="D795" s="147"/>
      <c r="E795" s="147"/>
      <c r="F795" s="148"/>
      <c r="G795" s="148"/>
      <c r="H795" s="148"/>
      <c r="I795" s="148"/>
      <c r="J795" s="148"/>
      <c r="K795" s="148"/>
    </row>
    <row r="796" spans="1:11">
      <c r="A796" s="146"/>
      <c r="B796" s="146"/>
      <c r="C796" s="146"/>
      <c r="D796" s="147"/>
      <c r="E796" s="147"/>
      <c r="F796" s="148"/>
      <c r="G796" s="148"/>
      <c r="H796" s="148"/>
      <c r="I796" s="148"/>
      <c r="J796" s="148"/>
      <c r="K796" s="148"/>
    </row>
    <row r="797" spans="1:11">
      <c r="A797" s="146"/>
      <c r="B797" s="146"/>
      <c r="C797" s="146"/>
      <c r="D797" s="147"/>
      <c r="E797" s="147"/>
      <c r="F797" s="148"/>
      <c r="G797" s="148"/>
      <c r="H797" s="148"/>
      <c r="I797" s="148"/>
      <c r="J797" s="148"/>
      <c r="K797" s="148"/>
    </row>
    <row r="798" spans="1:11">
      <c r="A798" s="146"/>
      <c r="B798" s="146"/>
      <c r="C798" s="146"/>
      <c r="D798" s="147"/>
      <c r="E798" s="147"/>
      <c r="F798" s="148"/>
      <c r="G798" s="148"/>
      <c r="H798" s="148"/>
      <c r="I798" s="148"/>
      <c r="J798" s="148"/>
      <c r="K798" s="148"/>
    </row>
    <row r="799" spans="1:11">
      <c r="A799" s="146"/>
      <c r="B799" s="146"/>
      <c r="C799" s="146"/>
      <c r="D799" s="147"/>
      <c r="E799" s="147"/>
      <c r="F799" s="148"/>
      <c r="G799" s="148"/>
      <c r="H799" s="148"/>
      <c r="I799" s="148"/>
      <c r="J799" s="148"/>
      <c r="K799" s="148"/>
    </row>
    <row r="800" spans="1:11">
      <c r="A800" s="146"/>
      <c r="B800" s="146"/>
      <c r="C800" s="146"/>
      <c r="D800" s="147"/>
      <c r="E800" s="147"/>
      <c r="F800" s="148"/>
      <c r="G800" s="148"/>
      <c r="H800" s="148"/>
      <c r="I800" s="148"/>
      <c r="J800" s="148"/>
      <c r="K800" s="148"/>
    </row>
    <row r="801" spans="1:11">
      <c r="A801" s="146"/>
      <c r="B801" s="146"/>
      <c r="C801" s="146"/>
      <c r="D801" s="147"/>
      <c r="E801" s="147"/>
      <c r="F801" s="148"/>
      <c r="G801" s="148"/>
      <c r="H801" s="148"/>
      <c r="I801" s="148"/>
      <c r="J801" s="148"/>
      <c r="K801" s="148"/>
    </row>
    <row r="802" spans="1:11">
      <c r="A802" s="146"/>
      <c r="B802" s="146"/>
      <c r="C802" s="146"/>
      <c r="D802" s="147"/>
      <c r="E802" s="147"/>
      <c r="F802" s="148"/>
      <c r="G802" s="148"/>
      <c r="H802" s="148"/>
      <c r="I802" s="148"/>
      <c r="J802" s="148"/>
      <c r="K802" s="148"/>
    </row>
    <row r="803" spans="1:11">
      <c r="A803" s="146"/>
      <c r="B803" s="146"/>
      <c r="C803" s="146"/>
      <c r="D803" s="147"/>
      <c r="E803" s="147"/>
      <c r="F803" s="148"/>
      <c r="G803" s="148"/>
      <c r="H803" s="148"/>
      <c r="I803" s="148"/>
      <c r="J803" s="148"/>
      <c r="K803" s="148"/>
    </row>
    <row r="804" spans="1:11">
      <c r="A804" s="146"/>
      <c r="B804" s="146"/>
      <c r="C804" s="146"/>
      <c r="D804" s="147"/>
      <c r="E804" s="147"/>
      <c r="F804" s="148"/>
      <c r="G804" s="148"/>
      <c r="H804" s="148"/>
      <c r="I804" s="148"/>
      <c r="J804" s="148"/>
      <c r="K804" s="148"/>
    </row>
    <row r="805" spans="1:11">
      <c r="A805" s="146"/>
      <c r="B805" s="146"/>
      <c r="C805" s="146"/>
      <c r="D805" s="147"/>
      <c r="E805" s="147"/>
      <c r="F805" s="148"/>
      <c r="G805" s="148"/>
      <c r="H805" s="148"/>
      <c r="I805" s="148"/>
      <c r="J805" s="148"/>
      <c r="K805" s="148"/>
    </row>
    <row r="806" spans="1:11">
      <c r="A806" s="146"/>
      <c r="B806" s="146"/>
      <c r="C806" s="146"/>
      <c r="D806" s="147"/>
      <c r="E806" s="147"/>
      <c r="F806" s="148"/>
      <c r="G806" s="148"/>
      <c r="H806" s="148"/>
      <c r="I806" s="148"/>
      <c r="J806" s="148"/>
      <c r="K806" s="148"/>
    </row>
    <row r="807" spans="1:11">
      <c r="A807" s="146"/>
      <c r="B807" s="146"/>
      <c r="C807" s="146"/>
      <c r="D807" s="147"/>
      <c r="E807" s="147"/>
      <c r="F807" s="148"/>
      <c r="G807" s="148"/>
      <c r="H807" s="148"/>
      <c r="I807" s="148"/>
      <c r="J807" s="148"/>
      <c r="K807" s="148"/>
    </row>
    <row r="808" spans="1:11">
      <c r="A808" s="146"/>
      <c r="B808" s="146"/>
      <c r="C808" s="146"/>
      <c r="D808" s="147"/>
      <c r="E808" s="147"/>
      <c r="F808" s="148"/>
      <c r="G808" s="148"/>
      <c r="H808" s="148"/>
      <c r="I808" s="148"/>
      <c r="J808" s="148"/>
      <c r="K808" s="148"/>
    </row>
    <row r="809" spans="1:11">
      <c r="A809" s="146"/>
      <c r="B809" s="146"/>
      <c r="C809" s="146"/>
      <c r="D809" s="147"/>
      <c r="E809" s="147"/>
      <c r="F809" s="148"/>
      <c r="G809" s="148"/>
      <c r="H809" s="148"/>
      <c r="I809" s="148"/>
      <c r="J809" s="148"/>
      <c r="K809" s="148"/>
    </row>
    <row r="810" spans="1:11">
      <c r="A810" s="146"/>
      <c r="B810" s="146"/>
      <c r="C810" s="146"/>
      <c r="D810" s="147"/>
      <c r="E810" s="147"/>
      <c r="F810" s="148"/>
      <c r="G810" s="148"/>
      <c r="H810" s="148"/>
      <c r="I810" s="148"/>
      <c r="J810" s="148"/>
      <c r="K810" s="148"/>
    </row>
    <row r="811" spans="1:11">
      <c r="A811" s="146"/>
      <c r="B811" s="146"/>
      <c r="C811" s="146"/>
      <c r="D811" s="147"/>
      <c r="E811" s="147"/>
      <c r="F811" s="148"/>
      <c r="G811" s="148"/>
      <c r="H811" s="148"/>
      <c r="I811" s="148"/>
      <c r="J811" s="148"/>
      <c r="K811" s="148"/>
    </row>
    <row r="812" spans="1:11">
      <c r="A812" s="146"/>
      <c r="B812" s="146"/>
      <c r="C812" s="146"/>
      <c r="D812" s="147"/>
      <c r="E812" s="147"/>
      <c r="F812" s="148"/>
      <c r="G812" s="148"/>
      <c r="H812" s="148"/>
      <c r="I812" s="148"/>
      <c r="J812" s="148"/>
      <c r="K812" s="148"/>
    </row>
    <row r="813" spans="1:11">
      <c r="A813" s="146"/>
      <c r="B813" s="146"/>
      <c r="C813" s="146"/>
      <c r="D813" s="147"/>
      <c r="E813" s="147"/>
      <c r="F813" s="148"/>
      <c r="G813" s="148"/>
      <c r="H813" s="148"/>
      <c r="I813" s="148"/>
      <c r="J813" s="148"/>
      <c r="K813" s="148"/>
    </row>
    <row r="814" spans="1:11">
      <c r="A814" s="146"/>
      <c r="B814" s="146"/>
      <c r="C814" s="146"/>
      <c r="D814" s="147"/>
      <c r="E814" s="147"/>
      <c r="F814" s="148"/>
      <c r="G814" s="148"/>
      <c r="H814" s="148"/>
      <c r="I814" s="148"/>
      <c r="J814" s="148"/>
      <c r="K814" s="148"/>
    </row>
    <row r="815" spans="1:11">
      <c r="A815" s="146"/>
      <c r="B815" s="146"/>
      <c r="C815" s="146"/>
      <c r="D815" s="147"/>
      <c r="E815" s="147"/>
      <c r="F815" s="148"/>
      <c r="G815" s="148"/>
      <c r="H815" s="148"/>
      <c r="I815" s="148"/>
      <c r="J815" s="148"/>
      <c r="K815" s="148"/>
    </row>
    <row r="816" spans="1:11">
      <c r="A816" s="146"/>
      <c r="B816" s="146"/>
      <c r="C816" s="146"/>
      <c r="D816" s="147"/>
      <c r="E816" s="147"/>
      <c r="F816" s="148"/>
      <c r="G816" s="148"/>
      <c r="H816" s="148"/>
      <c r="I816" s="148"/>
      <c r="J816" s="148"/>
      <c r="K816" s="148"/>
    </row>
    <row r="817" spans="1:11">
      <c r="A817" s="146"/>
      <c r="B817" s="146"/>
      <c r="C817" s="146"/>
      <c r="D817" s="147"/>
      <c r="E817" s="147"/>
      <c r="F817" s="148"/>
      <c r="G817" s="148"/>
      <c r="H817" s="148"/>
      <c r="I817" s="148"/>
      <c r="J817" s="148"/>
      <c r="K817" s="148"/>
    </row>
    <row r="818" spans="1:11">
      <c r="A818" s="146"/>
      <c r="B818" s="146"/>
      <c r="C818" s="146"/>
      <c r="D818" s="147"/>
      <c r="E818" s="147"/>
      <c r="F818" s="148"/>
      <c r="G818" s="148"/>
      <c r="H818" s="148"/>
      <c r="I818" s="148"/>
      <c r="J818" s="148"/>
      <c r="K818" s="148"/>
    </row>
    <row r="819" spans="1:11">
      <c r="A819" s="146"/>
      <c r="B819" s="146"/>
      <c r="C819" s="146"/>
      <c r="D819" s="147"/>
      <c r="E819" s="147"/>
      <c r="F819" s="148"/>
      <c r="G819" s="148"/>
      <c r="H819" s="148"/>
      <c r="I819" s="148"/>
      <c r="J819" s="148"/>
      <c r="K819" s="148"/>
    </row>
    <row r="820" spans="1:11">
      <c r="A820" s="146"/>
      <c r="B820" s="146"/>
      <c r="C820" s="146"/>
      <c r="D820" s="147"/>
      <c r="E820" s="147"/>
      <c r="F820" s="148"/>
      <c r="G820" s="148"/>
      <c r="H820" s="148"/>
      <c r="I820" s="148"/>
      <c r="J820" s="148"/>
      <c r="K820" s="148"/>
    </row>
    <row r="821" spans="1:11">
      <c r="A821" s="146"/>
      <c r="B821" s="146"/>
      <c r="C821" s="146"/>
      <c r="D821" s="147"/>
      <c r="E821" s="147"/>
      <c r="F821" s="148"/>
      <c r="G821" s="148"/>
      <c r="H821" s="148"/>
      <c r="I821" s="148"/>
      <c r="J821" s="148"/>
      <c r="K821" s="148"/>
    </row>
    <row r="822" spans="1:11">
      <c r="A822" s="146"/>
      <c r="B822" s="146"/>
      <c r="C822" s="146"/>
      <c r="D822" s="147"/>
      <c r="E822" s="147"/>
      <c r="F822" s="148"/>
      <c r="G822" s="148"/>
      <c r="H822" s="148"/>
      <c r="I822" s="148"/>
      <c r="J822" s="148"/>
      <c r="K822" s="148"/>
    </row>
    <row r="823" spans="1:11">
      <c r="A823" s="146"/>
      <c r="B823" s="146"/>
      <c r="C823" s="146"/>
      <c r="D823" s="147"/>
      <c r="E823" s="147"/>
      <c r="F823" s="148"/>
      <c r="G823" s="148"/>
      <c r="H823" s="148"/>
      <c r="I823" s="148"/>
      <c r="J823" s="148"/>
      <c r="K823" s="148"/>
    </row>
    <row r="824" spans="1:11">
      <c r="A824" s="146"/>
      <c r="B824" s="146"/>
      <c r="C824" s="146"/>
      <c r="D824" s="147"/>
      <c r="E824" s="147"/>
      <c r="F824" s="148"/>
      <c r="G824" s="148"/>
      <c r="H824" s="148"/>
      <c r="I824" s="148"/>
      <c r="J824" s="148"/>
      <c r="K824" s="148"/>
    </row>
    <row r="825" spans="1:11">
      <c r="A825" s="146"/>
      <c r="B825" s="146"/>
      <c r="C825" s="146"/>
      <c r="D825" s="147"/>
      <c r="E825" s="147"/>
      <c r="F825" s="148"/>
      <c r="G825" s="148"/>
      <c r="H825" s="148"/>
      <c r="I825" s="148"/>
      <c r="J825" s="148"/>
      <c r="K825" s="148"/>
    </row>
    <row r="826" spans="1:11">
      <c r="A826" s="146"/>
      <c r="B826" s="146"/>
      <c r="C826" s="146"/>
      <c r="D826" s="147"/>
      <c r="E826" s="147"/>
      <c r="F826" s="148"/>
      <c r="G826" s="148"/>
      <c r="H826" s="148"/>
      <c r="I826" s="148"/>
      <c r="J826" s="148"/>
      <c r="K826" s="148"/>
    </row>
    <row r="827" spans="1:11">
      <c r="A827" s="146"/>
      <c r="B827" s="146"/>
      <c r="C827" s="146"/>
      <c r="D827" s="147"/>
      <c r="E827" s="147"/>
      <c r="F827" s="148"/>
      <c r="G827" s="148"/>
      <c r="H827" s="148"/>
      <c r="I827" s="148"/>
      <c r="J827" s="148"/>
      <c r="K827" s="148"/>
    </row>
    <row r="828" spans="1:11">
      <c r="A828" s="146"/>
      <c r="B828" s="146"/>
      <c r="C828" s="146"/>
      <c r="D828" s="147"/>
      <c r="E828" s="147"/>
      <c r="F828" s="148"/>
      <c r="G828" s="148"/>
      <c r="H828" s="148"/>
      <c r="I828" s="148"/>
      <c r="J828" s="148"/>
      <c r="K828" s="148"/>
    </row>
    <row r="829" spans="1:11">
      <c r="A829" s="146"/>
      <c r="B829" s="146"/>
      <c r="C829" s="146"/>
      <c r="D829" s="147"/>
      <c r="E829" s="147"/>
      <c r="F829" s="148"/>
      <c r="G829" s="148"/>
      <c r="H829" s="148"/>
      <c r="I829" s="148"/>
      <c r="J829" s="148"/>
      <c r="K829" s="148"/>
    </row>
    <row r="830" spans="1:11">
      <c r="A830" s="146"/>
      <c r="B830" s="146"/>
      <c r="C830" s="146"/>
      <c r="D830" s="147"/>
      <c r="E830" s="147"/>
      <c r="F830" s="148"/>
      <c r="G830" s="148"/>
      <c r="H830" s="148"/>
      <c r="I830" s="148"/>
      <c r="J830" s="148"/>
      <c r="K830" s="148"/>
    </row>
    <row r="831" spans="1:11">
      <c r="A831" s="146"/>
      <c r="B831" s="146"/>
      <c r="C831" s="146"/>
      <c r="D831" s="147"/>
      <c r="E831" s="147"/>
      <c r="F831" s="148"/>
      <c r="G831" s="148"/>
      <c r="H831" s="148"/>
      <c r="I831" s="148"/>
      <c r="J831" s="148"/>
      <c r="K831" s="148"/>
    </row>
    <row r="832" spans="1:11">
      <c r="A832" s="146"/>
      <c r="B832" s="146"/>
      <c r="C832" s="146"/>
      <c r="D832" s="147"/>
      <c r="E832" s="147"/>
      <c r="F832" s="148"/>
      <c r="G832" s="148"/>
      <c r="H832" s="148"/>
      <c r="I832" s="148"/>
      <c r="J832" s="148"/>
      <c r="K832" s="148"/>
    </row>
    <row r="833" spans="1:11">
      <c r="A833" s="146"/>
      <c r="B833" s="146"/>
      <c r="C833" s="146"/>
      <c r="D833" s="147"/>
      <c r="E833" s="147"/>
      <c r="F833" s="148"/>
      <c r="G833" s="148"/>
      <c r="H833" s="148"/>
      <c r="I833" s="148"/>
      <c r="J833" s="148"/>
      <c r="K833" s="148"/>
    </row>
    <row r="834" spans="1:11">
      <c r="A834" s="146"/>
      <c r="B834" s="146"/>
      <c r="C834" s="146"/>
      <c r="D834" s="147"/>
      <c r="E834" s="147"/>
      <c r="F834" s="148"/>
      <c r="G834" s="148"/>
      <c r="H834" s="148"/>
      <c r="I834" s="148"/>
      <c r="J834" s="148"/>
      <c r="K834" s="148"/>
    </row>
    <row r="835" spans="1:11">
      <c r="A835" s="146"/>
      <c r="B835" s="146"/>
      <c r="C835" s="146"/>
      <c r="D835" s="147"/>
      <c r="E835" s="147"/>
      <c r="F835" s="148"/>
      <c r="G835" s="148"/>
      <c r="H835" s="148"/>
      <c r="I835" s="148"/>
      <c r="J835" s="148"/>
      <c r="K835" s="148"/>
    </row>
    <row r="836" spans="1:11">
      <c r="A836" s="146"/>
      <c r="B836" s="146"/>
      <c r="C836" s="146"/>
      <c r="D836" s="147"/>
      <c r="E836" s="147"/>
      <c r="F836" s="148"/>
      <c r="G836" s="148"/>
      <c r="H836" s="148"/>
      <c r="I836" s="148"/>
      <c r="J836" s="148"/>
      <c r="K836" s="148"/>
    </row>
    <row r="837" spans="1:11">
      <c r="A837" s="146"/>
      <c r="B837" s="146"/>
      <c r="C837" s="146"/>
      <c r="D837" s="147"/>
      <c r="E837" s="147"/>
      <c r="F837" s="148"/>
      <c r="G837" s="148"/>
      <c r="H837" s="148"/>
      <c r="I837" s="148"/>
      <c r="J837" s="148"/>
      <c r="K837" s="148"/>
    </row>
    <row r="838" spans="1:11">
      <c r="A838" s="146"/>
      <c r="B838" s="146"/>
      <c r="C838" s="146"/>
      <c r="D838" s="147"/>
      <c r="E838" s="147"/>
      <c r="F838" s="148"/>
      <c r="G838" s="148"/>
      <c r="H838" s="148"/>
      <c r="I838" s="148"/>
      <c r="J838" s="148"/>
      <c r="K838" s="148"/>
    </row>
    <row r="839" spans="1:11">
      <c r="A839" s="146"/>
      <c r="B839" s="146"/>
      <c r="C839" s="146"/>
      <c r="D839" s="147"/>
      <c r="E839" s="147"/>
      <c r="F839" s="148"/>
      <c r="G839" s="148"/>
      <c r="H839" s="148"/>
      <c r="I839" s="148"/>
      <c r="J839" s="148"/>
      <c r="K839" s="148"/>
    </row>
    <row r="840" spans="1:11">
      <c r="A840" s="146"/>
      <c r="B840" s="146"/>
      <c r="C840" s="146"/>
      <c r="D840" s="147"/>
      <c r="E840" s="147"/>
      <c r="F840" s="148"/>
      <c r="G840" s="148"/>
      <c r="H840" s="148"/>
      <c r="I840" s="148"/>
      <c r="J840" s="148"/>
      <c r="K840" s="148"/>
    </row>
    <row r="841" spans="1:11">
      <c r="A841" s="146"/>
      <c r="B841" s="146"/>
      <c r="C841" s="146"/>
      <c r="D841" s="147"/>
      <c r="E841" s="147"/>
      <c r="F841" s="148"/>
      <c r="G841" s="148"/>
      <c r="H841" s="148"/>
      <c r="I841" s="148"/>
      <c r="J841" s="148"/>
      <c r="K841" s="148"/>
    </row>
    <row r="842" spans="1:11">
      <c r="A842" s="146"/>
      <c r="B842" s="146"/>
      <c r="C842" s="146"/>
      <c r="D842" s="147"/>
      <c r="E842" s="147"/>
      <c r="F842" s="148"/>
      <c r="G842" s="148"/>
      <c r="H842" s="148"/>
      <c r="I842" s="148"/>
      <c r="J842" s="148"/>
      <c r="K842" s="148"/>
    </row>
    <row r="843" spans="1:11">
      <c r="A843" s="146"/>
      <c r="B843" s="146"/>
      <c r="C843" s="146"/>
      <c r="D843" s="147"/>
      <c r="E843" s="147"/>
      <c r="F843" s="148"/>
      <c r="G843" s="148"/>
      <c r="H843" s="148"/>
      <c r="I843" s="148"/>
      <c r="J843" s="148"/>
      <c r="K843" s="148"/>
    </row>
    <row r="844" spans="1:11">
      <c r="A844" s="146"/>
      <c r="B844" s="146"/>
      <c r="C844" s="146"/>
      <c r="D844" s="147"/>
      <c r="E844" s="147"/>
      <c r="F844" s="148"/>
      <c r="G844" s="148"/>
      <c r="H844" s="148"/>
      <c r="I844" s="148"/>
      <c r="J844" s="148"/>
      <c r="K844" s="148"/>
    </row>
    <row r="845" spans="1:11">
      <c r="A845" s="146"/>
      <c r="B845" s="146"/>
      <c r="C845" s="146"/>
      <c r="D845" s="147"/>
      <c r="E845" s="147"/>
      <c r="F845" s="148"/>
      <c r="G845" s="148"/>
      <c r="H845" s="148"/>
      <c r="I845" s="148"/>
      <c r="J845" s="148"/>
      <c r="K845" s="148"/>
    </row>
    <row r="846" spans="1:11">
      <c r="A846" s="146"/>
      <c r="B846" s="146"/>
      <c r="C846" s="146"/>
      <c r="D846" s="147"/>
      <c r="E846" s="147"/>
      <c r="F846" s="148"/>
      <c r="G846" s="148"/>
      <c r="H846" s="148"/>
      <c r="I846" s="148"/>
      <c r="J846" s="148"/>
      <c r="K846" s="148"/>
    </row>
    <row r="847" spans="1:11">
      <c r="A847" s="146"/>
      <c r="B847" s="146"/>
      <c r="C847" s="146"/>
      <c r="D847" s="147"/>
      <c r="E847" s="147"/>
      <c r="F847" s="148"/>
      <c r="G847" s="148"/>
      <c r="H847" s="148"/>
      <c r="I847" s="148"/>
      <c r="J847" s="148"/>
      <c r="K847" s="148"/>
    </row>
    <row r="848" spans="1:11">
      <c r="A848" s="146"/>
      <c r="B848" s="146"/>
      <c r="C848" s="146"/>
      <c r="D848" s="147"/>
      <c r="E848" s="147"/>
      <c r="F848" s="148"/>
      <c r="G848" s="148"/>
      <c r="H848" s="148"/>
      <c r="I848" s="148"/>
      <c r="J848" s="148"/>
      <c r="K848" s="148"/>
    </row>
    <row r="849" spans="1:11">
      <c r="A849" s="146"/>
      <c r="B849" s="146"/>
      <c r="C849" s="146"/>
      <c r="D849" s="147"/>
      <c r="E849" s="147"/>
      <c r="F849" s="148"/>
      <c r="G849" s="148"/>
      <c r="H849" s="148"/>
      <c r="I849" s="148"/>
      <c r="J849" s="148"/>
      <c r="K849" s="148"/>
    </row>
    <row r="850" spans="1:11">
      <c r="A850" s="146"/>
      <c r="B850" s="146"/>
      <c r="C850" s="146"/>
      <c r="D850" s="147"/>
      <c r="E850" s="147"/>
      <c r="F850" s="148"/>
      <c r="G850" s="148"/>
      <c r="H850" s="148"/>
      <c r="I850" s="148"/>
      <c r="J850" s="148"/>
      <c r="K850" s="148"/>
    </row>
    <row r="851" spans="1:11">
      <c r="A851" s="146"/>
      <c r="B851" s="146"/>
      <c r="C851" s="146"/>
      <c r="D851" s="147"/>
      <c r="E851" s="147"/>
      <c r="F851" s="148"/>
      <c r="G851" s="148"/>
      <c r="H851" s="148"/>
      <c r="I851" s="148"/>
      <c r="J851" s="148"/>
      <c r="K851" s="148"/>
    </row>
    <row r="852" spans="1:11">
      <c r="A852" s="146"/>
      <c r="B852" s="146"/>
      <c r="C852" s="146"/>
      <c r="D852" s="147"/>
      <c r="E852" s="147"/>
      <c r="F852" s="148"/>
      <c r="G852" s="148"/>
      <c r="H852" s="148"/>
      <c r="I852" s="148"/>
      <c r="J852" s="148"/>
      <c r="K852" s="148"/>
    </row>
    <row r="853" spans="1:11">
      <c r="A853" s="146"/>
      <c r="B853" s="146"/>
      <c r="C853" s="146"/>
      <c r="D853" s="147"/>
      <c r="E853" s="147"/>
      <c r="F853" s="148"/>
      <c r="G853" s="148"/>
      <c r="H853" s="148"/>
      <c r="I853" s="148"/>
      <c r="J853" s="148"/>
      <c r="K853" s="148"/>
    </row>
    <row r="854" spans="1:11">
      <c r="A854" s="146"/>
      <c r="B854" s="146"/>
      <c r="C854" s="146"/>
      <c r="D854" s="147"/>
      <c r="E854" s="147"/>
      <c r="F854" s="148"/>
      <c r="G854" s="148"/>
      <c r="H854" s="148"/>
      <c r="I854" s="148"/>
      <c r="J854" s="148"/>
      <c r="K854" s="148"/>
    </row>
    <row r="855" spans="1:11">
      <c r="A855" s="146"/>
      <c r="B855" s="146"/>
      <c r="C855" s="146"/>
      <c r="D855" s="147"/>
      <c r="E855" s="147"/>
      <c r="F855" s="148"/>
      <c r="G855" s="148"/>
      <c r="H855" s="148"/>
      <c r="I855" s="148"/>
      <c r="J855" s="148"/>
      <c r="K855" s="148"/>
    </row>
    <row r="856" spans="1:11">
      <c r="A856" s="146"/>
      <c r="B856" s="146"/>
      <c r="C856" s="146"/>
      <c r="D856" s="147"/>
      <c r="E856" s="147"/>
      <c r="F856" s="148"/>
      <c r="G856" s="148"/>
      <c r="H856" s="148"/>
      <c r="I856" s="148"/>
      <c r="J856" s="148"/>
      <c r="K856" s="148"/>
    </row>
    <row r="857" spans="1:11">
      <c r="A857" s="146"/>
      <c r="B857" s="146"/>
      <c r="C857" s="146"/>
      <c r="D857" s="147"/>
      <c r="E857" s="147"/>
      <c r="F857" s="148"/>
      <c r="G857" s="148"/>
      <c r="H857" s="148"/>
      <c r="I857" s="148"/>
      <c r="J857" s="148"/>
      <c r="K857" s="148"/>
    </row>
    <row r="858" spans="1:11">
      <c r="A858" s="146"/>
      <c r="B858" s="146"/>
      <c r="C858" s="146"/>
      <c r="D858" s="147"/>
      <c r="E858" s="147"/>
      <c r="F858" s="148"/>
      <c r="G858" s="148"/>
      <c r="H858" s="148"/>
      <c r="I858" s="148"/>
      <c r="J858" s="148"/>
      <c r="K858" s="148"/>
    </row>
    <row r="859" spans="1:11">
      <c r="A859" s="146"/>
      <c r="B859" s="146"/>
      <c r="C859" s="146"/>
      <c r="D859" s="147"/>
      <c r="E859" s="147"/>
      <c r="F859" s="148"/>
      <c r="G859" s="148"/>
      <c r="H859" s="148"/>
      <c r="I859" s="148"/>
      <c r="J859" s="148"/>
      <c r="K859" s="148"/>
    </row>
    <row r="860" spans="1:11">
      <c r="A860" s="146"/>
      <c r="B860" s="146"/>
      <c r="C860" s="146"/>
      <c r="D860" s="147"/>
      <c r="E860" s="147"/>
      <c r="F860" s="148"/>
      <c r="G860" s="148"/>
      <c r="H860" s="148"/>
      <c r="I860" s="148"/>
      <c r="J860" s="148"/>
      <c r="K860" s="148"/>
    </row>
    <row r="861" spans="1:11">
      <c r="A861" s="146"/>
      <c r="B861" s="146"/>
      <c r="C861" s="146"/>
      <c r="D861" s="147"/>
      <c r="E861" s="147"/>
      <c r="F861" s="148"/>
      <c r="G861" s="148"/>
      <c r="H861" s="148"/>
      <c r="I861" s="148"/>
      <c r="J861" s="148"/>
      <c r="K861" s="148"/>
    </row>
    <row r="862" spans="1:11">
      <c r="A862" s="146"/>
      <c r="B862" s="146"/>
      <c r="C862" s="146"/>
      <c r="D862" s="147"/>
      <c r="E862" s="147"/>
      <c r="F862" s="148"/>
      <c r="G862" s="148"/>
      <c r="H862" s="148"/>
      <c r="I862" s="148"/>
      <c r="J862" s="148"/>
      <c r="K862" s="148"/>
    </row>
    <row r="863" spans="1:11">
      <c r="A863" s="146"/>
      <c r="B863" s="146"/>
      <c r="C863" s="146"/>
      <c r="D863" s="147"/>
      <c r="E863" s="147"/>
      <c r="F863" s="148"/>
      <c r="G863" s="148"/>
      <c r="H863" s="148"/>
      <c r="I863" s="148"/>
      <c r="J863" s="148"/>
      <c r="K863" s="148"/>
    </row>
    <row r="864" spans="1:11">
      <c r="A864" s="146"/>
      <c r="B864" s="146"/>
      <c r="C864" s="146"/>
      <c r="D864" s="147"/>
      <c r="E864" s="147"/>
      <c r="F864" s="148"/>
      <c r="G864" s="148"/>
      <c r="H864" s="148"/>
      <c r="I864" s="148"/>
      <c r="J864" s="148"/>
      <c r="K864" s="148"/>
    </row>
    <row r="865" spans="1:11">
      <c r="A865" s="146"/>
      <c r="B865" s="146"/>
      <c r="C865" s="146"/>
      <c r="D865" s="147"/>
      <c r="E865" s="147"/>
      <c r="F865" s="148"/>
      <c r="G865" s="148"/>
      <c r="H865" s="148"/>
      <c r="I865" s="148"/>
      <c r="J865" s="148"/>
      <c r="K865" s="148"/>
    </row>
    <row r="866" spans="1:11">
      <c r="A866" s="146"/>
      <c r="B866" s="146"/>
      <c r="C866" s="146"/>
      <c r="D866" s="147"/>
      <c r="E866" s="147"/>
      <c r="F866" s="148"/>
      <c r="G866" s="148"/>
      <c r="H866" s="148"/>
      <c r="I866" s="148"/>
      <c r="J866" s="148"/>
      <c r="K866" s="148"/>
    </row>
  </sheetData>
  <mergeCells count="4">
    <mergeCell ref="F3:G3"/>
    <mergeCell ref="H3:H4"/>
    <mergeCell ref="I3:J3"/>
    <mergeCell ref="K3:K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ВХОД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2026-03-05T09:13:56Z</dcterms:created>
  <dcterms:modified xsi:type="dcterms:W3CDTF">2026-03-05T14:18:44Z</dcterms:modified>
</cp:coreProperties>
</file>