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onin\Desktop\"/>
    </mc:Choice>
  </mc:AlternateContent>
  <bookViews>
    <workbookView xWindow="2868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10" i="1"/>
  <c r="H10" i="1"/>
  <c r="F5" i="1"/>
  <c r="H22" i="1"/>
  <c r="I5" i="1"/>
  <c r="AM3" i="1"/>
  <c r="F6" i="1"/>
  <c r="H6" i="1" s="1"/>
  <c r="F7" i="1"/>
  <c r="H7" i="1" s="1"/>
  <c r="F8" i="1"/>
  <c r="H8" i="1" s="1"/>
  <c r="F9" i="1"/>
  <c r="H9" i="1" s="1"/>
  <c r="F10" i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AB17" i="1" s="1"/>
  <c r="F18" i="1"/>
  <c r="H18" i="1" s="1"/>
  <c r="F19" i="1"/>
  <c r="H19" i="1" s="1"/>
  <c r="F20" i="1"/>
  <c r="H20" i="1" s="1"/>
  <c r="F21" i="1"/>
  <c r="H21" i="1" s="1"/>
  <c r="F22" i="1"/>
  <c r="F23" i="1"/>
  <c r="H23" i="1" s="1"/>
  <c r="AK13" i="1" l="1"/>
  <c r="N13" i="1"/>
  <c r="AB13" i="1"/>
  <c r="AE13" i="1"/>
  <c r="P13" i="1"/>
  <c r="Z13" i="1"/>
  <c r="M13" i="1"/>
  <c r="AA13" i="1"/>
  <c r="I13" i="1"/>
  <c r="T13" i="1"/>
  <c r="I23" i="1"/>
  <c r="AH23" i="1"/>
  <c r="R23" i="1"/>
  <c r="N23" i="1"/>
  <c r="X23" i="1"/>
  <c r="AK23" i="1"/>
  <c r="AE23" i="1"/>
  <c r="AD23" i="1"/>
  <c r="Z23" i="1"/>
  <c r="V23" i="1"/>
  <c r="K23" i="1"/>
  <c r="W23" i="1"/>
  <c r="AL14" i="1"/>
  <c r="P14" i="1"/>
  <c r="I14" i="1"/>
  <c r="AG14" i="1"/>
  <c r="R14" i="1"/>
  <c r="W14" i="1"/>
  <c r="K14" i="1"/>
  <c r="Y14" i="1"/>
  <c r="M14" i="1"/>
  <c r="AA14" i="1"/>
  <c r="T14" i="1"/>
  <c r="O14" i="1"/>
  <c r="V14" i="1"/>
  <c r="AC14" i="1"/>
  <c r="J14" i="1"/>
  <c r="S14" i="1"/>
  <c r="Q14" i="1"/>
  <c r="X14" i="1"/>
  <c r="L14" i="1"/>
  <c r="AE14" i="1"/>
  <c r="Z14" i="1"/>
  <c r="N14" i="1"/>
  <c r="U14" i="1"/>
  <c r="R12" i="1"/>
  <c r="K12" i="1"/>
  <c r="AD12" i="1"/>
  <c r="Y12" i="1"/>
  <c r="M12" i="1"/>
  <c r="T12" i="1"/>
  <c r="O12" i="1"/>
  <c r="AA12" i="1"/>
  <c r="AI12" i="1"/>
  <c r="AF12" i="1"/>
  <c r="V12" i="1"/>
  <c r="AC12" i="1"/>
  <c r="Q12" i="1"/>
  <c r="J12" i="1"/>
  <c r="X12" i="1"/>
  <c r="S12" i="1"/>
  <c r="L12" i="1"/>
  <c r="AL12" i="1"/>
  <c r="AH12" i="1"/>
  <c r="AK12" i="1"/>
  <c r="AE12" i="1"/>
  <c r="Z12" i="1"/>
  <c r="N12" i="1"/>
  <c r="U12" i="1"/>
  <c r="W12" i="1"/>
  <c r="AB12" i="1"/>
  <c r="P12" i="1"/>
  <c r="I12" i="1"/>
  <c r="AJ12" i="1"/>
  <c r="AG12" i="1"/>
  <c r="AL16" i="1"/>
  <c r="M16" i="1"/>
  <c r="AA16" i="1"/>
  <c r="AD11" i="1"/>
  <c r="Y11" i="1"/>
  <c r="M11" i="1"/>
  <c r="AA11" i="1"/>
  <c r="T11" i="1"/>
  <c r="AI11" i="1"/>
  <c r="AF11" i="1"/>
  <c r="V11" i="1"/>
  <c r="O11" i="1"/>
  <c r="AL11" i="1"/>
  <c r="AC11" i="1"/>
  <c r="Q11" i="1"/>
  <c r="J11" i="1"/>
  <c r="X11" i="1"/>
  <c r="AH11" i="1"/>
  <c r="S11" i="1"/>
  <c r="AE11" i="1"/>
  <c r="R11" i="1"/>
  <c r="K11" i="1"/>
  <c r="L11" i="1"/>
  <c r="AK11" i="1"/>
  <c r="Z11" i="1"/>
  <c r="I11" i="1"/>
  <c r="N11" i="1"/>
  <c r="P11" i="1"/>
  <c r="U11" i="1"/>
  <c r="AB11" i="1"/>
  <c r="AJ11" i="1"/>
  <c r="AG11" i="1"/>
  <c r="W11" i="1"/>
  <c r="L23" i="1"/>
  <c r="S23" i="1"/>
  <c r="U13" i="1"/>
  <c r="J23" i="1"/>
  <c r="L13" i="1"/>
  <c r="Q23" i="1"/>
  <c r="S13" i="1"/>
  <c r="AC23" i="1"/>
  <c r="AH13" i="1"/>
  <c r="J13" i="1"/>
  <c r="Q13" i="1"/>
  <c r="AA23" i="1"/>
  <c r="AF23" i="1"/>
  <c r="AL13" i="1"/>
  <c r="M23" i="1"/>
  <c r="V13" i="1"/>
  <c r="AF13" i="1"/>
  <c r="X13" i="1"/>
  <c r="O23" i="1"/>
  <c r="AC13" i="1"/>
  <c r="T23" i="1"/>
  <c r="AI23" i="1"/>
  <c r="O13" i="1"/>
  <c r="Y23" i="1"/>
  <c r="AI13" i="1"/>
  <c r="Y13" i="1"/>
  <c r="AD13" i="1"/>
  <c r="AG23" i="1"/>
  <c r="K13" i="1"/>
  <c r="P23" i="1"/>
  <c r="R13" i="1"/>
  <c r="AJ23" i="1"/>
  <c r="U23" i="1"/>
  <c r="W13" i="1"/>
  <c r="AB23" i="1"/>
  <c r="AG13" i="1"/>
  <c r="AJ13" i="1"/>
  <c r="AH7" i="1"/>
  <c r="AG7" i="1"/>
  <c r="R7" i="1"/>
  <c r="AJ7" i="1"/>
  <c r="AI7" i="1"/>
  <c r="AF7" i="1"/>
  <c r="AE7" i="1"/>
  <c r="W7" i="1"/>
  <c r="S7" i="1"/>
  <c r="M7" i="1"/>
  <c r="AD7" i="1"/>
  <c r="AC7" i="1"/>
  <c r="AB7" i="1"/>
  <c r="AA7" i="1"/>
  <c r="O7" i="1"/>
  <c r="Z7" i="1"/>
  <c r="T7" i="1"/>
  <c r="AL7" i="1"/>
  <c r="AK7" i="1"/>
  <c r="V7" i="1"/>
  <c r="J7" i="1"/>
  <c r="L7" i="1"/>
  <c r="P7" i="1"/>
  <c r="Y7" i="1"/>
  <c r="U7" i="1"/>
  <c r="Q7" i="1"/>
  <c r="N7" i="1"/>
  <c r="X7" i="1"/>
  <c r="I7" i="1"/>
  <c r="K7" i="1"/>
  <c r="K8" i="1"/>
  <c r="AH8" i="1"/>
  <c r="AG8" i="1"/>
  <c r="AJ8" i="1"/>
  <c r="AI8" i="1"/>
  <c r="AF8" i="1"/>
  <c r="AE8" i="1"/>
  <c r="W8" i="1"/>
  <c r="S8" i="1"/>
  <c r="M8" i="1"/>
  <c r="AD8" i="1"/>
  <c r="AC8" i="1"/>
  <c r="O8" i="1"/>
  <c r="AB8" i="1"/>
  <c r="AA8" i="1"/>
  <c r="J8" i="1"/>
  <c r="AL8" i="1"/>
  <c r="AK8" i="1"/>
  <c r="V8" i="1"/>
  <c r="R8" i="1"/>
  <c r="Z8" i="1"/>
  <c r="I8" i="1"/>
  <c r="L8" i="1"/>
  <c r="Y8" i="1"/>
  <c r="U8" i="1"/>
  <c r="Q8" i="1"/>
  <c r="N8" i="1"/>
  <c r="X8" i="1"/>
  <c r="T8" i="1"/>
  <c r="P8" i="1"/>
  <c r="AL15" i="1"/>
  <c r="J15" i="1"/>
  <c r="I15" i="1"/>
  <c r="Y15" i="1"/>
  <c r="U15" i="1"/>
  <c r="Q15" i="1"/>
  <c r="L15" i="1"/>
  <c r="N15" i="1"/>
  <c r="P15" i="1"/>
  <c r="K15" i="1"/>
  <c r="W15" i="1"/>
  <c r="S15" i="1"/>
  <c r="M15" i="1"/>
  <c r="O15" i="1"/>
  <c r="AL20" i="1"/>
  <c r="W20" i="1"/>
  <c r="S20" i="1"/>
  <c r="AA20" i="1"/>
  <c r="M20" i="1"/>
  <c r="J20" i="1"/>
  <c r="V20" i="1"/>
  <c r="R20" i="1"/>
  <c r="Z20" i="1"/>
  <c r="O20" i="1"/>
  <c r="P20" i="1"/>
  <c r="AK20" i="1"/>
  <c r="AD20" i="1"/>
  <c r="Y20" i="1"/>
  <c r="U20" i="1"/>
  <c r="Q20" i="1"/>
  <c r="L20" i="1"/>
  <c r="AE20" i="1"/>
  <c r="AH20" i="1"/>
  <c r="X20" i="1"/>
  <c r="T20" i="1"/>
  <c r="N20" i="1"/>
  <c r="AJ20" i="1"/>
  <c r="AI20" i="1"/>
  <c r="AG20" i="1"/>
  <c r="AF20" i="1"/>
  <c r="I20" i="1"/>
  <c r="AC20" i="1"/>
  <c r="AB20" i="1"/>
  <c r="K20" i="1"/>
  <c r="AA19" i="1"/>
  <c r="M19" i="1"/>
  <c r="V19" i="1"/>
  <c r="R19" i="1"/>
  <c r="Z19" i="1"/>
  <c r="O19" i="1"/>
  <c r="AC19" i="1"/>
  <c r="J19" i="1"/>
  <c r="U19" i="1"/>
  <c r="Q19" i="1"/>
  <c r="AB19" i="1"/>
  <c r="Y19" i="1"/>
  <c r="L19" i="1"/>
  <c r="AH19" i="1"/>
  <c r="X19" i="1"/>
  <c r="T19" i="1"/>
  <c r="N19" i="1"/>
  <c r="I19" i="1"/>
  <c r="K19" i="1"/>
  <c r="AJ19" i="1"/>
  <c r="AI19" i="1"/>
  <c r="AG19" i="1"/>
  <c r="AF19" i="1"/>
  <c r="AK19" i="1"/>
  <c r="AE19" i="1"/>
  <c r="AD19" i="1"/>
  <c r="P19" i="1"/>
  <c r="AL19" i="1"/>
  <c r="W19" i="1"/>
  <c r="S19" i="1"/>
  <c r="AK21" i="1"/>
  <c r="K21" i="1"/>
  <c r="O21" i="1"/>
  <c r="J21" i="1"/>
  <c r="M21" i="1"/>
  <c r="V21" i="1"/>
  <c r="R21" i="1"/>
  <c r="I21" i="1"/>
  <c r="L21" i="1"/>
  <c r="X21" i="1"/>
  <c r="T21" i="1"/>
  <c r="N21" i="1"/>
  <c r="P21" i="1"/>
  <c r="V18" i="1"/>
  <c r="R18" i="1"/>
  <c r="L18" i="1"/>
  <c r="Z18" i="1"/>
  <c r="O18" i="1"/>
  <c r="Q18" i="1"/>
  <c r="J18" i="1"/>
  <c r="Y18" i="1"/>
  <c r="U18" i="1"/>
  <c r="W18" i="1"/>
  <c r="S18" i="1"/>
  <c r="AH18" i="1"/>
  <c r="X18" i="1"/>
  <c r="T18" i="1"/>
  <c r="N18" i="1"/>
  <c r="AL18" i="1"/>
  <c r="AJ18" i="1"/>
  <c r="AI18" i="1"/>
  <c r="AG18" i="1"/>
  <c r="AF18" i="1"/>
  <c r="I18" i="1"/>
  <c r="AK18" i="1"/>
  <c r="AE18" i="1"/>
  <c r="AD18" i="1"/>
  <c r="P18" i="1"/>
  <c r="AC18" i="1"/>
  <c r="AB18" i="1"/>
  <c r="K18" i="1"/>
  <c r="AA18" i="1"/>
  <c r="M18" i="1"/>
  <c r="AK9" i="1"/>
  <c r="X9" i="1"/>
  <c r="T9" i="1"/>
  <c r="P9" i="1"/>
  <c r="K9" i="1"/>
  <c r="M9" i="1"/>
  <c r="O9" i="1"/>
  <c r="N9" i="1"/>
  <c r="V9" i="1"/>
  <c r="R9" i="1"/>
  <c r="J9" i="1"/>
  <c r="Z9" i="1"/>
  <c r="L9" i="1"/>
  <c r="I9" i="1"/>
  <c r="I26" i="1" s="1"/>
  <c r="AJ6" i="1"/>
  <c r="AI6" i="1"/>
  <c r="AF6" i="1"/>
  <c r="AE6" i="1"/>
  <c r="W6" i="1"/>
  <c r="S6" i="1"/>
  <c r="M6" i="1"/>
  <c r="L6" i="1"/>
  <c r="K6" i="1"/>
  <c r="AD6" i="1"/>
  <c r="AC6" i="1"/>
  <c r="AB6" i="1"/>
  <c r="AA6" i="1"/>
  <c r="O6" i="1"/>
  <c r="AL6" i="1"/>
  <c r="AK6" i="1"/>
  <c r="V6" i="1"/>
  <c r="R6" i="1"/>
  <c r="J6" i="1"/>
  <c r="Z6" i="1"/>
  <c r="Y6" i="1"/>
  <c r="U6" i="1"/>
  <c r="Q6" i="1"/>
  <c r="N6" i="1"/>
  <c r="I6" i="1"/>
  <c r="X6" i="1"/>
  <c r="T6" i="1"/>
  <c r="P6" i="1"/>
  <c r="AH6" i="1"/>
  <c r="AG6" i="1"/>
  <c r="AK22" i="1"/>
  <c r="AC22" i="1"/>
  <c r="AB22" i="1"/>
  <c r="P22" i="1"/>
  <c r="AL22" i="1"/>
  <c r="W22" i="1"/>
  <c r="S22" i="1"/>
  <c r="K22" i="1"/>
  <c r="AF22" i="1"/>
  <c r="AA22" i="1"/>
  <c r="AJ22" i="1"/>
  <c r="N22" i="1"/>
  <c r="M22" i="1"/>
  <c r="AG22" i="1"/>
  <c r="Z22" i="1"/>
  <c r="V22" i="1"/>
  <c r="R22" i="1"/>
  <c r="O22" i="1"/>
  <c r="X22" i="1"/>
  <c r="J22" i="1"/>
  <c r="Y22" i="1"/>
  <c r="U22" i="1"/>
  <c r="Q22" i="1"/>
  <c r="T22" i="1"/>
  <c r="L22" i="1"/>
  <c r="AH22" i="1"/>
  <c r="AE22" i="1"/>
  <c r="AD22" i="1"/>
  <c r="I22" i="1"/>
  <c r="AK10" i="1"/>
  <c r="X10" i="1"/>
  <c r="T10" i="1"/>
  <c r="P10" i="1"/>
  <c r="M10" i="1"/>
  <c r="AA10" i="1"/>
  <c r="AH10" i="1"/>
  <c r="AG10" i="1"/>
  <c r="K10" i="1"/>
  <c r="AJ10" i="1"/>
  <c r="AI10" i="1"/>
  <c r="AF10" i="1"/>
  <c r="AE10" i="1"/>
  <c r="W10" i="1"/>
  <c r="S10" i="1"/>
  <c r="AD10" i="1"/>
  <c r="AC10" i="1"/>
  <c r="AB10" i="1"/>
  <c r="AL10" i="1"/>
  <c r="O10" i="1"/>
  <c r="V10" i="1"/>
  <c r="R10" i="1"/>
  <c r="J10" i="1"/>
  <c r="Z10" i="1"/>
  <c r="Y10" i="1"/>
  <c r="U10" i="1"/>
  <c r="Q10" i="1"/>
  <c r="L10" i="1"/>
  <c r="N10" i="1"/>
  <c r="S16" i="1"/>
  <c r="W16" i="1"/>
  <c r="K16" i="1"/>
  <c r="P16" i="1"/>
  <c r="I16" i="1"/>
  <c r="N16" i="1"/>
  <c r="L16" i="1"/>
  <c r="Q16" i="1"/>
  <c r="U16" i="1"/>
  <c r="Y16" i="1"/>
  <c r="AL23" i="1"/>
  <c r="J5" i="1"/>
  <c r="J16" i="1"/>
  <c r="O16" i="1"/>
  <c r="I17" i="1"/>
  <c r="O17" i="1"/>
  <c r="S17" i="1"/>
  <c r="W17" i="1"/>
  <c r="Y17" i="1"/>
  <c r="AA17" i="1"/>
  <c r="AC17" i="1"/>
  <c r="AE17" i="1"/>
  <c r="AG17" i="1"/>
  <c r="AI17" i="1"/>
  <c r="AK17" i="1"/>
  <c r="AC16" i="1"/>
  <c r="AE16" i="1"/>
  <c r="AG16" i="1"/>
  <c r="AI16" i="1"/>
  <c r="AK16" i="1"/>
  <c r="Z21" i="1"/>
  <c r="AA15" i="1"/>
  <c r="AB21" i="1"/>
  <c r="AB9" i="1"/>
  <c r="AC15" i="1"/>
  <c r="AD21" i="1"/>
  <c r="AD9" i="1"/>
  <c r="AE15" i="1"/>
  <c r="AF21" i="1"/>
  <c r="AF9" i="1"/>
  <c r="AG15" i="1"/>
  <c r="AH21" i="1"/>
  <c r="AH9" i="1"/>
  <c r="AI15" i="1"/>
  <c r="AJ21" i="1"/>
  <c r="AJ9" i="1"/>
  <c r="AK15" i="1"/>
  <c r="AL21" i="1"/>
  <c r="AL9" i="1"/>
  <c r="AI14" i="1"/>
  <c r="AK14" i="1"/>
  <c r="M17" i="1"/>
  <c r="Q17" i="1"/>
  <c r="U17" i="1"/>
  <c r="J17" i="1"/>
  <c r="N17" i="1"/>
  <c r="R17" i="1"/>
  <c r="X17" i="1"/>
  <c r="Z17" i="1"/>
  <c r="AD17" i="1"/>
  <c r="AF17" i="1"/>
  <c r="AH17" i="1"/>
  <c r="AJ17" i="1"/>
  <c r="AL17" i="1"/>
  <c r="L17" i="1"/>
  <c r="P17" i="1"/>
  <c r="R16" i="1"/>
  <c r="T16" i="1"/>
  <c r="V16" i="1"/>
  <c r="X16" i="1"/>
  <c r="Z16" i="1"/>
  <c r="AB16" i="1"/>
  <c r="AD16" i="1"/>
  <c r="AF16" i="1"/>
  <c r="AH16" i="1"/>
  <c r="AI22" i="1"/>
  <c r="AJ16" i="1"/>
  <c r="K17" i="1"/>
  <c r="Q21" i="1"/>
  <c r="Q9" i="1"/>
  <c r="R15" i="1"/>
  <c r="S21" i="1"/>
  <c r="S9" i="1"/>
  <c r="T15" i="1"/>
  <c r="U21" i="1"/>
  <c r="U9" i="1"/>
  <c r="V15" i="1"/>
  <c r="W21" i="1"/>
  <c r="W9" i="1"/>
  <c r="X15" i="1"/>
  <c r="Y21" i="1"/>
  <c r="Y9" i="1"/>
  <c r="Z15" i="1"/>
  <c r="AA21" i="1"/>
  <c r="AA9" i="1"/>
  <c r="AB15" i="1"/>
  <c r="AC21" i="1"/>
  <c r="AC9" i="1"/>
  <c r="AD15" i="1"/>
  <c r="AE21" i="1"/>
  <c r="AE9" i="1"/>
  <c r="AF15" i="1"/>
  <c r="AG21" i="1"/>
  <c r="AG9" i="1"/>
  <c r="AH15" i="1"/>
  <c r="AI21" i="1"/>
  <c r="AI9" i="1"/>
  <c r="AJ15" i="1"/>
  <c r="T17" i="1"/>
  <c r="V17" i="1"/>
  <c r="AB14" i="1"/>
  <c r="AD14" i="1"/>
  <c r="AF14" i="1"/>
  <c r="AH14" i="1"/>
  <c r="AJ14" i="1"/>
  <c r="K5" i="1"/>
  <c r="L5" i="1"/>
  <c r="M5" i="1"/>
  <c r="N5" i="1"/>
  <c r="O5" i="1"/>
  <c r="P5" i="1"/>
  <c r="Q5" i="1"/>
  <c r="R5" i="1"/>
  <c r="O26" i="1" l="1"/>
  <c r="N26" i="1"/>
  <c r="L26" i="1"/>
  <c r="M26" i="1"/>
  <c r="K26" i="1"/>
  <c r="J26" i="1"/>
  <c r="R26" i="1"/>
  <c r="Q26" i="1"/>
  <c r="P26" i="1"/>
  <c r="AL5" i="1"/>
  <c r="AL26" i="1" s="1"/>
  <c r="AK5" i="1"/>
  <c r="AK26" i="1" s="1"/>
  <c r="AJ5" i="1"/>
  <c r="AJ26" i="1" s="1"/>
  <c r="AI5" i="1"/>
  <c r="AI26" i="1" s="1"/>
  <c r="AH5" i="1"/>
  <c r="AH26" i="1" s="1"/>
  <c r="AG5" i="1"/>
  <c r="AG26" i="1" s="1"/>
  <c r="AF5" i="1"/>
  <c r="AF26" i="1" s="1"/>
  <c r="AE5" i="1"/>
  <c r="AE26" i="1" s="1"/>
  <c r="AD5" i="1"/>
  <c r="AD26" i="1" s="1"/>
  <c r="AC5" i="1"/>
  <c r="AC26" i="1" s="1"/>
  <c r="AB5" i="1"/>
  <c r="AB26" i="1" s="1"/>
  <c r="AA5" i="1"/>
  <c r="AA26" i="1" s="1"/>
  <c r="Z5" i="1"/>
  <c r="Z26" i="1" s="1"/>
  <c r="Y5" i="1"/>
  <c r="Y26" i="1" s="1"/>
  <c r="X5" i="1"/>
  <c r="X26" i="1" s="1"/>
  <c r="W5" i="1"/>
  <c r="W26" i="1" s="1"/>
  <c r="V5" i="1"/>
  <c r="V26" i="1" s="1"/>
  <c r="U5" i="1"/>
  <c r="U26" i="1" s="1"/>
  <c r="T5" i="1"/>
  <c r="T26" i="1" s="1"/>
  <c r="S5" i="1"/>
  <c r="S26" i="1" s="1"/>
  <c r="AM26" i="1" l="1"/>
</calcChain>
</file>

<file path=xl/sharedStrings.xml><?xml version="1.0" encoding="utf-8"?>
<sst xmlns="http://schemas.openxmlformats.org/spreadsheetml/2006/main" count="48" uniqueCount="34">
  <si>
    <t>шт</t>
  </si>
  <si>
    <t>м2</t>
  </si>
  <si>
    <t>упак</t>
  </si>
  <si>
    <t>кол-во</t>
  </si>
  <si>
    <t>ед.изм.</t>
  </si>
  <si>
    <t>цена</t>
  </si>
  <si>
    <t>материал</t>
  </si>
  <si>
    <t>ед.в в расчет</t>
  </si>
  <si>
    <t>цена ед. в расчет</t>
  </si>
  <si>
    <t>итого</t>
  </si>
  <si>
    <t>расхот,м2</t>
  </si>
  <si>
    <t>ИТОГО по захватке</t>
  </si>
  <si>
    <t>ИТОГО кровля</t>
  </si>
  <si>
    <t>Техноэласт Пламя-Стоп ЭКП сланец серый</t>
  </si>
  <si>
    <t>Унифлекс PRO</t>
  </si>
  <si>
    <t>Технобарьер</t>
  </si>
  <si>
    <t>Битум БН 90/10, крафт-мешок 25 кг</t>
  </si>
  <si>
    <t>Праймер битумный ТЕХНОНИКОЛЬ №01, ведро 20 л</t>
  </si>
  <si>
    <t>Плиты минераловатные ТЕХНОРУФ В ЭКСТРА (4 плит) 1200х600х50 мм</t>
  </si>
  <si>
    <t>Унифлекс Экспресс ЭМП 4,2</t>
  </si>
  <si>
    <t>Плиты минераловатные ТЕХНОРУФ В ЭКСТРА КЛИН (4,2 %, Элемент А) 1200х600х15/40 мм</t>
  </si>
  <si>
    <t>Плиты минераловатные ТЕХНОРУФ В ЭКСТРА КЛИН (4,2 %, Элемент Б) 1200х600х40/65 мм</t>
  </si>
  <si>
    <t>Плиты минераловатные ТЕХНОРУФ В ЭКСТРА КЛИН (4,2 %, Элемент С) 1200х600х50 мм</t>
  </si>
  <si>
    <t>Аэратор кровельный ТехноНИКОЛЬ 160х460мм</t>
  </si>
  <si>
    <t>Рейка краевая алюминиевая TERMOCLIP LITE 2 м (100 п.м./упак)</t>
  </si>
  <si>
    <t>Саморез остроконечный ТехноНИКОЛЬ 4,8*50 (500 шт/уп)</t>
  </si>
  <si>
    <t>Анкерный элемент TERMOCLIP 8*45 мм</t>
  </si>
  <si>
    <t>Герметик ТЕХНОНИКОЛЬ ПУ MASTER серый 600 мл</t>
  </si>
  <si>
    <t>ТЕХНОРУФ ПРОФ ГАЛТЕЛЬ</t>
  </si>
  <si>
    <t>Кровельное ограждение ТехноНИКОЛЬ КО/PRO/PL/1200-3</t>
  </si>
  <si>
    <t>Воронка кровельная с обогревом TERMOCLIP ВФО Ø110х450 мм</t>
  </si>
  <si>
    <t>кг</t>
  </si>
  <si>
    <t>м3</t>
  </si>
  <si>
    <t>Плиты минераловатные ТЕХНОРУФ Н ПРОФ (3 плит) 1200х600х110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</si>
</sst>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6" formatCode="#,##0.0000"/>
    <numFmt numFmtId="167" formatCode="#,##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166" fontId="0" fillId="2" borderId="0" xfId="0" applyNumberFormat="1" applyFill="1" applyAlignment="1">
      <alignment horizontal="center" vertical="center"/>
    </xf>
    <xf numFmtId="166" fontId="0" fillId="2" borderId="0" xfId="0" applyNumberFormat="1" applyFill="1"/>
    <xf numFmtId="166" fontId="1" fillId="2" borderId="2" xfId="0" applyNumberFormat="1" applyFont="1" applyFill="1" applyBorder="1" applyAlignment="1">
      <alignment horizontal="center" vertical="center"/>
    </xf>
    <xf numFmtId="166" fontId="0" fillId="2" borderId="2" xfId="0" applyNumberForma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3" fontId="0" fillId="2" borderId="0" xfId="0" applyNumberFormat="1" applyFill="1"/>
    <xf numFmtId="3" fontId="1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2" borderId="0" xfId="0" applyNumberForma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/>
    </xf>
    <xf numFmtId="3" fontId="1" fillId="2" borderId="1" xfId="1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167" fontId="0" fillId="2" borderId="1" xfId="0" applyNumberForma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27"/>
  <sheetViews>
    <sheetView tabSelected="1" topLeftCell="J1" workbookViewId="0">
      <selection activeCell="I5" sqref="I5:K21"/>
    </sheetView>
  </sheetViews>
  <sheetFormatPr defaultRowHeight="14.4" x14ac:dyDescent="0.3"/>
  <cols>
    <col min="1" max="1" width="4" style="1" customWidth="1"/>
    <col min="2" max="2" width="75.88671875" style="1" customWidth="1"/>
    <col min="3" max="4" width="9.109375" style="2"/>
    <col min="5" max="5" width="9.6640625" style="19" customWidth="1"/>
    <col min="6" max="6" width="13.33203125" style="15" customWidth="1"/>
    <col min="7" max="7" width="13.109375" style="10" customWidth="1"/>
    <col min="8" max="8" width="18" style="15" customWidth="1"/>
    <col min="9" max="31" width="15.21875" style="15" customWidth="1"/>
    <col min="32" max="32" width="18" style="15" customWidth="1"/>
    <col min="33" max="38" width="15.21875" style="15" customWidth="1"/>
    <col min="39" max="39" width="18.109375" style="15" customWidth="1"/>
    <col min="40" max="16384" width="8.88671875" style="1"/>
  </cols>
  <sheetData>
    <row r="2" spans="2:39" x14ac:dyDescent="0.3">
      <c r="I2" s="17">
        <v>1</v>
      </c>
      <c r="J2" s="17">
        <v>2</v>
      </c>
      <c r="K2" s="17">
        <v>3</v>
      </c>
      <c r="L2" s="17">
        <v>4</v>
      </c>
      <c r="M2" s="17">
        <v>5</v>
      </c>
      <c r="N2" s="17">
        <v>6</v>
      </c>
      <c r="O2" s="17">
        <v>7</v>
      </c>
      <c r="P2" s="17">
        <v>8</v>
      </c>
      <c r="Q2" s="17">
        <v>9</v>
      </c>
      <c r="R2" s="17">
        <v>10</v>
      </c>
      <c r="S2" s="17">
        <v>11</v>
      </c>
      <c r="T2" s="17">
        <v>12</v>
      </c>
      <c r="U2" s="17">
        <v>13</v>
      </c>
      <c r="V2" s="17">
        <v>14</v>
      </c>
      <c r="W2" s="17">
        <v>15</v>
      </c>
      <c r="X2" s="17">
        <v>16</v>
      </c>
      <c r="Y2" s="17">
        <v>17</v>
      </c>
      <c r="Z2" s="17">
        <v>18</v>
      </c>
      <c r="AA2" s="17">
        <v>19</v>
      </c>
      <c r="AB2" s="17">
        <v>20</v>
      </c>
      <c r="AC2" s="17">
        <v>21</v>
      </c>
      <c r="AD2" s="17">
        <v>22</v>
      </c>
      <c r="AE2" s="17">
        <v>23</v>
      </c>
      <c r="AF2" s="17">
        <v>24</v>
      </c>
      <c r="AG2" s="17">
        <v>25</v>
      </c>
      <c r="AH2" s="17">
        <v>26</v>
      </c>
      <c r="AI2" s="17">
        <v>27</v>
      </c>
      <c r="AJ2" s="17">
        <v>28</v>
      </c>
      <c r="AK2" s="17">
        <v>29</v>
      </c>
      <c r="AL2" s="17">
        <v>30</v>
      </c>
      <c r="AM2" s="17" t="s">
        <v>9</v>
      </c>
    </row>
    <row r="3" spans="2:39" x14ac:dyDescent="0.3">
      <c r="G3" s="9"/>
      <c r="I3" s="17">
        <v>899</v>
      </c>
      <c r="J3" s="17">
        <v>814</v>
      </c>
      <c r="K3" s="17">
        <v>897</v>
      </c>
      <c r="L3" s="17">
        <v>652</v>
      </c>
      <c r="M3" s="17">
        <v>724</v>
      </c>
      <c r="N3" s="17">
        <v>749</v>
      </c>
      <c r="O3" s="17">
        <v>947</v>
      </c>
      <c r="P3" s="17">
        <v>955</v>
      </c>
      <c r="Q3" s="17">
        <v>706</v>
      </c>
      <c r="R3" s="17">
        <v>840</v>
      </c>
      <c r="S3" s="17">
        <v>856</v>
      </c>
      <c r="T3" s="17">
        <v>1054</v>
      </c>
      <c r="U3" s="17">
        <v>1066</v>
      </c>
      <c r="V3" s="17">
        <v>887</v>
      </c>
      <c r="W3" s="17">
        <v>896</v>
      </c>
      <c r="X3" s="17">
        <v>750</v>
      </c>
      <c r="Y3" s="17">
        <v>947</v>
      </c>
      <c r="Z3" s="17">
        <v>959</v>
      </c>
      <c r="AA3" s="17">
        <v>713</v>
      </c>
      <c r="AB3" s="17">
        <v>842</v>
      </c>
      <c r="AC3" s="17">
        <v>864</v>
      </c>
      <c r="AD3" s="17">
        <v>1057</v>
      </c>
      <c r="AE3" s="17">
        <v>1089</v>
      </c>
      <c r="AF3" s="17">
        <v>887</v>
      </c>
      <c r="AG3" s="17">
        <v>900</v>
      </c>
      <c r="AH3" s="17">
        <v>919</v>
      </c>
      <c r="AI3" s="17">
        <v>913</v>
      </c>
      <c r="AJ3" s="17">
        <v>913</v>
      </c>
      <c r="AK3" s="17">
        <v>516</v>
      </c>
      <c r="AL3" s="17">
        <v>224</v>
      </c>
      <c r="AM3" s="17">
        <f>SUM(I3:AL3)</f>
        <v>25435</v>
      </c>
    </row>
    <row r="4" spans="2:39" x14ac:dyDescent="0.3">
      <c r="B4" s="4" t="s">
        <v>6</v>
      </c>
      <c r="C4" s="4" t="s">
        <v>3</v>
      </c>
      <c r="D4" s="4" t="s">
        <v>4</v>
      </c>
      <c r="E4" s="20" t="s">
        <v>5</v>
      </c>
      <c r="F4" s="16" t="s">
        <v>7</v>
      </c>
      <c r="G4" s="11" t="s">
        <v>10</v>
      </c>
      <c r="H4" s="24" t="s">
        <v>8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2:39" x14ac:dyDescent="0.3">
      <c r="B5" s="5" t="s">
        <v>13</v>
      </c>
      <c r="C5" s="3">
        <v>25435</v>
      </c>
      <c r="D5" s="3" t="s">
        <v>1</v>
      </c>
      <c r="E5" s="21">
        <v>387.42</v>
      </c>
      <c r="F5" s="28">
        <f>$AM$3/C5</f>
        <v>1</v>
      </c>
      <c r="G5" s="12">
        <v>1.1499999999999999</v>
      </c>
      <c r="H5" s="21">
        <f>E5/F5</f>
        <v>387.42</v>
      </c>
      <c r="I5" s="17">
        <f>H5*G5*899</f>
        <v>400534.16699999996</v>
      </c>
      <c r="J5" s="17">
        <f>G5*H5*814</f>
        <v>362663.86199999996</v>
      </c>
      <c r="K5" s="17">
        <f>H5*G5*897</f>
        <v>399643.10099999997</v>
      </c>
      <c r="L5" s="17">
        <f>H5*G5*652</f>
        <v>290487.51599999995</v>
      </c>
      <c r="M5" s="17">
        <f>H5*G5*724</f>
        <v>322565.89199999999</v>
      </c>
      <c r="N5" s="17">
        <f>H5*G5*749</f>
        <v>333704.21699999995</v>
      </c>
      <c r="O5" s="17">
        <f>H5*G5*947</f>
        <v>421919.75099999999</v>
      </c>
      <c r="P5" s="17">
        <f>H5*G5*955</f>
        <v>425484.01499999996</v>
      </c>
      <c r="Q5" s="17">
        <f>H5*G5*706</f>
        <v>314546.29799999995</v>
      </c>
      <c r="R5" s="17">
        <f>H5*G5*840</f>
        <v>374247.72</v>
      </c>
      <c r="S5" s="17">
        <f>H5*G5*856</f>
        <v>381376.24799999996</v>
      </c>
      <c r="T5" s="17">
        <f>H5*G5*1054</f>
        <v>469591.78199999995</v>
      </c>
      <c r="U5" s="17">
        <f>H5*G5*1066</f>
        <v>474938.17799999996</v>
      </c>
      <c r="V5" s="17">
        <f>H5*G5*887</f>
        <v>395187.77099999995</v>
      </c>
      <c r="W5" s="17">
        <f>H5*G5*896</f>
        <v>399197.56799999997</v>
      </c>
      <c r="X5" s="17">
        <f>H5*G5*750</f>
        <v>334149.74999999994</v>
      </c>
      <c r="Y5" s="17">
        <f>H5*G5*947</f>
        <v>421919.75099999999</v>
      </c>
      <c r="Z5" s="17">
        <f>H5*G5*959</f>
        <v>427266.14699999994</v>
      </c>
      <c r="AA5" s="17">
        <f>H5*G5*713</f>
        <v>317665.02899999998</v>
      </c>
      <c r="AB5" s="17">
        <f>H5*G5*842</f>
        <v>375138.78599999996</v>
      </c>
      <c r="AC5" s="17">
        <f>H5*G5*864</f>
        <v>384940.51199999999</v>
      </c>
      <c r="AD5" s="17">
        <f>1057*H5*G5</f>
        <v>470928.38099999999</v>
      </c>
      <c r="AE5" s="17">
        <f>1089*H5*G5</f>
        <v>485185.43699999998</v>
      </c>
      <c r="AF5" s="17">
        <f>887*H5*G5</f>
        <v>395187.77100000001</v>
      </c>
      <c r="AG5" s="17">
        <f>900*H5*G5</f>
        <v>400979.69999999995</v>
      </c>
      <c r="AH5" s="17">
        <f>919*H5*G5</f>
        <v>409444.82699999999</v>
      </c>
      <c r="AI5" s="17">
        <f>913*H5*G5</f>
        <v>406771.62900000002</v>
      </c>
      <c r="AJ5" s="17">
        <f>1923*H5*G5</f>
        <v>856759.95899999992</v>
      </c>
      <c r="AK5" s="17">
        <f>516*H5*G5</f>
        <v>229895.02799999999</v>
      </c>
      <c r="AL5" s="17">
        <f>224*H5*G5</f>
        <v>99799.391999999993</v>
      </c>
    </row>
    <row r="6" spans="2:39" x14ac:dyDescent="0.3">
      <c r="B6" s="5" t="s">
        <v>14</v>
      </c>
      <c r="C6" s="3">
        <v>25435</v>
      </c>
      <c r="D6" s="3" t="s">
        <v>1</v>
      </c>
      <c r="E6" s="21">
        <v>231.54</v>
      </c>
      <c r="F6" s="28">
        <f t="shared" ref="F6:F23" si="0">$AM$3/C6</f>
        <v>1</v>
      </c>
      <c r="G6" s="12">
        <v>1.1499999999999999</v>
      </c>
      <c r="H6" s="21">
        <f t="shared" ref="H6:H23" si="1">E6/F6</f>
        <v>231.54</v>
      </c>
      <c r="I6" s="17">
        <f t="shared" ref="I6:I23" si="2">H6*G6*899</f>
        <v>239377.62899999996</v>
      </c>
      <c r="J6" s="17">
        <f t="shared" ref="J6:J23" si="3">G6*H6*814</f>
        <v>216744.59399999995</v>
      </c>
      <c r="K6" s="17">
        <f t="shared" ref="K6:K23" si="4">H6*G6*897</f>
        <v>238845.08699999997</v>
      </c>
      <c r="L6" s="17">
        <f t="shared" ref="L6:L23" si="5">H6*G6*652</f>
        <v>173608.69199999998</v>
      </c>
      <c r="M6" s="17">
        <f t="shared" ref="M6:M23" si="6">H6*G6*724</f>
        <v>192780.20399999997</v>
      </c>
      <c r="N6" s="17">
        <f t="shared" ref="N6:N23" si="7">H6*G6*749</f>
        <v>199436.97899999996</v>
      </c>
      <c r="O6" s="17">
        <f t="shared" ref="O6:O23" si="8">H6*G6*947</f>
        <v>252158.63699999996</v>
      </c>
      <c r="P6" s="17">
        <f t="shared" ref="P6:P23" si="9">H6*G6*955</f>
        <v>254288.80499999996</v>
      </c>
      <c r="Q6" s="17">
        <f t="shared" ref="Q6:Q23" si="10">H6*G6*706</f>
        <v>187987.32599999997</v>
      </c>
      <c r="R6" s="17">
        <f t="shared" ref="R6:R23" si="11">H6*G6*840</f>
        <v>223667.63999999996</v>
      </c>
      <c r="S6" s="17">
        <f t="shared" ref="S6:S23" si="12">H6*G6*856</f>
        <v>227927.97599999997</v>
      </c>
      <c r="T6" s="17">
        <f t="shared" ref="T6:T23" si="13">H6*G6*1054</f>
        <v>280649.63399999996</v>
      </c>
      <c r="U6" s="17">
        <f t="shared" ref="U6:U23" si="14">H6*G6*1066</f>
        <v>283844.88599999994</v>
      </c>
      <c r="V6" s="17">
        <f t="shared" ref="V6:V23" si="15">H6*G6*887</f>
        <v>236182.37699999995</v>
      </c>
      <c r="W6" s="17">
        <f t="shared" ref="W6:W23" si="16">H6*G6*896</f>
        <v>238578.81599999996</v>
      </c>
      <c r="X6" s="17">
        <f t="shared" ref="X6:X23" si="17">H6*G6*750</f>
        <v>199703.24999999997</v>
      </c>
      <c r="Y6" s="17">
        <f t="shared" ref="Y6:Y23" si="18">H6*G6*947</f>
        <v>252158.63699999996</v>
      </c>
      <c r="Z6" s="17">
        <f t="shared" ref="Z6:Z23" si="19">H6*G6*959</f>
        <v>255353.88899999997</v>
      </c>
      <c r="AA6" s="17">
        <f t="shared" ref="AA6:AA23" si="20">H6*G6*713</f>
        <v>189851.22299999997</v>
      </c>
      <c r="AB6" s="17">
        <f t="shared" ref="AB6:AB23" si="21">H6*G6*842</f>
        <v>224200.18199999997</v>
      </c>
      <c r="AC6" s="17">
        <f t="shared" ref="AC6:AC23" si="22">H6*G6*864</f>
        <v>230058.14399999997</v>
      </c>
      <c r="AD6" s="17">
        <f t="shared" ref="AD6:AD23" si="23">1057*H6*G6</f>
        <v>281448.44699999999</v>
      </c>
      <c r="AE6" s="17">
        <f t="shared" ref="AE6:AE23" si="24">1089*H6*G6</f>
        <v>289969.11899999995</v>
      </c>
      <c r="AF6" s="17">
        <f t="shared" ref="AF6:AF23" si="25">887*H6*G6</f>
        <v>236182.37699999995</v>
      </c>
      <c r="AG6" s="17">
        <f t="shared" ref="AG6:AG23" si="26">900*H6*G6</f>
        <v>239643.9</v>
      </c>
      <c r="AH6" s="17">
        <f t="shared" ref="AH6:AH23" si="27">919*H6*G6</f>
        <v>244703.04899999997</v>
      </c>
      <c r="AI6" s="17">
        <f t="shared" ref="AI6:AI23" si="28">913*H6*G6</f>
        <v>243105.42299999998</v>
      </c>
      <c r="AJ6" s="17">
        <f t="shared" ref="AJ6:AJ23" si="29">1923*H6*G6</f>
        <v>512039.13299999991</v>
      </c>
      <c r="AK6" s="17">
        <f t="shared" ref="AK6:AK23" si="30">516*H6*G6</f>
        <v>137395.83599999998</v>
      </c>
      <c r="AL6" s="17">
        <f t="shared" ref="AL6:AL23" si="31">224*H6*G6</f>
        <v>59644.703999999998</v>
      </c>
    </row>
    <row r="7" spans="2:39" x14ac:dyDescent="0.3">
      <c r="B7" s="5" t="s">
        <v>15</v>
      </c>
      <c r="C7" s="3">
        <v>25435</v>
      </c>
      <c r="D7" s="3" t="s">
        <v>1</v>
      </c>
      <c r="E7" s="21">
        <v>281.2</v>
      </c>
      <c r="F7" s="28">
        <f t="shared" si="0"/>
        <v>1</v>
      </c>
      <c r="G7" s="12">
        <v>1.1499999999999999</v>
      </c>
      <c r="H7" s="21">
        <f t="shared" si="1"/>
        <v>281.2</v>
      </c>
      <c r="I7" s="17">
        <f t="shared" si="2"/>
        <v>290718.61999999994</v>
      </c>
      <c r="J7" s="17">
        <f t="shared" si="3"/>
        <v>263231.31999999995</v>
      </c>
      <c r="K7" s="17">
        <f t="shared" si="4"/>
        <v>290071.85999999993</v>
      </c>
      <c r="L7" s="17">
        <f t="shared" si="5"/>
        <v>210843.75999999995</v>
      </c>
      <c r="M7" s="17">
        <f t="shared" si="6"/>
        <v>234127.11999999997</v>
      </c>
      <c r="N7" s="17">
        <f t="shared" si="7"/>
        <v>242211.61999999997</v>
      </c>
      <c r="O7" s="17">
        <f t="shared" si="8"/>
        <v>306240.85999999993</v>
      </c>
      <c r="P7" s="17">
        <f t="shared" si="9"/>
        <v>308827.89999999997</v>
      </c>
      <c r="Q7" s="17">
        <f t="shared" si="10"/>
        <v>228306.27999999997</v>
      </c>
      <c r="R7" s="17">
        <f t="shared" si="11"/>
        <v>271639.19999999995</v>
      </c>
      <c r="S7" s="17">
        <f t="shared" si="12"/>
        <v>276813.27999999997</v>
      </c>
      <c r="T7" s="17">
        <f t="shared" si="13"/>
        <v>340842.51999999996</v>
      </c>
      <c r="U7" s="17">
        <f t="shared" si="14"/>
        <v>344723.07999999996</v>
      </c>
      <c r="V7" s="17">
        <f t="shared" si="15"/>
        <v>286838.05999999994</v>
      </c>
      <c r="W7" s="17">
        <f t="shared" si="16"/>
        <v>289748.47999999992</v>
      </c>
      <c r="X7" s="17">
        <f t="shared" si="17"/>
        <v>242534.99999999994</v>
      </c>
      <c r="Y7" s="17">
        <f t="shared" si="18"/>
        <v>306240.85999999993</v>
      </c>
      <c r="Z7" s="17">
        <f t="shared" si="19"/>
        <v>310121.41999999993</v>
      </c>
      <c r="AA7" s="17">
        <f t="shared" si="20"/>
        <v>230569.93999999994</v>
      </c>
      <c r="AB7" s="17">
        <f t="shared" si="21"/>
        <v>272285.95999999996</v>
      </c>
      <c r="AC7" s="17">
        <f t="shared" si="22"/>
        <v>279400.31999999995</v>
      </c>
      <c r="AD7" s="17">
        <f t="shared" si="23"/>
        <v>341812.65999999992</v>
      </c>
      <c r="AE7" s="17">
        <f t="shared" si="24"/>
        <v>352160.81999999995</v>
      </c>
      <c r="AF7" s="17">
        <f t="shared" si="25"/>
        <v>286838.06</v>
      </c>
      <c r="AG7" s="17">
        <f t="shared" si="26"/>
        <v>291042</v>
      </c>
      <c r="AH7" s="17">
        <f t="shared" si="27"/>
        <v>297186.21999999997</v>
      </c>
      <c r="AI7" s="17">
        <f t="shared" si="28"/>
        <v>295245.93999999994</v>
      </c>
      <c r="AJ7" s="17">
        <f t="shared" si="29"/>
        <v>621859.73999999987</v>
      </c>
      <c r="AK7" s="17">
        <f t="shared" si="30"/>
        <v>166864.07999999996</v>
      </c>
      <c r="AL7" s="17">
        <f t="shared" si="31"/>
        <v>72437.119999999995</v>
      </c>
    </row>
    <row r="8" spans="2:39" x14ac:dyDescent="0.3">
      <c r="B8" s="5" t="s">
        <v>16</v>
      </c>
      <c r="C8" s="3">
        <v>25435</v>
      </c>
      <c r="D8" s="3" t="s">
        <v>31</v>
      </c>
      <c r="E8" s="21">
        <v>73.3</v>
      </c>
      <c r="F8" s="28">
        <f t="shared" si="0"/>
        <v>1</v>
      </c>
      <c r="G8" s="12">
        <v>4</v>
      </c>
      <c r="H8" s="21">
        <f t="shared" si="1"/>
        <v>73.3</v>
      </c>
      <c r="I8" s="17">
        <f t="shared" si="2"/>
        <v>263586.8</v>
      </c>
      <c r="J8" s="17">
        <f t="shared" si="3"/>
        <v>238664.8</v>
      </c>
      <c r="K8" s="17">
        <f t="shared" si="4"/>
        <v>263000.39999999997</v>
      </c>
      <c r="L8" s="17">
        <f t="shared" si="5"/>
        <v>191166.4</v>
      </c>
      <c r="M8" s="17">
        <f t="shared" si="6"/>
        <v>212276.8</v>
      </c>
      <c r="N8" s="17">
        <f t="shared" si="7"/>
        <v>219606.8</v>
      </c>
      <c r="O8" s="17">
        <f t="shared" si="8"/>
        <v>277660.39999999997</v>
      </c>
      <c r="P8" s="17">
        <f t="shared" si="9"/>
        <v>280006</v>
      </c>
      <c r="Q8" s="17">
        <f t="shared" si="10"/>
        <v>206999.19999999998</v>
      </c>
      <c r="R8" s="17">
        <f t="shared" si="11"/>
        <v>246288</v>
      </c>
      <c r="S8" s="17">
        <f t="shared" si="12"/>
        <v>250979.19999999998</v>
      </c>
      <c r="T8" s="17">
        <f t="shared" si="13"/>
        <v>309032.8</v>
      </c>
      <c r="U8" s="17">
        <f t="shared" si="14"/>
        <v>312551.2</v>
      </c>
      <c r="V8" s="17">
        <f t="shared" si="15"/>
        <v>260068.4</v>
      </c>
      <c r="W8" s="17">
        <f t="shared" si="16"/>
        <v>262707.20000000001</v>
      </c>
      <c r="X8" s="17">
        <f t="shared" si="17"/>
        <v>219900</v>
      </c>
      <c r="Y8" s="17">
        <f t="shared" si="18"/>
        <v>277660.39999999997</v>
      </c>
      <c r="Z8" s="17">
        <f t="shared" si="19"/>
        <v>281178.8</v>
      </c>
      <c r="AA8" s="17">
        <f t="shared" si="20"/>
        <v>209051.6</v>
      </c>
      <c r="AB8" s="17">
        <f t="shared" si="21"/>
        <v>246874.4</v>
      </c>
      <c r="AC8" s="17">
        <f t="shared" si="22"/>
        <v>253324.79999999999</v>
      </c>
      <c r="AD8" s="17">
        <f t="shared" si="23"/>
        <v>309912.39999999997</v>
      </c>
      <c r="AE8" s="17">
        <f t="shared" si="24"/>
        <v>319294.8</v>
      </c>
      <c r="AF8" s="17">
        <f t="shared" si="25"/>
        <v>260068.4</v>
      </c>
      <c r="AG8" s="17">
        <f t="shared" si="26"/>
        <v>263880</v>
      </c>
      <c r="AH8" s="17">
        <f t="shared" si="27"/>
        <v>269450.8</v>
      </c>
      <c r="AI8" s="17">
        <f t="shared" si="28"/>
        <v>267691.59999999998</v>
      </c>
      <c r="AJ8" s="17">
        <f t="shared" si="29"/>
        <v>563823.6</v>
      </c>
      <c r="AK8" s="17">
        <f t="shared" si="30"/>
        <v>151291.19999999998</v>
      </c>
      <c r="AL8" s="17">
        <f t="shared" si="31"/>
        <v>65676.800000000003</v>
      </c>
    </row>
    <row r="9" spans="2:39" x14ac:dyDescent="0.3">
      <c r="B9" s="5" t="s">
        <v>17</v>
      </c>
      <c r="C9" s="3">
        <v>25435</v>
      </c>
      <c r="D9" s="3" t="s">
        <v>31</v>
      </c>
      <c r="E9" s="21">
        <v>193.17</v>
      </c>
      <c r="F9" s="28">
        <f t="shared" si="0"/>
        <v>1</v>
      </c>
      <c r="G9" s="12">
        <v>0.2</v>
      </c>
      <c r="H9" s="21">
        <f t="shared" si="1"/>
        <v>193.17</v>
      </c>
      <c r="I9" s="17">
        <f t="shared" si="2"/>
        <v>34731.966</v>
      </c>
      <c r="J9" s="17">
        <f t="shared" si="3"/>
        <v>31448.076000000001</v>
      </c>
      <c r="K9" s="17">
        <f t="shared" si="4"/>
        <v>34654.697999999997</v>
      </c>
      <c r="L9" s="17">
        <f t="shared" si="5"/>
        <v>25189.367999999999</v>
      </c>
      <c r="M9" s="17">
        <f t="shared" si="6"/>
        <v>27971.016</v>
      </c>
      <c r="N9" s="17">
        <f t="shared" si="7"/>
        <v>28936.866000000002</v>
      </c>
      <c r="O9" s="17">
        <f t="shared" si="8"/>
        <v>36586.398000000001</v>
      </c>
      <c r="P9" s="17">
        <f t="shared" si="9"/>
        <v>36895.47</v>
      </c>
      <c r="Q9" s="17">
        <f t="shared" si="10"/>
        <v>27275.603999999999</v>
      </c>
      <c r="R9" s="17">
        <f t="shared" si="11"/>
        <v>32452.560000000001</v>
      </c>
      <c r="S9" s="17">
        <f t="shared" si="12"/>
        <v>33070.703999999998</v>
      </c>
      <c r="T9" s="17">
        <f t="shared" si="13"/>
        <v>40720.235999999997</v>
      </c>
      <c r="U9" s="17">
        <f t="shared" si="14"/>
        <v>41183.843999999997</v>
      </c>
      <c r="V9" s="17">
        <f t="shared" si="15"/>
        <v>34268.358</v>
      </c>
      <c r="W9" s="17">
        <f t="shared" si="16"/>
        <v>34616.063999999998</v>
      </c>
      <c r="X9" s="17">
        <f t="shared" si="17"/>
        <v>28975.5</v>
      </c>
      <c r="Y9" s="17">
        <f t="shared" si="18"/>
        <v>36586.398000000001</v>
      </c>
      <c r="Z9" s="17">
        <f t="shared" si="19"/>
        <v>37050.006000000001</v>
      </c>
      <c r="AA9" s="17">
        <f t="shared" si="20"/>
        <v>27546.042000000001</v>
      </c>
      <c r="AB9" s="17">
        <f t="shared" si="21"/>
        <v>32529.828000000001</v>
      </c>
      <c r="AC9" s="17">
        <f t="shared" si="22"/>
        <v>33379.775999999998</v>
      </c>
      <c r="AD9" s="17">
        <f t="shared" si="23"/>
        <v>40836.137999999999</v>
      </c>
      <c r="AE9" s="17">
        <f t="shared" si="24"/>
        <v>42072.425999999999</v>
      </c>
      <c r="AF9" s="17">
        <f t="shared" si="25"/>
        <v>34268.358</v>
      </c>
      <c r="AG9" s="17">
        <f t="shared" si="26"/>
        <v>34770.6</v>
      </c>
      <c r="AH9" s="17">
        <f t="shared" si="27"/>
        <v>35504.646000000001</v>
      </c>
      <c r="AI9" s="17">
        <f t="shared" si="28"/>
        <v>35272.841999999997</v>
      </c>
      <c r="AJ9" s="17">
        <f t="shared" si="29"/>
        <v>74293.182000000001</v>
      </c>
      <c r="AK9" s="17">
        <f t="shared" si="30"/>
        <v>19935.144</v>
      </c>
      <c r="AL9" s="17">
        <f t="shared" si="31"/>
        <v>8654.0159999999996</v>
      </c>
    </row>
    <row r="10" spans="2:39" x14ac:dyDescent="0.3">
      <c r="B10" s="5" t="s">
        <v>33</v>
      </c>
      <c r="C10" s="3">
        <v>2797</v>
      </c>
      <c r="D10" s="3" t="s">
        <v>32</v>
      </c>
      <c r="E10" s="21">
        <v>9222.23</v>
      </c>
      <c r="F10" s="28">
        <f t="shared" si="0"/>
        <v>9.0936717912048621</v>
      </c>
      <c r="G10" s="12">
        <v>1.02</v>
      </c>
      <c r="H10" s="21">
        <f>E10/F10</f>
        <v>1014.1371067426774</v>
      </c>
      <c r="I10" s="17">
        <f>H10*G10*899</f>
        <v>929943.44414090039</v>
      </c>
      <c r="J10" s="17">
        <f t="shared" si="3"/>
        <v>842017.75698631024</v>
      </c>
      <c r="K10" s="17">
        <f t="shared" si="4"/>
        <v>927874.60444314533</v>
      </c>
      <c r="L10" s="17">
        <f t="shared" si="5"/>
        <v>674441.74146815017</v>
      </c>
      <c r="M10" s="17">
        <f t="shared" si="6"/>
        <v>748919.97058733238</v>
      </c>
      <c r="N10" s="17">
        <f t="shared" si="7"/>
        <v>774780.46680927067</v>
      </c>
      <c r="O10" s="17">
        <f t="shared" si="8"/>
        <v>979595.59688702179</v>
      </c>
      <c r="P10" s="17">
        <f t="shared" si="9"/>
        <v>987870.95567804202</v>
      </c>
      <c r="Q10" s="17">
        <f t="shared" si="10"/>
        <v>730300.41330753686</v>
      </c>
      <c r="R10" s="17">
        <f t="shared" si="11"/>
        <v>868912.673057126</v>
      </c>
      <c r="S10" s="17">
        <f t="shared" si="12"/>
        <v>885463.39063916646</v>
      </c>
      <c r="T10" s="17">
        <f t="shared" si="13"/>
        <v>1090278.5207169177</v>
      </c>
      <c r="U10" s="17">
        <f t="shared" si="14"/>
        <v>1102691.5589034481</v>
      </c>
      <c r="V10" s="17">
        <f t="shared" si="15"/>
        <v>917530.40595436993</v>
      </c>
      <c r="W10" s="17">
        <f t="shared" si="16"/>
        <v>926840.18459426775</v>
      </c>
      <c r="X10" s="17">
        <f t="shared" si="17"/>
        <v>775814.88665814826</v>
      </c>
      <c r="Y10" s="17">
        <f t="shared" si="18"/>
        <v>979595.59688702179</v>
      </c>
      <c r="Z10" s="17">
        <f t="shared" si="19"/>
        <v>992008.63507355214</v>
      </c>
      <c r="AA10" s="17">
        <f t="shared" si="20"/>
        <v>737541.35224967962</v>
      </c>
      <c r="AB10" s="17">
        <f t="shared" si="21"/>
        <v>870981.51275488106</v>
      </c>
      <c r="AC10" s="17">
        <f t="shared" si="22"/>
        <v>893738.74943018681</v>
      </c>
      <c r="AD10" s="17">
        <f t="shared" si="23"/>
        <v>1093381.7802635501</v>
      </c>
      <c r="AE10" s="17">
        <f t="shared" si="24"/>
        <v>1126483.2154276313</v>
      </c>
      <c r="AF10" s="17">
        <f t="shared" si="25"/>
        <v>917530.40595436993</v>
      </c>
      <c r="AG10" s="17">
        <f t="shared" si="26"/>
        <v>930977.86398977786</v>
      </c>
      <c r="AH10" s="17">
        <f t="shared" si="27"/>
        <v>950631.84111845086</v>
      </c>
      <c r="AI10" s="17">
        <f t="shared" si="28"/>
        <v>944425.32202518568</v>
      </c>
      <c r="AJ10" s="17">
        <f t="shared" si="29"/>
        <v>1989189.3693914919</v>
      </c>
      <c r="AK10" s="17">
        <f t="shared" si="30"/>
        <v>533760.64202080597</v>
      </c>
      <c r="AL10" s="17">
        <f t="shared" si="31"/>
        <v>231710.04614856694</v>
      </c>
    </row>
    <row r="11" spans="2:39" x14ac:dyDescent="0.3">
      <c r="B11" s="5" t="s">
        <v>18</v>
      </c>
      <c r="C11" s="3">
        <v>1272</v>
      </c>
      <c r="D11" s="3" t="s">
        <v>32</v>
      </c>
      <c r="E11" s="21">
        <v>13442.23</v>
      </c>
      <c r="F11" s="28">
        <f t="shared" si="0"/>
        <v>19.996069182389938</v>
      </c>
      <c r="G11" s="12">
        <v>1.02</v>
      </c>
      <c r="H11" s="21">
        <f t="shared" si="1"/>
        <v>672.24362335364651</v>
      </c>
      <c r="I11" s="17">
        <f t="shared" si="2"/>
        <v>616433.95774282678</v>
      </c>
      <c r="J11" s="17">
        <f t="shared" si="3"/>
        <v>558150.43559806561</v>
      </c>
      <c r="K11" s="17">
        <f t="shared" si="4"/>
        <v>615062.58075118542</v>
      </c>
      <c r="L11" s="17">
        <f t="shared" si="5"/>
        <v>447068.89927510911</v>
      </c>
      <c r="M11" s="17">
        <f t="shared" si="6"/>
        <v>496438.47097420093</v>
      </c>
      <c r="N11" s="17">
        <f t="shared" si="7"/>
        <v>513580.6833697189</v>
      </c>
      <c r="O11" s="17">
        <f t="shared" si="8"/>
        <v>649347.00554222136</v>
      </c>
      <c r="P11" s="17">
        <f t="shared" si="9"/>
        <v>654832.51350878715</v>
      </c>
      <c r="Q11" s="17">
        <f t="shared" si="10"/>
        <v>484096.07804942795</v>
      </c>
      <c r="R11" s="17">
        <f t="shared" si="11"/>
        <v>575978.33648940432</v>
      </c>
      <c r="S11" s="17">
        <f t="shared" si="12"/>
        <v>586949.35242253589</v>
      </c>
      <c r="T11" s="17">
        <f t="shared" si="13"/>
        <v>722715.67459503829</v>
      </c>
      <c r="U11" s="17">
        <f t="shared" si="14"/>
        <v>730943.93654488702</v>
      </c>
      <c r="V11" s="17">
        <f t="shared" si="15"/>
        <v>608205.69579297816</v>
      </c>
      <c r="W11" s="17">
        <f t="shared" si="16"/>
        <v>614376.89225536468</v>
      </c>
      <c r="X11" s="17">
        <f t="shared" si="17"/>
        <v>514266.37186553964</v>
      </c>
      <c r="Y11" s="17">
        <f t="shared" si="18"/>
        <v>649347.00554222136</v>
      </c>
      <c r="Z11" s="17">
        <f t="shared" si="19"/>
        <v>657575.26749206998</v>
      </c>
      <c r="AA11" s="17">
        <f t="shared" si="20"/>
        <v>488895.89752017299</v>
      </c>
      <c r="AB11" s="17">
        <f t="shared" si="21"/>
        <v>577349.71348104579</v>
      </c>
      <c r="AC11" s="17">
        <f t="shared" si="22"/>
        <v>592434.86038910167</v>
      </c>
      <c r="AD11" s="17">
        <f t="shared" si="23"/>
        <v>724772.7400825005</v>
      </c>
      <c r="AE11" s="17">
        <f t="shared" si="24"/>
        <v>746714.77194876352</v>
      </c>
      <c r="AF11" s="17">
        <f t="shared" si="25"/>
        <v>608205.69579297816</v>
      </c>
      <c r="AG11" s="17">
        <f t="shared" si="26"/>
        <v>617119.64623864752</v>
      </c>
      <c r="AH11" s="17">
        <f t="shared" si="27"/>
        <v>630147.72765924118</v>
      </c>
      <c r="AI11" s="17">
        <f t="shared" si="28"/>
        <v>626033.59668431687</v>
      </c>
      <c r="AJ11" s="17">
        <f t="shared" si="29"/>
        <v>1318578.9774632435</v>
      </c>
      <c r="AK11" s="17">
        <f t="shared" si="30"/>
        <v>353815.26384349121</v>
      </c>
      <c r="AL11" s="17">
        <f t="shared" si="31"/>
        <v>153594.22306384117</v>
      </c>
    </row>
    <row r="12" spans="2:39" x14ac:dyDescent="0.3">
      <c r="B12" s="5" t="s">
        <v>19</v>
      </c>
      <c r="C12" s="3">
        <v>2000</v>
      </c>
      <c r="D12" s="3" t="s">
        <v>1</v>
      </c>
      <c r="E12" s="21">
        <v>278.45</v>
      </c>
      <c r="F12" s="28">
        <f t="shared" si="0"/>
        <v>12.717499999999999</v>
      </c>
      <c r="G12" s="12">
        <v>1</v>
      </c>
      <c r="H12" s="21">
        <f t="shared" si="1"/>
        <v>21.895026538234717</v>
      </c>
      <c r="I12" s="17">
        <f t="shared" si="2"/>
        <v>19683.628857873009</v>
      </c>
      <c r="J12" s="17">
        <f t="shared" si="3"/>
        <v>17822.551602123058</v>
      </c>
      <c r="K12" s="17">
        <f t="shared" si="4"/>
        <v>19639.838804796542</v>
      </c>
      <c r="L12" s="17">
        <f t="shared" si="5"/>
        <v>14275.557302929035</v>
      </c>
      <c r="M12" s="17">
        <f t="shared" si="6"/>
        <v>15851.999213681935</v>
      </c>
      <c r="N12" s="17">
        <f t="shared" si="7"/>
        <v>16399.374877137801</v>
      </c>
      <c r="O12" s="17">
        <f t="shared" si="8"/>
        <v>20734.590131708275</v>
      </c>
      <c r="P12" s="17">
        <f t="shared" si="9"/>
        <v>20909.750344014155</v>
      </c>
      <c r="Q12" s="17">
        <f t="shared" si="10"/>
        <v>15457.888735993711</v>
      </c>
      <c r="R12" s="17">
        <f t="shared" si="11"/>
        <v>18391.822292117162</v>
      </c>
      <c r="S12" s="17">
        <f t="shared" si="12"/>
        <v>18742.142716728918</v>
      </c>
      <c r="T12" s="17">
        <f t="shared" si="13"/>
        <v>23077.357971299392</v>
      </c>
      <c r="U12" s="17">
        <f t="shared" si="14"/>
        <v>23340.098289758207</v>
      </c>
      <c r="V12" s="17">
        <f t="shared" si="15"/>
        <v>19420.888539414194</v>
      </c>
      <c r="W12" s="17">
        <f t="shared" si="16"/>
        <v>19617.943778258305</v>
      </c>
      <c r="X12" s="17">
        <f t="shared" si="17"/>
        <v>16421.269903676039</v>
      </c>
      <c r="Y12" s="17">
        <f t="shared" si="18"/>
        <v>20734.590131708275</v>
      </c>
      <c r="Z12" s="17">
        <f t="shared" si="19"/>
        <v>20997.330450167094</v>
      </c>
      <c r="AA12" s="17">
        <f t="shared" si="20"/>
        <v>15611.153921761354</v>
      </c>
      <c r="AB12" s="17">
        <f t="shared" si="21"/>
        <v>18435.612345193633</v>
      </c>
      <c r="AC12" s="17">
        <f t="shared" si="22"/>
        <v>18917.302929034795</v>
      </c>
      <c r="AD12" s="17">
        <f t="shared" si="23"/>
        <v>23143.043050914097</v>
      </c>
      <c r="AE12" s="17">
        <f t="shared" si="24"/>
        <v>23843.683900137607</v>
      </c>
      <c r="AF12" s="17">
        <f t="shared" si="25"/>
        <v>19420.888539414194</v>
      </c>
      <c r="AG12" s="17">
        <f t="shared" si="26"/>
        <v>19705.523884411246</v>
      </c>
      <c r="AH12" s="17">
        <f t="shared" si="27"/>
        <v>20121.529388637704</v>
      </c>
      <c r="AI12" s="17">
        <f t="shared" si="28"/>
        <v>19990.159229408295</v>
      </c>
      <c r="AJ12" s="17">
        <f t="shared" si="29"/>
        <v>42104.136033025359</v>
      </c>
      <c r="AK12" s="17">
        <f t="shared" si="30"/>
        <v>11297.833693729113</v>
      </c>
      <c r="AL12" s="17">
        <f t="shared" si="31"/>
        <v>4904.4859445645761</v>
      </c>
    </row>
    <row r="13" spans="2:39" ht="14.4" customHeight="1" x14ac:dyDescent="0.3">
      <c r="B13" s="5" t="s">
        <v>20</v>
      </c>
      <c r="C13" s="3">
        <v>25.344000000000001</v>
      </c>
      <c r="D13" s="3" t="s">
        <v>32</v>
      </c>
      <c r="E13" s="21">
        <v>19375.560000000001</v>
      </c>
      <c r="F13" s="28">
        <f t="shared" si="0"/>
        <v>1003.5905934343434</v>
      </c>
      <c r="G13" s="12">
        <v>1</v>
      </c>
      <c r="H13" s="21">
        <f t="shared" si="1"/>
        <v>19.306239144485946</v>
      </c>
      <c r="I13" s="17">
        <f t="shared" si="2"/>
        <v>17356.308990892867</v>
      </c>
      <c r="J13" s="17">
        <f t="shared" si="3"/>
        <v>15715.27866361156</v>
      </c>
      <c r="K13" s="17">
        <f t="shared" si="4"/>
        <v>17317.696512603892</v>
      </c>
      <c r="L13" s="17">
        <f t="shared" si="5"/>
        <v>12587.667922204837</v>
      </c>
      <c r="M13" s="17">
        <f t="shared" si="6"/>
        <v>13977.717140607825</v>
      </c>
      <c r="N13" s="17">
        <f t="shared" si="7"/>
        <v>14460.373119219974</v>
      </c>
      <c r="O13" s="17">
        <f t="shared" si="8"/>
        <v>18283.00846982819</v>
      </c>
      <c r="P13" s="17">
        <f t="shared" si="9"/>
        <v>18437.458382984078</v>
      </c>
      <c r="Q13" s="17">
        <f t="shared" si="10"/>
        <v>13630.204836007078</v>
      </c>
      <c r="R13" s="17">
        <f t="shared" si="11"/>
        <v>16217.240881368196</v>
      </c>
      <c r="S13" s="17">
        <f t="shared" si="12"/>
        <v>16526.14070767997</v>
      </c>
      <c r="T13" s="17">
        <f t="shared" si="13"/>
        <v>20348.776058288189</v>
      </c>
      <c r="U13" s="17">
        <f t="shared" si="14"/>
        <v>20580.450928022019</v>
      </c>
      <c r="V13" s="17">
        <f t="shared" si="15"/>
        <v>17124.634121159033</v>
      </c>
      <c r="W13" s="17">
        <f t="shared" si="16"/>
        <v>17298.390273459408</v>
      </c>
      <c r="X13" s="17">
        <f t="shared" si="17"/>
        <v>14479.679358364459</v>
      </c>
      <c r="Y13" s="17">
        <f t="shared" si="18"/>
        <v>18283.00846982819</v>
      </c>
      <c r="Z13" s="17">
        <f t="shared" si="19"/>
        <v>18514.683339562023</v>
      </c>
      <c r="AA13" s="17">
        <f t="shared" si="20"/>
        <v>13765.348510018481</v>
      </c>
      <c r="AB13" s="17">
        <f t="shared" si="21"/>
        <v>16255.853359657167</v>
      </c>
      <c r="AC13" s="17">
        <f t="shared" si="22"/>
        <v>16680.590620835857</v>
      </c>
      <c r="AD13" s="17">
        <f t="shared" si="23"/>
        <v>20406.694775721644</v>
      </c>
      <c r="AE13" s="17">
        <f t="shared" si="24"/>
        <v>21024.494428345195</v>
      </c>
      <c r="AF13" s="17">
        <f t="shared" si="25"/>
        <v>17124.634121159033</v>
      </c>
      <c r="AG13" s="17">
        <f t="shared" si="26"/>
        <v>17375.615230037351</v>
      </c>
      <c r="AH13" s="17">
        <f t="shared" si="27"/>
        <v>17742.433773782584</v>
      </c>
      <c r="AI13" s="17">
        <f t="shared" si="28"/>
        <v>17626.596338915668</v>
      </c>
      <c r="AJ13" s="17">
        <f t="shared" si="29"/>
        <v>37125.897874846472</v>
      </c>
      <c r="AK13" s="17">
        <f t="shared" si="30"/>
        <v>9962.0193985547485</v>
      </c>
      <c r="AL13" s="17">
        <f t="shared" si="31"/>
        <v>4324.5975683648521</v>
      </c>
    </row>
    <row r="14" spans="2:39" ht="14.4" customHeight="1" x14ac:dyDescent="0.3">
      <c r="B14" s="5" t="s">
        <v>21</v>
      </c>
      <c r="C14" s="3">
        <v>27.216000000000001</v>
      </c>
      <c r="D14" s="3" t="s">
        <v>32</v>
      </c>
      <c r="E14" s="21">
        <v>18065.560000000001</v>
      </c>
      <c r="F14" s="28">
        <f t="shared" si="0"/>
        <v>934.56055261610811</v>
      </c>
      <c r="G14" s="12">
        <v>1</v>
      </c>
      <c r="H14" s="21">
        <f t="shared" si="1"/>
        <v>19.330539845095345</v>
      </c>
      <c r="I14" s="17">
        <f t="shared" si="2"/>
        <v>17378.155320740716</v>
      </c>
      <c r="J14" s="17">
        <f t="shared" si="3"/>
        <v>15735.059433907611</v>
      </c>
      <c r="K14" s="17">
        <f t="shared" si="4"/>
        <v>17339.494241050525</v>
      </c>
      <c r="L14" s="17">
        <f t="shared" si="5"/>
        <v>12603.511979002165</v>
      </c>
      <c r="M14" s="17">
        <f t="shared" si="6"/>
        <v>13995.31084784903</v>
      </c>
      <c r="N14" s="17">
        <f t="shared" si="7"/>
        <v>14478.574343976414</v>
      </c>
      <c r="O14" s="17">
        <f t="shared" si="8"/>
        <v>18306.021233305291</v>
      </c>
      <c r="P14" s="17">
        <f t="shared" si="9"/>
        <v>18460.665552066053</v>
      </c>
      <c r="Q14" s="17">
        <f t="shared" si="10"/>
        <v>13647.361130637313</v>
      </c>
      <c r="R14" s="17">
        <f t="shared" si="11"/>
        <v>16237.65346988009</v>
      </c>
      <c r="S14" s="17">
        <f t="shared" si="12"/>
        <v>16546.942107401614</v>
      </c>
      <c r="T14" s="17">
        <f t="shared" si="13"/>
        <v>20374.388996730493</v>
      </c>
      <c r="U14" s="17">
        <f t="shared" si="14"/>
        <v>20606.355474871638</v>
      </c>
      <c r="V14" s="17">
        <f t="shared" si="15"/>
        <v>17146.188842599571</v>
      </c>
      <c r="W14" s="17">
        <f t="shared" si="16"/>
        <v>17320.163701205427</v>
      </c>
      <c r="X14" s="17">
        <f t="shared" si="17"/>
        <v>14497.904883821509</v>
      </c>
      <c r="Y14" s="17">
        <f t="shared" si="18"/>
        <v>18306.021233305291</v>
      </c>
      <c r="Z14" s="17">
        <f t="shared" si="19"/>
        <v>18537.987711446436</v>
      </c>
      <c r="AA14" s="17">
        <f t="shared" si="20"/>
        <v>13782.674909552981</v>
      </c>
      <c r="AB14" s="17">
        <f t="shared" si="21"/>
        <v>16276.314549570281</v>
      </c>
      <c r="AC14" s="17">
        <f t="shared" si="22"/>
        <v>16701.586426162379</v>
      </c>
      <c r="AD14" s="17">
        <f t="shared" si="23"/>
        <v>20432.380616265778</v>
      </c>
      <c r="AE14" s="17">
        <f t="shared" si="24"/>
        <v>21050.95789130883</v>
      </c>
      <c r="AF14" s="17">
        <f t="shared" si="25"/>
        <v>17146.188842599571</v>
      </c>
      <c r="AG14" s="17">
        <f t="shared" si="26"/>
        <v>17397.48586058581</v>
      </c>
      <c r="AH14" s="17">
        <f t="shared" si="27"/>
        <v>17764.766117642623</v>
      </c>
      <c r="AI14" s="17">
        <f t="shared" si="28"/>
        <v>17648.782878572049</v>
      </c>
      <c r="AJ14" s="17">
        <f t="shared" si="29"/>
        <v>37172.628122118345</v>
      </c>
      <c r="AK14" s="17">
        <f t="shared" si="30"/>
        <v>9974.5585600691975</v>
      </c>
      <c r="AL14" s="17">
        <f t="shared" si="31"/>
        <v>4330.0409253013568</v>
      </c>
    </row>
    <row r="15" spans="2:39" ht="14.4" customHeight="1" x14ac:dyDescent="0.3">
      <c r="B15" s="5" t="s">
        <v>22</v>
      </c>
      <c r="C15" s="6">
        <v>6.9119999999999999</v>
      </c>
      <c r="D15" s="6" t="s">
        <v>32</v>
      </c>
      <c r="E15" s="22">
        <v>16378.89</v>
      </c>
      <c r="F15" s="28">
        <f t="shared" si="0"/>
        <v>3679.8321759259261</v>
      </c>
      <c r="G15" s="12">
        <v>1</v>
      </c>
      <c r="H15" s="21">
        <f t="shared" si="1"/>
        <v>4.4509883105956352</v>
      </c>
      <c r="I15" s="17">
        <f t="shared" si="2"/>
        <v>4001.4384912254759</v>
      </c>
      <c r="J15" s="17">
        <f t="shared" si="3"/>
        <v>3623.1044848248471</v>
      </c>
      <c r="K15" s="17">
        <f t="shared" si="4"/>
        <v>3992.5365146042845</v>
      </c>
      <c r="L15" s="17">
        <f t="shared" si="5"/>
        <v>2902.0443785083539</v>
      </c>
      <c r="M15" s="17">
        <f t="shared" si="6"/>
        <v>3222.5155368712399</v>
      </c>
      <c r="N15" s="17">
        <f t="shared" si="7"/>
        <v>3333.7902446361309</v>
      </c>
      <c r="O15" s="17">
        <f t="shared" si="8"/>
        <v>4215.0859301340661</v>
      </c>
      <c r="P15" s="17">
        <f t="shared" si="9"/>
        <v>4250.6938366188315</v>
      </c>
      <c r="Q15" s="17">
        <f t="shared" si="10"/>
        <v>3142.3977472805186</v>
      </c>
      <c r="R15" s="17">
        <f t="shared" si="11"/>
        <v>3738.8301809003337</v>
      </c>
      <c r="S15" s="17">
        <f t="shared" si="12"/>
        <v>3810.0459938698637</v>
      </c>
      <c r="T15" s="17">
        <f t="shared" si="13"/>
        <v>4691.3416793677998</v>
      </c>
      <c r="U15" s="17">
        <f t="shared" si="14"/>
        <v>4744.753539094947</v>
      </c>
      <c r="V15" s="17">
        <f t="shared" si="15"/>
        <v>3948.0266314983282</v>
      </c>
      <c r="W15" s="17">
        <f t="shared" si="16"/>
        <v>3988.0855262936893</v>
      </c>
      <c r="X15" s="17">
        <f t="shared" si="17"/>
        <v>3338.2412329467265</v>
      </c>
      <c r="Y15" s="17">
        <f t="shared" si="18"/>
        <v>4215.0859301340661</v>
      </c>
      <c r="Z15" s="17">
        <f t="shared" si="19"/>
        <v>4268.4977898612142</v>
      </c>
      <c r="AA15" s="17">
        <f t="shared" si="20"/>
        <v>3173.5546654546879</v>
      </c>
      <c r="AB15" s="17">
        <f t="shared" si="21"/>
        <v>3747.7321575215246</v>
      </c>
      <c r="AC15" s="17">
        <f t="shared" si="22"/>
        <v>3845.6539003546286</v>
      </c>
      <c r="AD15" s="17">
        <f t="shared" si="23"/>
        <v>4704.6946442995868</v>
      </c>
      <c r="AE15" s="17">
        <f t="shared" si="24"/>
        <v>4847.1262702386466</v>
      </c>
      <c r="AF15" s="17">
        <f t="shared" si="25"/>
        <v>3948.0266314983282</v>
      </c>
      <c r="AG15" s="17">
        <f t="shared" si="26"/>
        <v>4005.8894795360716</v>
      </c>
      <c r="AH15" s="17">
        <f t="shared" si="27"/>
        <v>4090.4582574373885</v>
      </c>
      <c r="AI15" s="17">
        <f t="shared" si="28"/>
        <v>4063.7523275738149</v>
      </c>
      <c r="AJ15" s="17">
        <f t="shared" si="29"/>
        <v>8559.2505212754058</v>
      </c>
      <c r="AK15" s="17">
        <f t="shared" si="30"/>
        <v>2296.7099682673479</v>
      </c>
      <c r="AL15" s="17">
        <f t="shared" si="31"/>
        <v>997.02138157342233</v>
      </c>
    </row>
    <row r="16" spans="2:39" x14ac:dyDescent="0.3">
      <c r="B16" s="5" t="s">
        <v>23</v>
      </c>
      <c r="C16" s="6">
        <v>168</v>
      </c>
      <c r="D16" s="6" t="s">
        <v>0</v>
      </c>
      <c r="E16" s="22">
        <v>923.91</v>
      </c>
      <c r="F16" s="28">
        <f t="shared" si="0"/>
        <v>151.39880952380952</v>
      </c>
      <c r="G16" s="13">
        <v>1</v>
      </c>
      <c r="H16" s="21">
        <f t="shared" si="1"/>
        <v>6.1024918419500684</v>
      </c>
      <c r="I16" s="17">
        <f t="shared" si="2"/>
        <v>5486.1401659131116</v>
      </c>
      <c r="J16" s="17">
        <f t="shared" si="3"/>
        <v>4967.4283593473556</v>
      </c>
      <c r="K16" s="17">
        <f t="shared" si="4"/>
        <v>5473.935182229211</v>
      </c>
      <c r="L16" s="17">
        <f t="shared" si="5"/>
        <v>3978.8246809514444</v>
      </c>
      <c r="M16" s="17">
        <f t="shared" si="6"/>
        <v>4418.2040935718496</v>
      </c>
      <c r="N16" s="17">
        <f t="shared" si="7"/>
        <v>4570.7663896206013</v>
      </c>
      <c r="O16" s="17">
        <f t="shared" si="8"/>
        <v>5779.0597743267144</v>
      </c>
      <c r="P16" s="17">
        <f t="shared" si="9"/>
        <v>5827.8797090623157</v>
      </c>
      <c r="Q16" s="17">
        <f t="shared" si="10"/>
        <v>4308.3592404167484</v>
      </c>
      <c r="R16" s="17">
        <f t="shared" si="11"/>
        <v>5126.0931472380571</v>
      </c>
      <c r="S16" s="17">
        <f t="shared" si="12"/>
        <v>5223.7330167092587</v>
      </c>
      <c r="T16" s="17">
        <f t="shared" si="13"/>
        <v>6432.0264014153718</v>
      </c>
      <c r="U16" s="17">
        <f t="shared" si="14"/>
        <v>6505.2563035187732</v>
      </c>
      <c r="V16" s="17">
        <f t="shared" si="15"/>
        <v>5412.9102638097111</v>
      </c>
      <c r="W16" s="17">
        <f t="shared" si="16"/>
        <v>5467.8326903872612</v>
      </c>
      <c r="X16" s="17">
        <f t="shared" si="17"/>
        <v>4576.8688814625511</v>
      </c>
      <c r="Y16" s="17">
        <f t="shared" si="18"/>
        <v>5779.0597743267144</v>
      </c>
      <c r="Z16" s="17">
        <f t="shared" si="19"/>
        <v>5852.2896764301158</v>
      </c>
      <c r="AA16" s="17">
        <f t="shared" si="20"/>
        <v>4351.0766833103989</v>
      </c>
      <c r="AB16" s="17">
        <f t="shared" si="21"/>
        <v>5138.2981309219576</v>
      </c>
      <c r="AC16" s="17">
        <f t="shared" si="22"/>
        <v>5272.552951444859</v>
      </c>
      <c r="AD16" s="17">
        <f t="shared" si="23"/>
        <v>6450.3338769412221</v>
      </c>
      <c r="AE16" s="17">
        <f t="shared" si="24"/>
        <v>6645.6136158836243</v>
      </c>
      <c r="AF16" s="17">
        <f t="shared" si="25"/>
        <v>5412.9102638097111</v>
      </c>
      <c r="AG16" s="17">
        <f t="shared" si="26"/>
        <v>5492.2426577550614</v>
      </c>
      <c r="AH16" s="17">
        <f t="shared" si="27"/>
        <v>5608.1900027521133</v>
      </c>
      <c r="AI16" s="17">
        <f t="shared" si="28"/>
        <v>5571.5750517004126</v>
      </c>
      <c r="AJ16" s="17">
        <f t="shared" si="29"/>
        <v>11735.091812069981</v>
      </c>
      <c r="AK16" s="17">
        <f t="shared" si="30"/>
        <v>3148.8857904462352</v>
      </c>
      <c r="AL16" s="17">
        <f t="shared" si="31"/>
        <v>1366.9581725968153</v>
      </c>
    </row>
    <row r="17" spans="2:39" x14ac:dyDescent="0.3">
      <c r="B17" s="5" t="s">
        <v>24</v>
      </c>
      <c r="C17" s="3">
        <v>400</v>
      </c>
      <c r="D17" s="6" t="s">
        <v>0</v>
      </c>
      <c r="E17" s="21">
        <v>175.78</v>
      </c>
      <c r="F17" s="28">
        <f t="shared" si="0"/>
        <v>63.587499999999999</v>
      </c>
      <c r="G17" s="13">
        <v>1</v>
      </c>
      <c r="H17" s="21">
        <f t="shared" si="1"/>
        <v>2.7643797916257129</v>
      </c>
      <c r="I17" s="17">
        <f t="shared" si="2"/>
        <v>2485.1774326715158</v>
      </c>
      <c r="J17" s="17">
        <f t="shared" si="3"/>
        <v>2250.2051503833304</v>
      </c>
      <c r="K17" s="17">
        <f t="shared" si="4"/>
        <v>2479.6486730882643</v>
      </c>
      <c r="L17" s="17">
        <f t="shared" si="5"/>
        <v>1802.3756241399649</v>
      </c>
      <c r="M17" s="17">
        <f t="shared" si="6"/>
        <v>2001.4109691370161</v>
      </c>
      <c r="N17" s="17">
        <f t="shared" si="7"/>
        <v>2070.520463927659</v>
      </c>
      <c r="O17" s="17">
        <f t="shared" si="8"/>
        <v>2617.8676626695501</v>
      </c>
      <c r="P17" s="17">
        <f t="shared" si="9"/>
        <v>2639.982701002556</v>
      </c>
      <c r="Q17" s="17">
        <f t="shared" si="10"/>
        <v>1951.6521328877534</v>
      </c>
      <c r="R17" s="17">
        <f t="shared" si="11"/>
        <v>2322.0790249655988</v>
      </c>
      <c r="S17" s="17">
        <f t="shared" si="12"/>
        <v>2366.3091016316102</v>
      </c>
      <c r="T17" s="17">
        <f t="shared" si="13"/>
        <v>2913.6563003735014</v>
      </c>
      <c r="U17" s="17">
        <f t="shared" si="14"/>
        <v>2946.8288578730098</v>
      </c>
      <c r="V17" s="17">
        <f t="shared" si="15"/>
        <v>2452.0048751720074</v>
      </c>
      <c r="W17" s="17">
        <f t="shared" si="16"/>
        <v>2476.8842932966386</v>
      </c>
      <c r="X17" s="17">
        <f t="shared" si="17"/>
        <v>2073.2848437192847</v>
      </c>
      <c r="Y17" s="17">
        <f t="shared" si="18"/>
        <v>2617.8676626695501</v>
      </c>
      <c r="Z17" s="17">
        <f t="shared" si="19"/>
        <v>2651.0402201690586</v>
      </c>
      <c r="AA17" s="17">
        <f t="shared" si="20"/>
        <v>1971.0027914291334</v>
      </c>
      <c r="AB17" s="17">
        <f t="shared" si="21"/>
        <v>2327.6077845488503</v>
      </c>
      <c r="AC17" s="17">
        <f t="shared" si="22"/>
        <v>2388.4241399646157</v>
      </c>
      <c r="AD17" s="17">
        <f t="shared" si="23"/>
        <v>2921.9494397483786</v>
      </c>
      <c r="AE17" s="17">
        <f t="shared" si="24"/>
        <v>3010.4095930804015</v>
      </c>
      <c r="AF17" s="17">
        <f t="shared" si="25"/>
        <v>2452.0048751720074</v>
      </c>
      <c r="AG17" s="17">
        <f t="shared" si="26"/>
        <v>2487.9418124631416</v>
      </c>
      <c r="AH17" s="17">
        <f t="shared" si="27"/>
        <v>2540.4650285040302</v>
      </c>
      <c r="AI17" s="17">
        <f t="shared" si="28"/>
        <v>2523.8787497542758</v>
      </c>
      <c r="AJ17" s="17">
        <f t="shared" si="29"/>
        <v>5315.9023392962463</v>
      </c>
      <c r="AK17" s="17">
        <f t="shared" si="30"/>
        <v>1426.4199724788677</v>
      </c>
      <c r="AL17" s="17">
        <f t="shared" si="31"/>
        <v>619.22107332415965</v>
      </c>
    </row>
    <row r="18" spans="2:39" x14ac:dyDescent="0.3">
      <c r="B18" s="5" t="s">
        <v>25</v>
      </c>
      <c r="C18" s="3">
        <v>2000</v>
      </c>
      <c r="D18" s="6" t="s">
        <v>0</v>
      </c>
      <c r="E18" s="21">
        <v>4.66</v>
      </c>
      <c r="F18" s="28">
        <f t="shared" si="0"/>
        <v>12.717499999999999</v>
      </c>
      <c r="G18" s="13">
        <v>1</v>
      </c>
      <c r="H18" s="21">
        <f t="shared" si="1"/>
        <v>0.36642421859642227</v>
      </c>
      <c r="I18" s="17">
        <f t="shared" si="2"/>
        <v>329.41537251818363</v>
      </c>
      <c r="J18" s="17">
        <f t="shared" si="3"/>
        <v>298.26931393748771</v>
      </c>
      <c r="K18" s="17">
        <f t="shared" si="4"/>
        <v>328.68252408099079</v>
      </c>
      <c r="L18" s="17">
        <f t="shared" si="5"/>
        <v>238.90859052486732</v>
      </c>
      <c r="M18" s="17">
        <f t="shared" si="6"/>
        <v>265.29113426380974</v>
      </c>
      <c r="N18" s="17">
        <f t="shared" si="7"/>
        <v>274.45173972872027</v>
      </c>
      <c r="O18" s="17">
        <f t="shared" si="8"/>
        <v>347.00373501081191</v>
      </c>
      <c r="P18" s="17">
        <f t="shared" si="9"/>
        <v>349.93512875958328</v>
      </c>
      <c r="Q18" s="17">
        <f t="shared" si="10"/>
        <v>258.6954983290741</v>
      </c>
      <c r="R18" s="17">
        <f t="shared" si="11"/>
        <v>307.79634362099472</v>
      </c>
      <c r="S18" s="17">
        <f t="shared" si="12"/>
        <v>313.65913111853746</v>
      </c>
      <c r="T18" s="17">
        <f t="shared" si="13"/>
        <v>386.2111264006291</v>
      </c>
      <c r="U18" s="17">
        <f t="shared" si="14"/>
        <v>390.60821702378615</v>
      </c>
      <c r="V18" s="17">
        <f t="shared" si="15"/>
        <v>325.01828189502658</v>
      </c>
      <c r="W18" s="17">
        <f t="shared" si="16"/>
        <v>328.31609986239437</v>
      </c>
      <c r="X18" s="17">
        <f t="shared" si="17"/>
        <v>274.81816394731669</v>
      </c>
      <c r="Y18" s="17">
        <f t="shared" si="18"/>
        <v>347.00373501081191</v>
      </c>
      <c r="Z18" s="17">
        <f t="shared" si="19"/>
        <v>351.40082563396896</v>
      </c>
      <c r="AA18" s="17">
        <f t="shared" si="20"/>
        <v>261.2604678592491</v>
      </c>
      <c r="AB18" s="17">
        <f t="shared" si="21"/>
        <v>308.52919205818756</v>
      </c>
      <c r="AC18" s="17">
        <f t="shared" si="22"/>
        <v>316.59052486730883</v>
      </c>
      <c r="AD18" s="17">
        <f t="shared" si="23"/>
        <v>387.31039905641836</v>
      </c>
      <c r="AE18" s="17">
        <f t="shared" si="24"/>
        <v>399.03597405150384</v>
      </c>
      <c r="AF18" s="17">
        <f t="shared" si="25"/>
        <v>325.01828189502658</v>
      </c>
      <c r="AG18" s="17">
        <f t="shared" si="26"/>
        <v>329.78179673678005</v>
      </c>
      <c r="AH18" s="17">
        <f t="shared" si="27"/>
        <v>336.74385689011206</v>
      </c>
      <c r="AI18" s="17">
        <f t="shared" si="28"/>
        <v>334.54531157853353</v>
      </c>
      <c r="AJ18" s="17">
        <f t="shared" si="29"/>
        <v>704.63377236092003</v>
      </c>
      <c r="AK18" s="17">
        <f t="shared" si="30"/>
        <v>189.07489679575389</v>
      </c>
      <c r="AL18" s="17">
        <f t="shared" si="31"/>
        <v>82.079024965598592</v>
      </c>
    </row>
    <row r="19" spans="2:39" x14ac:dyDescent="0.3">
      <c r="B19" s="5" t="s">
        <v>26</v>
      </c>
      <c r="C19" s="3">
        <v>2000</v>
      </c>
      <c r="D19" s="6" t="s">
        <v>0</v>
      </c>
      <c r="E19" s="21">
        <v>2.62</v>
      </c>
      <c r="F19" s="28">
        <f t="shared" si="0"/>
        <v>12.717499999999999</v>
      </c>
      <c r="G19" s="13">
        <v>1</v>
      </c>
      <c r="H19" s="21">
        <f t="shared" si="1"/>
        <v>0.20601533320228035</v>
      </c>
      <c r="I19" s="17">
        <f t="shared" si="2"/>
        <v>185.20778454885004</v>
      </c>
      <c r="J19" s="17">
        <f t="shared" si="3"/>
        <v>167.6964812266562</v>
      </c>
      <c r="K19" s="17">
        <f t="shared" si="4"/>
        <v>184.79575388244547</v>
      </c>
      <c r="L19" s="17">
        <f t="shared" si="5"/>
        <v>134.3219972478868</v>
      </c>
      <c r="M19" s="17">
        <f t="shared" si="6"/>
        <v>149.15510123845098</v>
      </c>
      <c r="N19" s="17">
        <f t="shared" si="7"/>
        <v>154.30548456850798</v>
      </c>
      <c r="O19" s="17">
        <f t="shared" si="8"/>
        <v>195.09652054255949</v>
      </c>
      <c r="P19" s="17">
        <f t="shared" si="9"/>
        <v>196.74464320817773</v>
      </c>
      <c r="Q19" s="17">
        <f t="shared" si="10"/>
        <v>145.44682524080994</v>
      </c>
      <c r="R19" s="17">
        <f t="shared" si="11"/>
        <v>173.05287988991549</v>
      </c>
      <c r="S19" s="17">
        <f t="shared" si="12"/>
        <v>176.34912522115198</v>
      </c>
      <c r="T19" s="17">
        <f t="shared" si="13"/>
        <v>217.14016119520349</v>
      </c>
      <c r="U19" s="17">
        <f t="shared" si="14"/>
        <v>219.61234519363086</v>
      </c>
      <c r="V19" s="17">
        <f t="shared" si="15"/>
        <v>182.73560055042267</v>
      </c>
      <c r="W19" s="17">
        <f t="shared" si="16"/>
        <v>184.58973854924321</v>
      </c>
      <c r="X19" s="17">
        <f t="shared" si="17"/>
        <v>154.51149990171027</v>
      </c>
      <c r="Y19" s="17">
        <f t="shared" si="18"/>
        <v>195.09652054255949</v>
      </c>
      <c r="Z19" s="17">
        <f t="shared" si="19"/>
        <v>197.56870454098686</v>
      </c>
      <c r="AA19" s="17">
        <f t="shared" si="20"/>
        <v>146.8889325732259</v>
      </c>
      <c r="AB19" s="17">
        <f t="shared" si="21"/>
        <v>173.46491055632006</v>
      </c>
      <c r="AC19" s="17">
        <f t="shared" si="22"/>
        <v>177.99724788677023</v>
      </c>
      <c r="AD19" s="17">
        <f t="shared" si="23"/>
        <v>217.75820719481032</v>
      </c>
      <c r="AE19" s="17">
        <f t="shared" si="24"/>
        <v>224.35069785728331</v>
      </c>
      <c r="AF19" s="17">
        <f t="shared" si="25"/>
        <v>182.73560055042267</v>
      </c>
      <c r="AG19" s="17">
        <f t="shared" si="26"/>
        <v>185.41379988205233</v>
      </c>
      <c r="AH19" s="17">
        <f t="shared" si="27"/>
        <v>189.32809121289566</v>
      </c>
      <c r="AI19" s="17">
        <f t="shared" si="28"/>
        <v>188.09199921368196</v>
      </c>
      <c r="AJ19" s="17">
        <f t="shared" si="29"/>
        <v>396.1674857479851</v>
      </c>
      <c r="AK19" s="17">
        <f t="shared" si="30"/>
        <v>106.30391193237666</v>
      </c>
      <c r="AL19" s="17">
        <f t="shared" si="31"/>
        <v>46.147434637310802</v>
      </c>
    </row>
    <row r="20" spans="2:39" x14ac:dyDescent="0.3">
      <c r="B20" s="5" t="s">
        <v>27</v>
      </c>
      <c r="C20" s="3">
        <v>408</v>
      </c>
      <c r="D20" s="6" t="s">
        <v>0</v>
      </c>
      <c r="E20" s="21">
        <v>527.25</v>
      </c>
      <c r="F20" s="28">
        <f t="shared" si="0"/>
        <v>62.340686274509807</v>
      </c>
      <c r="G20" s="13">
        <v>1</v>
      </c>
      <c r="H20" s="21">
        <f t="shared" si="1"/>
        <v>8.4575584824061334</v>
      </c>
      <c r="I20" s="17">
        <f t="shared" si="2"/>
        <v>7603.3450756831144</v>
      </c>
      <c r="J20" s="17">
        <f t="shared" si="3"/>
        <v>6884.4526046785923</v>
      </c>
      <c r="K20" s="17">
        <f t="shared" si="4"/>
        <v>7586.4299587183014</v>
      </c>
      <c r="L20" s="17">
        <f t="shared" si="5"/>
        <v>5514.3281305287992</v>
      </c>
      <c r="M20" s="17">
        <f t="shared" si="6"/>
        <v>6123.2723412620408</v>
      </c>
      <c r="N20" s="17">
        <f t="shared" si="7"/>
        <v>6334.711303322194</v>
      </c>
      <c r="O20" s="17">
        <f t="shared" si="8"/>
        <v>8009.3078828386087</v>
      </c>
      <c r="P20" s="17">
        <f t="shared" si="9"/>
        <v>8076.9683506978572</v>
      </c>
      <c r="Q20" s="17">
        <f t="shared" si="10"/>
        <v>5971.0362885787299</v>
      </c>
      <c r="R20" s="17">
        <f t="shared" si="11"/>
        <v>7104.3491252211525</v>
      </c>
      <c r="S20" s="17">
        <f t="shared" si="12"/>
        <v>7239.6700609396503</v>
      </c>
      <c r="T20" s="17">
        <f t="shared" si="13"/>
        <v>8914.2666404560641</v>
      </c>
      <c r="U20" s="17">
        <f t="shared" si="14"/>
        <v>9015.7573422449386</v>
      </c>
      <c r="V20" s="17">
        <f t="shared" si="15"/>
        <v>7501.8543738942399</v>
      </c>
      <c r="W20" s="17">
        <f t="shared" si="16"/>
        <v>7577.9724002358953</v>
      </c>
      <c r="X20" s="17">
        <f t="shared" si="17"/>
        <v>6343.1688618046001</v>
      </c>
      <c r="Y20" s="17">
        <f t="shared" si="18"/>
        <v>8009.3078828386087</v>
      </c>
      <c r="Z20" s="17">
        <f t="shared" si="19"/>
        <v>8110.7985846274823</v>
      </c>
      <c r="AA20" s="17">
        <f t="shared" si="20"/>
        <v>6030.2391979555732</v>
      </c>
      <c r="AB20" s="17">
        <f t="shared" si="21"/>
        <v>7121.2642421859646</v>
      </c>
      <c r="AC20" s="17">
        <f t="shared" si="22"/>
        <v>7307.3305287988996</v>
      </c>
      <c r="AD20" s="17">
        <f t="shared" si="23"/>
        <v>8939.6393159032832</v>
      </c>
      <c r="AE20" s="17">
        <f t="shared" si="24"/>
        <v>9210.2811873402788</v>
      </c>
      <c r="AF20" s="17">
        <f t="shared" si="25"/>
        <v>7501.8543738942399</v>
      </c>
      <c r="AG20" s="17">
        <f t="shared" si="26"/>
        <v>7611.8026341655204</v>
      </c>
      <c r="AH20" s="17">
        <f t="shared" si="27"/>
        <v>7772.4962453312364</v>
      </c>
      <c r="AI20" s="17">
        <f t="shared" si="28"/>
        <v>7721.7508944368001</v>
      </c>
      <c r="AJ20" s="17">
        <f t="shared" si="29"/>
        <v>16263.884961666994</v>
      </c>
      <c r="AK20" s="17">
        <f t="shared" si="30"/>
        <v>4364.1001769215645</v>
      </c>
      <c r="AL20" s="17">
        <f t="shared" si="31"/>
        <v>1894.4931000589738</v>
      </c>
    </row>
    <row r="21" spans="2:39" x14ac:dyDescent="0.3">
      <c r="B21" s="5" t="s">
        <v>28</v>
      </c>
      <c r="C21" s="3">
        <v>17.28</v>
      </c>
      <c r="D21" s="6" t="s">
        <v>32</v>
      </c>
      <c r="E21" s="21">
        <v>23364.45</v>
      </c>
      <c r="F21" s="28">
        <f t="shared" si="0"/>
        <v>1471.9328703703702</v>
      </c>
      <c r="G21" s="13">
        <v>1</v>
      </c>
      <c r="H21" s="21">
        <f t="shared" si="1"/>
        <v>15.873312207587972</v>
      </c>
      <c r="I21" s="17">
        <f t="shared" si="2"/>
        <v>14270.107674621588</v>
      </c>
      <c r="J21" s="17">
        <f t="shared" si="3"/>
        <v>12920.876136976609</v>
      </c>
      <c r="K21" s="17">
        <f t="shared" si="4"/>
        <v>14238.361050206411</v>
      </c>
      <c r="L21" s="17">
        <f t="shared" si="5"/>
        <v>10349.399559347357</v>
      </c>
      <c r="M21" s="17">
        <f t="shared" si="6"/>
        <v>11492.278038293693</v>
      </c>
      <c r="N21" s="17">
        <f t="shared" si="7"/>
        <v>11889.110843483391</v>
      </c>
      <c r="O21" s="17">
        <f t="shared" si="8"/>
        <v>15032.026660585809</v>
      </c>
      <c r="P21" s="17">
        <f t="shared" si="9"/>
        <v>15159.013158246513</v>
      </c>
      <c r="Q21" s="17">
        <f t="shared" si="10"/>
        <v>11206.558418557108</v>
      </c>
      <c r="R21" s="17">
        <f t="shared" si="11"/>
        <v>13333.582254373896</v>
      </c>
      <c r="S21" s="17">
        <f t="shared" si="12"/>
        <v>13587.555249695304</v>
      </c>
      <c r="T21" s="17">
        <f t="shared" si="13"/>
        <v>16730.471066797723</v>
      </c>
      <c r="U21" s="17">
        <f t="shared" si="14"/>
        <v>16920.950813288779</v>
      </c>
      <c r="V21" s="17">
        <f t="shared" si="15"/>
        <v>14079.627928130531</v>
      </c>
      <c r="W21" s="17">
        <f t="shared" si="16"/>
        <v>14222.487737998823</v>
      </c>
      <c r="X21" s="17">
        <f t="shared" si="17"/>
        <v>11904.98415569098</v>
      </c>
      <c r="Y21" s="17">
        <f t="shared" si="18"/>
        <v>15032.026660585809</v>
      </c>
      <c r="Z21" s="17">
        <f t="shared" si="19"/>
        <v>15222.506407076866</v>
      </c>
      <c r="AA21" s="17">
        <f t="shared" si="20"/>
        <v>11317.671604010224</v>
      </c>
      <c r="AB21" s="17">
        <f t="shared" si="21"/>
        <v>13365.328878789072</v>
      </c>
      <c r="AC21" s="17">
        <f t="shared" si="22"/>
        <v>13714.541747356008</v>
      </c>
      <c r="AD21" s="17">
        <f t="shared" si="23"/>
        <v>16778.091003420486</v>
      </c>
      <c r="AE21" s="17">
        <f t="shared" si="24"/>
        <v>17286.036994063303</v>
      </c>
      <c r="AF21" s="17">
        <f t="shared" si="25"/>
        <v>14079.627928130531</v>
      </c>
      <c r="AG21" s="17">
        <f t="shared" si="26"/>
        <v>14285.980986829174</v>
      </c>
      <c r="AH21" s="17">
        <f t="shared" si="27"/>
        <v>14587.573918773347</v>
      </c>
      <c r="AI21" s="17">
        <f t="shared" si="28"/>
        <v>14492.334045527818</v>
      </c>
      <c r="AJ21" s="17">
        <f t="shared" si="29"/>
        <v>30524.379375191671</v>
      </c>
      <c r="AK21" s="17">
        <f t="shared" si="30"/>
        <v>8190.6290991153937</v>
      </c>
      <c r="AL21" s="17">
        <f t="shared" si="31"/>
        <v>3555.6219344997057</v>
      </c>
    </row>
    <row r="22" spans="2:39" x14ac:dyDescent="0.3">
      <c r="B22" s="5" t="s">
        <v>29</v>
      </c>
      <c r="C22" s="3">
        <v>308</v>
      </c>
      <c r="D22" s="6" t="s">
        <v>2</v>
      </c>
      <c r="E22" s="21">
        <v>8408.08</v>
      </c>
      <c r="F22" s="28">
        <f t="shared" si="0"/>
        <v>82.581168831168824</v>
      </c>
      <c r="G22" s="13">
        <v>1</v>
      </c>
      <c r="H22" s="21">
        <f>E22/F22</f>
        <v>101.81594810300767</v>
      </c>
      <c r="I22" s="17">
        <f t="shared" si="2"/>
        <v>91532.537344603901</v>
      </c>
      <c r="J22" s="17">
        <f t="shared" si="3"/>
        <v>82878.181755848243</v>
      </c>
      <c r="K22" s="17">
        <f t="shared" si="4"/>
        <v>91328.905448397883</v>
      </c>
      <c r="L22" s="17">
        <f t="shared" si="5"/>
        <v>66383.998163160999</v>
      </c>
      <c r="M22" s="17">
        <f t="shared" si="6"/>
        <v>73714.746426577549</v>
      </c>
      <c r="N22" s="17">
        <f t="shared" si="7"/>
        <v>76260.145129152748</v>
      </c>
      <c r="O22" s="17">
        <f t="shared" si="8"/>
        <v>96419.702853548268</v>
      </c>
      <c r="P22" s="17">
        <f t="shared" si="9"/>
        <v>97234.230438372324</v>
      </c>
      <c r="Q22" s="17">
        <f t="shared" si="10"/>
        <v>71882.059360723419</v>
      </c>
      <c r="R22" s="17">
        <f t="shared" si="11"/>
        <v>85525.396406526444</v>
      </c>
      <c r="S22" s="17">
        <f t="shared" si="12"/>
        <v>87154.451576174572</v>
      </c>
      <c r="T22" s="17">
        <f t="shared" si="13"/>
        <v>107314.00930057009</v>
      </c>
      <c r="U22" s="17">
        <f t="shared" si="14"/>
        <v>108535.80067780618</v>
      </c>
      <c r="V22" s="17">
        <f t="shared" si="15"/>
        <v>90310.745967367809</v>
      </c>
      <c r="W22" s="17">
        <f t="shared" si="16"/>
        <v>91227.089500294867</v>
      </c>
      <c r="X22" s="17">
        <f t="shared" si="17"/>
        <v>76361.96107725575</v>
      </c>
      <c r="Y22" s="17">
        <f t="shared" si="18"/>
        <v>96419.702853548268</v>
      </c>
      <c r="Z22" s="17">
        <f t="shared" si="19"/>
        <v>97641.494230784359</v>
      </c>
      <c r="AA22" s="17">
        <f t="shared" si="20"/>
        <v>72594.770997444473</v>
      </c>
      <c r="AB22" s="17">
        <f t="shared" si="21"/>
        <v>85729.028302732462</v>
      </c>
      <c r="AC22" s="17">
        <f t="shared" si="22"/>
        <v>87968.979160998628</v>
      </c>
      <c r="AD22" s="17">
        <f t="shared" si="23"/>
        <v>107619.45714487911</v>
      </c>
      <c r="AE22" s="17">
        <f t="shared" si="24"/>
        <v>110877.56748417535</v>
      </c>
      <c r="AF22" s="17">
        <f t="shared" si="25"/>
        <v>90310.745967367809</v>
      </c>
      <c r="AG22" s="17">
        <f t="shared" si="26"/>
        <v>91634.353292706903</v>
      </c>
      <c r="AH22" s="17">
        <f t="shared" si="27"/>
        <v>93568.856306664049</v>
      </c>
      <c r="AI22" s="17">
        <f t="shared" si="28"/>
        <v>92957.960618045996</v>
      </c>
      <c r="AJ22" s="17">
        <f t="shared" si="29"/>
        <v>195792.06820208376</v>
      </c>
      <c r="AK22" s="17">
        <f t="shared" si="30"/>
        <v>52537.029221151955</v>
      </c>
      <c r="AL22" s="17">
        <f t="shared" si="31"/>
        <v>22806.772375073717</v>
      </c>
    </row>
    <row r="23" spans="2:39" x14ac:dyDescent="0.3">
      <c r="B23" s="5" t="s">
        <v>30</v>
      </c>
      <c r="C23" s="3">
        <v>154</v>
      </c>
      <c r="D23" s="6" t="s">
        <v>0</v>
      </c>
      <c r="E23" s="21">
        <v>5000</v>
      </c>
      <c r="F23" s="28">
        <f t="shared" si="0"/>
        <v>165.16233766233765</v>
      </c>
      <c r="G23" s="13">
        <v>1</v>
      </c>
      <c r="H23" s="21">
        <f t="shared" si="1"/>
        <v>30.273245527816005</v>
      </c>
      <c r="I23" s="17">
        <f>H23*G23*899</f>
        <v>27215.647729506589</v>
      </c>
      <c r="J23" s="17">
        <f t="shared" si="3"/>
        <v>24642.421859642229</v>
      </c>
      <c r="K23" s="17">
        <f t="shared" si="4"/>
        <v>27155.101238450956</v>
      </c>
      <c r="L23" s="17">
        <f t="shared" si="5"/>
        <v>19738.156084136037</v>
      </c>
      <c r="M23" s="17">
        <f t="shared" si="6"/>
        <v>21917.829762138786</v>
      </c>
      <c r="N23" s="17">
        <f t="shared" si="7"/>
        <v>22674.660900334187</v>
      </c>
      <c r="O23" s="17">
        <f t="shared" si="8"/>
        <v>28668.763514841758</v>
      </c>
      <c r="P23" s="17">
        <f t="shared" si="9"/>
        <v>28910.949479064286</v>
      </c>
      <c r="Q23" s="17">
        <f t="shared" si="10"/>
        <v>21372.911342638101</v>
      </c>
      <c r="R23" s="17">
        <f t="shared" si="11"/>
        <v>25429.526243365446</v>
      </c>
      <c r="S23" s="17">
        <f t="shared" si="12"/>
        <v>25913.898171810499</v>
      </c>
      <c r="T23" s="17">
        <f t="shared" si="13"/>
        <v>31908.000786318069</v>
      </c>
      <c r="U23" s="17">
        <f t="shared" si="14"/>
        <v>32271.279732651863</v>
      </c>
      <c r="V23" s="17">
        <f t="shared" si="15"/>
        <v>26852.368783172798</v>
      </c>
      <c r="W23" s="17">
        <f t="shared" si="16"/>
        <v>27124.827992923139</v>
      </c>
      <c r="X23" s="17">
        <f t="shared" si="17"/>
        <v>22704.934145862004</v>
      </c>
      <c r="Y23" s="17">
        <f t="shared" si="18"/>
        <v>28668.763514841758</v>
      </c>
      <c r="Z23" s="17">
        <f t="shared" si="19"/>
        <v>29032.042461175548</v>
      </c>
      <c r="AA23" s="17">
        <f t="shared" si="20"/>
        <v>21584.824061332813</v>
      </c>
      <c r="AB23" s="17">
        <f t="shared" si="21"/>
        <v>25490.072734421075</v>
      </c>
      <c r="AC23" s="17">
        <f t="shared" si="22"/>
        <v>26156.084136033027</v>
      </c>
      <c r="AD23" s="17">
        <f t="shared" si="23"/>
        <v>31998.820522901518</v>
      </c>
      <c r="AE23" s="17">
        <f t="shared" si="24"/>
        <v>32967.564379791627</v>
      </c>
      <c r="AF23" s="17">
        <f t="shared" si="25"/>
        <v>26852.368783172798</v>
      </c>
      <c r="AG23" s="17">
        <f t="shared" si="26"/>
        <v>27245.920975034405</v>
      </c>
      <c r="AH23" s="17">
        <f t="shared" si="27"/>
        <v>27821.112640062907</v>
      </c>
      <c r="AI23" s="17">
        <f t="shared" si="28"/>
        <v>27639.473166896012</v>
      </c>
      <c r="AJ23" s="17">
        <f t="shared" si="29"/>
        <v>58215.451149990178</v>
      </c>
      <c r="AK23" s="17">
        <f t="shared" si="30"/>
        <v>15620.994692353059</v>
      </c>
      <c r="AL23" s="17">
        <f t="shared" si="31"/>
        <v>6781.2069982307848</v>
      </c>
    </row>
    <row r="24" spans="2:39" x14ac:dyDescent="0.3">
      <c r="B24" s="7"/>
      <c r="C24" s="8"/>
      <c r="D24" s="8"/>
      <c r="E24" s="23"/>
      <c r="F24" s="18"/>
      <c r="G24" s="14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6" spans="2:39" x14ac:dyDescent="0.3">
      <c r="H26" s="16" t="s">
        <v>11</v>
      </c>
      <c r="I26" s="25">
        <f>SUM(I5:I25)</f>
        <v>2982853.6941245263</v>
      </c>
      <c r="J26" s="25">
        <f t="shared" ref="J26:AL26" si="32">SUM(J5:J25)</f>
        <v>2700826.370430883</v>
      </c>
      <c r="K26" s="25">
        <f t="shared" si="32"/>
        <v>2976217.7570964396</v>
      </c>
      <c r="L26" s="25">
        <f t="shared" si="32"/>
        <v>2163315.4711559415</v>
      </c>
      <c r="M26" s="25">
        <f t="shared" si="32"/>
        <v>2402209.204167027</v>
      </c>
      <c r="N26" s="25">
        <f t="shared" si="32"/>
        <v>2485158.4170180983</v>
      </c>
      <c r="O26" s="25">
        <f t="shared" si="32"/>
        <v>3142116.1827985835</v>
      </c>
      <c r="P26" s="25">
        <f t="shared" si="32"/>
        <v>3168659.9309109254</v>
      </c>
      <c r="Q26" s="25">
        <f t="shared" si="32"/>
        <v>2342485.7709142552</v>
      </c>
      <c r="R26" s="25">
        <f t="shared" si="32"/>
        <v>2787093.5517959977</v>
      </c>
      <c r="S26" s="25">
        <f t="shared" si="32"/>
        <v>2840181.0480206832</v>
      </c>
      <c r="T26" s="25">
        <f t="shared" si="32"/>
        <v>3497138.8138011685</v>
      </c>
      <c r="U26" s="25">
        <f t="shared" si="32"/>
        <v>3536954.4359696833</v>
      </c>
      <c r="V26" s="25">
        <f t="shared" si="32"/>
        <v>2943038.0719560115</v>
      </c>
      <c r="W26" s="25">
        <f t="shared" si="32"/>
        <v>2972899.7885823976</v>
      </c>
      <c r="X26" s="25">
        <f t="shared" si="32"/>
        <v>2488476.3855321398</v>
      </c>
      <c r="Y26" s="25">
        <f t="shared" si="32"/>
        <v>3142116.1827985835</v>
      </c>
      <c r="Z26" s="25">
        <f t="shared" si="32"/>
        <v>3181931.8049670965</v>
      </c>
      <c r="AA26" s="25">
        <f t="shared" si="32"/>
        <v>2365711.5505125551</v>
      </c>
      <c r="AB26" s="25">
        <f t="shared" si="32"/>
        <v>2793729.488824083</v>
      </c>
      <c r="AC26" s="25">
        <f t="shared" si="32"/>
        <v>2866724.7961330255</v>
      </c>
      <c r="AD26" s="25">
        <f t="shared" si="32"/>
        <v>3507092.7193432972</v>
      </c>
      <c r="AE26" s="25">
        <f t="shared" si="32"/>
        <v>3613267.7117926674</v>
      </c>
      <c r="AF26" s="25">
        <f t="shared" si="32"/>
        <v>2943038.0719560115</v>
      </c>
      <c r="AG26" s="25">
        <f t="shared" si="32"/>
        <v>2986171.6626385693</v>
      </c>
      <c r="AH26" s="25">
        <f t="shared" si="32"/>
        <v>3049213.0644053826</v>
      </c>
      <c r="AI26" s="25">
        <f t="shared" si="32"/>
        <v>3029305.2533211266</v>
      </c>
      <c r="AJ26" s="25">
        <f t="shared" si="32"/>
        <v>6380453.4525044076</v>
      </c>
      <c r="AK26" s="25">
        <f t="shared" si="32"/>
        <v>1712071.7532461125</v>
      </c>
      <c r="AL26" s="25">
        <f t="shared" si="32"/>
        <v>743224.94714559941</v>
      </c>
      <c r="AM26" s="26">
        <f>SUM(I26:AL26)</f>
        <v>87743677.353863299</v>
      </c>
    </row>
    <row r="27" spans="2:39" x14ac:dyDescent="0.3">
      <c r="AM27" s="27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Хмелев</dc:creator>
  <cp:lastModifiedBy>igonin</cp:lastModifiedBy>
  <dcterms:created xsi:type="dcterms:W3CDTF">2015-06-05T18:17:20Z</dcterms:created>
  <dcterms:modified xsi:type="dcterms:W3CDTF">2026-04-16T10:53:47Z</dcterms:modified>
</cp:coreProperties>
</file>