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4\КП Цех М14\Кровлля Цех М14\"/>
    </mc:Choice>
  </mc:AlternateContent>
  <xr:revisionPtr revIDLastSave="0" documentId="13_ncr:1_{AF887BBA-8226-48ED-9F4C-BCBA508B861C}" xr6:coauthVersionLast="47" xr6:coauthVersionMax="47" xr10:uidLastSave="{00000000-0000-0000-0000-000000000000}"/>
  <bookViews>
    <workbookView xWindow="-108" yWindow="-108" windowWidth="23256" windowHeight="13896" activeTab="1" xr2:uid="{8951FF27-18A0-4AA7-BA5E-0B1402BA396A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8" i="2" l="1"/>
  <c r="F78" i="2"/>
  <c r="F76" i="2"/>
  <c r="F77" i="2"/>
  <c r="F75" i="2"/>
  <c r="G71" i="2"/>
  <c r="F71" i="2"/>
  <c r="F63" i="2"/>
  <c r="F64" i="2"/>
  <c r="F65" i="2"/>
  <c r="F66" i="2"/>
  <c r="F67" i="2"/>
  <c r="F68" i="2"/>
  <c r="F69" i="2"/>
  <c r="F70" i="2"/>
  <c r="F62" i="2"/>
  <c r="I26" i="1"/>
  <c r="H26" i="1"/>
  <c r="C59" i="2"/>
  <c r="E57" i="2"/>
  <c r="E58" i="2"/>
  <c r="E56" i="2"/>
  <c r="E59" i="2" s="1"/>
  <c r="F59" i="2" s="1"/>
  <c r="C53" i="2"/>
  <c r="C54" i="2" s="1"/>
  <c r="E52" i="2"/>
  <c r="E51" i="2"/>
  <c r="E53" i="2" s="1"/>
  <c r="F54" i="2" s="1"/>
  <c r="D47" i="2"/>
  <c r="F48" i="2" s="1"/>
  <c r="E41" i="2"/>
  <c r="E42" i="2"/>
  <c r="E43" i="2"/>
  <c r="E44" i="2"/>
  <c r="D40" i="2"/>
  <c r="E40" i="2" s="1"/>
  <c r="E45" i="2" s="1"/>
  <c r="F45" i="2" s="1"/>
  <c r="E36" i="2"/>
  <c r="E37" i="2"/>
  <c r="D35" i="2"/>
  <c r="E35" i="2" s="1"/>
  <c r="E30" i="2"/>
  <c r="E31" i="2"/>
  <c r="E32" i="2"/>
  <c r="C29" i="2"/>
  <c r="E29" i="2" s="1"/>
  <c r="C28" i="2"/>
  <c r="E28" i="2" s="1"/>
  <c r="E25" i="2"/>
  <c r="C24" i="2"/>
  <c r="E24" i="2" s="1"/>
  <c r="C23" i="2"/>
  <c r="E23" i="2" s="1"/>
  <c r="E26" i="2" s="1"/>
  <c r="E19" i="2"/>
  <c r="E20" i="2"/>
  <c r="E18" i="2"/>
  <c r="E21" i="2" s="1"/>
  <c r="F21" i="2" s="1"/>
  <c r="E14" i="2"/>
  <c r="E15" i="2"/>
  <c r="E13" i="2"/>
  <c r="E9" i="2"/>
  <c r="E8" i="2"/>
  <c r="E10" i="2" s="1"/>
  <c r="F10" i="2" s="1"/>
  <c r="E3" i="2"/>
  <c r="E4" i="2"/>
  <c r="E2" i="2"/>
  <c r="G33" i="1"/>
  <c r="I5" i="1"/>
  <c r="H5" i="1"/>
  <c r="G2" i="1"/>
  <c r="G32" i="1"/>
  <c r="G31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E16" i="2" l="1"/>
  <c r="F16" i="2" s="1"/>
  <c r="E5" i="2"/>
  <c r="F5" i="2" s="1"/>
  <c r="E33" i="2"/>
  <c r="F33" i="2" s="1"/>
  <c r="E38" i="2"/>
  <c r="F38" i="2" s="1"/>
</calcChain>
</file>

<file path=xl/sharedStrings.xml><?xml version="1.0" encoding="utf-8"?>
<sst xmlns="http://schemas.openxmlformats.org/spreadsheetml/2006/main" count="156" uniqueCount="97">
  <si>
    <t>№</t>
  </si>
  <si>
    <t>Артикул</t>
  </si>
  <si>
    <t>Товары (работы, услуги)</t>
  </si>
  <si>
    <t>Кол-во</t>
  </si>
  <si>
    <t>Ед.</t>
  </si>
  <si>
    <t>Цена</t>
  </si>
  <si>
    <t>Сумма</t>
  </si>
  <si>
    <t>ПВХ Logicroof V-RP 1,5 мм мембрана серая 2,10x20 м</t>
  </si>
  <si>
    <t>м2</t>
  </si>
  <si>
    <t>Плиты теплоизоляционные LOGICPIR PROF Ф/Ф Г1 L-2385х1185х40</t>
  </si>
  <si>
    <t>Плиты теплоизоляционные LOGICPIR SLOPE-3,4% (J) СХ/СХ
1200х600х10-50</t>
  </si>
  <si>
    <t>Плиты теплоизоляционные LOGICPIR SLOPE-3,4% (K) СХМ/СХМ Г4
1200х600х50-90</t>
  </si>
  <si>
    <t>ТЕХНОРУФ Н ПРОФ (4 плит) 1200х600х60 мм</t>
  </si>
  <si>
    <t>м3</t>
  </si>
  <si>
    <t>Паробарьер СА 500, 108см</t>
  </si>
  <si>
    <t>Пленка пароизоляционная ТехноНИКОЛЬ 3x100 м  (300 м2/рул)</t>
  </si>
  <si>
    <t>Плиты минераловатные ТЕХНОРУФ В ЭКСТРА (5 плит) 1200х600х40
мм</t>
  </si>
  <si>
    <t>Пена монтажная ТЕХНОНИКОЛЬ 65 MAXIMUM Зимняя</t>
  </si>
  <si>
    <t>кг</t>
  </si>
  <si>
    <t>Рейка прижимная алюминиевая TERMOCLIP 2 м (100 п.м./упак)</t>
  </si>
  <si>
    <t>пог. м</t>
  </si>
  <si>
    <t>Саморез сверлоконечный ТехноНИКОЛЬ 5,5*35 (1000 шт/уп)</t>
  </si>
  <si>
    <t>шт</t>
  </si>
  <si>
    <t>Рейка краевая алюминиевая TERMOCLIP 2 м (100 п.м./упак)</t>
  </si>
  <si>
    <t>Мастика герметизирующая ТЕХНОНИКОЛЬ №71, ведро 3 кг</t>
  </si>
  <si>
    <t>Рейка в шве прижимная стальная TERMOCLIP 3000*31*2  (20
шт/упак)</t>
  </si>
  <si>
    <t>Плиты минераловатные ТЕХНОЛАЙТ ЭКСТРА (6 плит) 1200х600х100
мм (минераловатный утеплитель 35 кг/м3)</t>
  </si>
  <si>
    <t>Саморез сверлоконечный ТехноНИКОЛЬ 4,8*120 (350шт/уп)</t>
  </si>
  <si>
    <t>Герметик ПУ ТехноНИКОЛЬ Logicflex для плоских кровель, шт.</t>
  </si>
  <si>
    <t>Саморез остроконечный ТехноНИКОЛЬ 4,8*50 (500 шт/уп)</t>
  </si>
  <si>
    <t>Анкерный элемент TERMOCLIP 8*45 мм</t>
  </si>
  <si>
    <t>Круглый тарельчатый держатель TERMOCLIP LITE Ø 50 (800
шт./упак.)</t>
  </si>
  <si>
    <t>Геотекстиль термообработанный ПЭТ 300 гр 2х50м</t>
  </si>
  <si>
    <t>Технобарьер</t>
  </si>
  <si>
    <t>ПВХ Logicroof V-SR 1,5 мм мембрана серая 2 шт. 1x10 м</t>
  </si>
  <si>
    <t>Кровельное ограждение ТехноНИКОЛЬ КО/PRO/PV/600-3, Zn</t>
  </si>
  <si>
    <t>упак</t>
  </si>
  <si>
    <t>ПВХ Logicroof Walkway Puzzle дорожка серая 0,6*0,6м (50 шт/упак)</t>
  </si>
  <si>
    <t>Фартук из ПВХ-мембраны TERMOCLIP</t>
  </si>
  <si>
    <t>Саморез сверлоконечный ТехноНИКОЛЬ 4,8*60 (500 шт/уп)</t>
  </si>
  <si>
    <t>Воронка для ПВХ мембран XL503 с обогревом TERMOCLIP Ø110х450
мм (В14)</t>
  </si>
  <si>
    <t>Жидкий ПВХ ТехноНИКОЛЬ серый 1л с флаконом-апликатором</t>
  </si>
  <si>
    <t>Противопожарный защитный материал LOGICROOF NG, 1х30м</t>
  </si>
  <si>
    <t>МембранаLOGICROOF V-RP 1,5, ширина 0,95-1,56м (среднее 1,3м)-72,28 м (72,28*1,3=93,96м2)</t>
  </si>
  <si>
    <t xml:space="preserve"> Рейка прижимная алюминиевая ТехноНИКОЛЬ-72,28м</t>
  </si>
  <si>
    <t xml:space="preserve"> Геотекстиль нетканый из полиэфирного волокна, иглопробивной, поверхностная плотность 300 г/м2</t>
  </si>
  <si>
    <t>ё</t>
  </si>
  <si>
    <t>Плиты минераловатные ТЕХНОЛАЙТ ЭКСТРА толщ 100мм-2,6м3</t>
  </si>
  <si>
    <t xml:space="preserve"> Шурупы для крепления утеплителя и гидроизоляции к профилированному листу 4,8х120 мм-362шт</t>
  </si>
  <si>
    <t>Мембрана LOGICROOF V-RP 1,5, ширина 0,2 м</t>
  </si>
  <si>
    <t xml:space="preserve"> Сталь листовая оцинкованная, толщина 0,7 мм-1,61*5,595=9,008кг</t>
  </si>
  <si>
    <t xml:space="preserve"> Герметик силиконовый высокотемпературный однокомпонентный влаго-термостойкий, устойчивый к УФ-излучению, адгезионный к непористым поверхностям-5,32л</t>
  </si>
  <si>
    <t xml:space="preserve"> Пробарьер СА500 Технониколь или аналог</t>
  </si>
  <si>
    <t xml:space="preserve"> Рейка прижимная алюминиевая ТехноНИКОЛЬ-154,4м</t>
  </si>
  <si>
    <t>Мембрана LOGICROOF V-RP 1,5, ширина 0,60 м, 1.5 мм-108*0,6=64,8м2</t>
  </si>
  <si>
    <t xml:space="preserve"> Паробарьер СА500 или аналог</t>
  </si>
  <si>
    <t xml:space="preserve"> Рейка прижимная алюминиевая ТехноНИКОЛЬ-108м</t>
  </si>
  <si>
    <t xml:space="preserve"> Мастика герметизирующая ТЕХНОНИКОЛЬ № 71-21,6л</t>
  </si>
  <si>
    <t xml:space="preserve"> Саморез сверлоконечный ТехноНИКОЛЬ ф5,5х35 мм-1080шт</t>
  </si>
  <si>
    <t>Желоб металлический для водосточных систем, окрашенный, диаметр 125 мм, длина 3000 мм-142,48м</t>
  </si>
  <si>
    <t xml:space="preserve"> Соединитель желоба металлический для водосточных систем, окрашенный, диаметр 125 мм-48шт</t>
  </si>
  <si>
    <t xml:space="preserve"> Заглушка желоба металлическая для водосточных систем, окрашенная, диаметр 125 мм-4шт</t>
  </si>
  <si>
    <t>Труба металлическая для водосточных систем, окрашенная, диаметр 100 мм, длина 2000 мм-16м</t>
  </si>
  <si>
    <t xml:space="preserve"> Колено трубы 60° металлическое для водосточных систем, окрашенное, диаметр 100 мм-8 шт</t>
  </si>
  <si>
    <t xml:space="preserve"> Колено трубы сливное 60° металлическое для водосточных систем, окрашенное, диаметр 100 мм-8шт</t>
  </si>
  <si>
    <t xml:space="preserve"> Кронштейн желоба металлический для водосточных систем, окрашенный, диаметр 125 мм, длина 320 мм-238шт</t>
  </si>
  <si>
    <t xml:space="preserve"> Хомут для труб металлический для водосточных систем, окрашенный, диаметр 100 мм-32 шт</t>
  </si>
  <si>
    <t xml:space="preserve"> ЭП-0199 20 кг 0,4 кг, серый УТ000010781</t>
  </si>
  <si>
    <t xml:space="preserve">13,059*1,01*1,03 </t>
  </si>
  <si>
    <t xml:space="preserve"> Гнутый равнополочный швеллер 80(Н)х60х4 по ГОСТ8278-83, С345-4845,75кг</t>
  </si>
  <si>
    <t xml:space="preserve"> Сталь листовая-20 по ГОСТ27772-2021, С345-8213,52кг</t>
  </si>
  <si>
    <t>Выключатель автоматический KEAZ OptiMat-1600-S2-3P-85-F-MR7.0-B-C2200-M2-P00-S1-03 KEAZ -1 шт;</t>
  </si>
  <si>
    <t xml:space="preserve">  - Авт. выкл. NM8N-800S TM 3P 630А 50кА с рег. термомаг. расцепителем (R) NM8N-800S TM CHINT - 27 шт;</t>
  </si>
  <si>
    <t xml:space="preserve">  - Выключатель автоматический Протон М-25В-МР4 LSI-ВА50-45Про-1600А-85кА-3П-ГП 7005209 - 2 шт</t>
  </si>
  <si>
    <t>Сетка фасадная щелочестойкая ТЕХНОНИКОЛЬ</t>
  </si>
  <si>
    <t xml:space="preserve">1276 кг. (5,5 кг/м2 на 4 мм). +Плиты из каменной ваты ТЕХНОФАС ОПТИМА - 50 мм - 216м2. </t>
  </si>
  <si>
    <t>Угловой ПВХ профиль с армирующей сеткой -410п.м</t>
  </si>
  <si>
    <t xml:space="preserve"> Герметик ТЕХНОНИКОЛЬ 2К-38л (314,0 м.п. (0,12 л/м.п.)), </t>
  </si>
  <si>
    <t xml:space="preserve"> Анкерный дюбель TERMOCLIP полиамидный 8x45-177шт,</t>
  </si>
  <si>
    <t>Саморез сверлоконечный TERMOCLIP 4.8х60-177шт шаг 250 мм</t>
  </si>
  <si>
    <t xml:space="preserve"> Профиль цокольный 50 Al ЦП-50-24п.м</t>
  </si>
  <si>
    <t>Дюбель фасадный тарельчатый TERMOCLIP 8х125-1933шт (9 шт./м2</t>
  </si>
  <si>
    <t xml:space="preserve">2000 - 232м2. ., шаг 250мм, ,., ), </t>
  </si>
  <si>
    <t>Оцинкованная сталь с полимерным покрытием, толщ. 0,7 мм RAL 1001, шириной 220 мм-21м.п., 4,5м2.</t>
  </si>
  <si>
    <t>пм</t>
  </si>
  <si>
    <t>ТЕХНОНИКОЛЬ 210</t>
  </si>
  <si>
    <t>Огнезащитная обработка конструкций (до R15)</t>
  </si>
  <si>
    <t>Гидроабразивная очистка металлических поверхностей (существующие м/к)</t>
  </si>
  <si>
    <t>4 594,31</t>
  </si>
  <si>
    <t>Обеспыливание поверхности (существующие м/к)</t>
  </si>
  <si>
    <t>Огрунтовка металлических поверхностей за один раз: грунтовкой ГФ-021 за 1 раз (существующие м/к)</t>
  </si>
  <si>
    <t>Окраска металлических огрунтованных поверхностей огнезащитной краской КЕДР МЕТ КО</t>
  </si>
  <si>
    <t>8 962,53</t>
  </si>
  <si>
    <t>Окраска металлических огрунтованных поверхностей: эмалью ПФ-115 за 2 раза</t>
  </si>
  <si>
    <t>Огнезащитная обработка конструкций (до R90)</t>
  </si>
  <si>
    <t>Окраска металлических огрунтованных поверхностей огнезащитной краской КЕДР МЕТ КО (существующие м/к)</t>
  </si>
  <si>
    <t>Окраска металлических огрунтованных поверхностей: эмалью ПФ-115 за 2 раза (существующие м/к)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</si>
</sst>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00000"/>
    <numFmt numFmtId="165" formatCode="0.0000"/>
    <numFmt numFmtId="166" formatCode="0.000"/>
    <numFmt numFmtId="167" formatCode="0.0"/>
    <numFmt numFmtId="168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"/>
      <color indexed="8"/>
      <name val="Arial"/>
      <family val="2"/>
    </font>
    <font>
      <b/>
      <sz val="8"/>
      <color indexed="8"/>
      <name val="Arial"/>
      <family val="2"/>
    </font>
    <font>
      <sz val="7"/>
      <color indexed="8"/>
      <name val="Arial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8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 indent="2"/>
    </xf>
    <xf numFmtId="1" fontId="3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left" vertical="top" shrinkToFit="1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 shrinkToFit="1"/>
    </xf>
    <xf numFmtId="164" fontId="3" fillId="0" borderId="1" xfId="0" applyNumberFormat="1" applyFont="1" applyBorder="1" applyAlignment="1">
      <alignment horizontal="left" vertical="top" shrinkToFit="1"/>
    </xf>
    <xf numFmtId="0" fontId="5" fillId="0" borderId="1" xfId="0" applyFont="1" applyBorder="1" applyAlignment="1">
      <alignment horizontal="left" vertical="top" wrapText="1"/>
    </xf>
    <xf numFmtId="165" fontId="3" fillId="0" borderId="1" xfId="0" applyNumberFormat="1" applyFont="1" applyBorder="1" applyAlignment="1">
      <alignment horizontal="right" vertical="top" shrinkToFit="1"/>
    </xf>
    <xf numFmtId="1" fontId="3" fillId="0" borderId="1" xfId="0" applyNumberFormat="1" applyFont="1" applyBorder="1" applyAlignment="1">
      <alignment horizontal="right" vertical="top" shrinkToFit="1"/>
    </xf>
    <xf numFmtId="166" fontId="3" fillId="0" borderId="1" xfId="0" applyNumberFormat="1" applyFont="1" applyBorder="1" applyAlignment="1">
      <alignment horizontal="right" vertical="top" shrinkToFit="1"/>
    </xf>
    <xf numFmtId="167" fontId="3" fillId="0" borderId="1" xfId="0" applyNumberFormat="1" applyFont="1" applyBorder="1" applyAlignment="1">
      <alignment horizontal="right" vertical="top" shrinkToFit="1"/>
    </xf>
    <xf numFmtId="3" fontId="3" fillId="0" borderId="1" xfId="0" applyNumberFormat="1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top" wrapText="1"/>
    </xf>
    <xf numFmtId="43" fontId="0" fillId="0" borderId="0" xfId="1" applyFont="1"/>
    <xf numFmtId="43" fontId="2" fillId="0" borderId="0" xfId="1" applyFont="1"/>
    <xf numFmtId="168" fontId="0" fillId="0" borderId="0" xfId="0" applyNumberFormat="1"/>
    <xf numFmtId="4" fontId="3" fillId="0" borderId="0" xfId="0" applyNumberFormat="1" applyFont="1" applyFill="1" applyBorder="1" applyAlignment="1">
      <alignment horizontal="right" vertical="top" wrapText="1"/>
    </xf>
    <xf numFmtId="0" fontId="0" fillId="0" borderId="0" xfId="0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7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D08-3CE0-4417-9025-DE0CD3BF8C51}">
  <dimension ref="A1:J33"/>
  <sheetViews>
    <sheetView topLeftCell="A13" zoomScale="140" zoomScaleNormal="140" workbookViewId="0">
      <selection activeCell="C3" sqref="C3"/>
    </sheetView>
  </sheetViews>
  <sheetFormatPr defaultRowHeight="14.4" x14ac:dyDescent="0.3"/>
  <cols>
    <col min="3" max="3" width="32.88671875" customWidth="1"/>
    <col min="7" max="7" width="13.77734375" bestFit="1" customWidth="1"/>
    <col min="8" max="8" width="13.77734375" style="18" bestFit="1" customWidth="1"/>
    <col min="9" max="9" width="10.77734375" bestFit="1" customWidth="1"/>
  </cols>
  <sheetData>
    <row r="1" spans="1:9" x14ac:dyDescent="0.3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5" t="s">
        <v>5</v>
      </c>
      <c r="G1" s="5" t="s">
        <v>6</v>
      </c>
    </row>
    <row r="2" spans="1:9" ht="19.2" x14ac:dyDescent="0.3">
      <c r="A2" s="6">
        <v>1</v>
      </c>
      <c r="B2" s="7">
        <v>500464</v>
      </c>
      <c r="C2" s="8" t="s">
        <v>7</v>
      </c>
      <c r="D2" s="16">
        <v>7602</v>
      </c>
      <c r="E2" s="8" t="s">
        <v>8</v>
      </c>
      <c r="F2" s="17">
        <v>1075.57</v>
      </c>
      <c r="G2" s="17">
        <f t="shared" ref="G2:G31" si="0">F2*D2</f>
        <v>8176483.1399999997</v>
      </c>
    </row>
    <row r="3" spans="1:9" ht="19.2" x14ac:dyDescent="0.3">
      <c r="A3" s="6">
        <v>2</v>
      </c>
      <c r="B3" s="7">
        <v>644712</v>
      </c>
      <c r="C3" s="8" t="s">
        <v>9</v>
      </c>
      <c r="D3" s="17">
        <v>7065.5625</v>
      </c>
      <c r="E3" s="8" t="s">
        <v>8</v>
      </c>
      <c r="F3" s="9">
        <v>818.35</v>
      </c>
      <c r="G3" s="17">
        <f t="shared" si="0"/>
        <v>5782103.0718750004</v>
      </c>
    </row>
    <row r="4" spans="1:9" ht="28.8" x14ac:dyDescent="0.3">
      <c r="A4" s="6">
        <v>3</v>
      </c>
      <c r="B4" s="10">
        <v>64660</v>
      </c>
      <c r="C4" s="11" t="s">
        <v>10</v>
      </c>
      <c r="D4" s="17">
        <v>2306.88</v>
      </c>
      <c r="E4" s="8" t="s">
        <v>8</v>
      </c>
      <c r="F4" s="9">
        <v>649.1</v>
      </c>
      <c r="G4" s="17">
        <f t="shared" si="0"/>
        <v>1497395.8080000002</v>
      </c>
    </row>
    <row r="5" spans="1:9" ht="28.8" x14ac:dyDescent="0.3">
      <c r="A5" s="6">
        <v>4</v>
      </c>
      <c r="B5" s="7">
        <v>645014</v>
      </c>
      <c r="C5" s="11" t="s">
        <v>11</v>
      </c>
      <c r="D5" s="9">
        <v>852.48</v>
      </c>
      <c r="E5" s="8" t="s">
        <v>8</v>
      </c>
      <c r="F5" s="17">
        <v>1682.99</v>
      </c>
      <c r="G5" s="17">
        <f t="shared" si="0"/>
        <v>1434715.3152000001</v>
      </c>
      <c r="H5" s="18">
        <f>G5+G4</f>
        <v>2932111.1232000003</v>
      </c>
      <c r="I5" s="20">
        <f>H5/3159.36</f>
        <v>928.07123062898825</v>
      </c>
    </row>
    <row r="6" spans="1:9" x14ac:dyDescent="0.3">
      <c r="A6" s="6">
        <v>5</v>
      </c>
      <c r="B6" s="7">
        <v>524890</v>
      </c>
      <c r="C6" s="8" t="s">
        <v>12</v>
      </c>
      <c r="D6" s="12">
        <v>428.71679999999998</v>
      </c>
      <c r="E6" s="8" t="s">
        <v>13</v>
      </c>
      <c r="F6" s="17">
        <v>8783.34</v>
      </c>
      <c r="G6" s="17">
        <f t="shared" si="0"/>
        <v>3765565.418112</v>
      </c>
    </row>
    <row r="7" spans="1:9" x14ac:dyDescent="0.3">
      <c r="A7" s="6">
        <v>6</v>
      </c>
      <c r="B7" s="7">
        <v>528103</v>
      </c>
      <c r="C7" s="8" t="s">
        <v>14</v>
      </c>
      <c r="D7" s="16">
        <v>7236</v>
      </c>
      <c r="E7" s="8" t="s">
        <v>8</v>
      </c>
      <c r="F7" s="9">
        <v>243.79</v>
      </c>
      <c r="G7" s="17">
        <f t="shared" si="0"/>
        <v>1764064.44</v>
      </c>
    </row>
    <row r="8" spans="1:9" ht="19.2" x14ac:dyDescent="0.3">
      <c r="A8" s="6">
        <v>7</v>
      </c>
      <c r="B8" s="7">
        <v>338080</v>
      </c>
      <c r="C8" s="8" t="s">
        <v>15</v>
      </c>
      <c r="D8" s="13">
        <v>300</v>
      </c>
      <c r="E8" s="8" t="s">
        <v>8</v>
      </c>
      <c r="F8" s="9">
        <v>28.02</v>
      </c>
      <c r="G8" s="17">
        <f t="shared" si="0"/>
        <v>8406</v>
      </c>
    </row>
    <row r="9" spans="1:9" ht="28.8" x14ac:dyDescent="0.3">
      <c r="A9" s="6">
        <v>8</v>
      </c>
      <c r="B9" s="7">
        <v>494775</v>
      </c>
      <c r="C9" s="11" t="s">
        <v>16</v>
      </c>
      <c r="D9" s="14">
        <v>2.5920000000000001</v>
      </c>
      <c r="E9" s="8" t="s">
        <v>13</v>
      </c>
      <c r="F9" s="17">
        <v>12802.23</v>
      </c>
      <c r="G9" s="17">
        <f t="shared" si="0"/>
        <v>33183.380160000001</v>
      </c>
    </row>
    <row r="10" spans="1:9" ht="19.2" x14ac:dyDescent="0.3">
      <c r="A10" s="6">
        <v>9</v>
      </c>
      <c r="B10" s="7">
        <v>528374</v>
      </c>
      <c r="C10" s="8" t="s">
        <v>17</v>
      </c>
      <c r="D10" s="15">
        <v>10.199999999999999</v>
      </c>
      <c r="E10" s="8" t="s">
        <v>18</v>
      </c>
      <c r="F10" s="9">
        <v>509.23</v>
      </c>
      <c r="G10" s="17">
        <f t="shared" si="0"/>
        <v>5194.1459999999997</v>
      </c>
    </row>
    <row r="11" spans="1:9" ht="19.2" x14ac:dyDescent="0.3">
      <c r="A11" s="6">
        <v>10</v>
      </c>
      <c r="B11" s="7">
        <v>133880</v>
      </c>
      <c r="C11" s="8" t="s">
        <v>19</v>
      </c>
      <c r="D11" s="13">
        <v>600</v>
      </c>
      <c r="E11" s="8" t="s">
        <v>20</v>
      </c>
      <c r="F11" s="9">
        <v>116.74</v>
      </c>
      <c r="G11" s="17">
        <f t="shared" si="0"/>
        <v>70044</v>
      </c>
    </row>
    <row r="12" spans="1:9" ht="19.2" x14ac:dyDescent="0.3">
      <c r="A12" s="6">
        <v>11</v>
      </c>
      <c r="B12" s="7">
        <v>336074</v>
      </c>
      <c r="C12" s="8" t="s">
        <v>21</v>
      </c>
      <c r="D12" s="16">
        <v>5000</v>
      </c>
      <c r="E12" s="8" t="s">
        <v>22</v>
      </c>
      <c r="F12" s="9">
        <v>5.38</v>
      </c>
      <c r="G12" s="17">
        <f t="shared" si="0"/>
        <v>26900</v>
      </c>
    </row>
    <row r="13" spans="1:9" ht="19.2" x14ac:dyDescent="0.3">
      <c r="A13" s="6">
        <v>12</v>
      </c>
      <c r="B13" s="7">
        <v>133879</v>
      </c>
      <c r="C13" s="8" t="s">
        <v>23</v>
      </c>
      <c r="D13" s="13">
        <v>600</v>
      </c>
      <c r="E13" s="8" t="s">
        <v>20</v>
      </c>
      <c r="F13" s="9">
        <v>146.44</v>
      </c>
      <c r="G13" s="17">
        <f t="shared" si="0"/>
        <v>87864</v>
      </c>
    </row>
    <row r="14" spans="1:9" ht="19.2" x14ac:dyDescent="0.3">
      <c r="A14" s="6">
        <v>13</v>
      </c>
      <c r="B14" s="7">
        <v>450121</v>
      </c>
      <c r="C14" s="8" t="s">
        <v>24</v>
      </c>
      <c r="D14" s="13">
        <v>81</v>
      </c>
      <c r="E14" s="8" t="s">
        <v>18</v>
      </c>
      <c r="F14" s="9">
        <v>260.04000000000002</v>
      </c>
      <c r="G14" s="17">
        <f t="shared" si="0"/>
        <v>21063.24</v>
      </c>
    </row>
    <row r="15" spans="1:9" ht="28.8" x14ac:dyDescent="0.3">
      <c r="A15" s="6">
        <v>14</v>
      </c>
      <c r="B15" s="7">
        <v>124618</v>
      </c>
      <c r="C15" s="11" t="s">
        <v>25</v>
      </c>
      <c r="D15" s="13">
        <v>120</v>
      </c>
      <c r="E15" s="8" t="s">
        <v>20</v>
      </c>
      <c r="F15" s="9">
        <v>277.36</v>
      </c>
      <c r="G15" s="17">
        <f t="shared" si="0"/>
        <v>33283.200000000004</v>
      </c>
    </row>
    <row r="16" spans="1:9" ht="28.8" x14ac:dyDescent="0.3">
      <c r="A16" s="6">
        <v>15</v>
      </c>
      <c r="B16" s="10">
        <v>12202</v>
      </c>
      <c r="C16" s="11" t="s">
        <v>26</v>
      </c>
      <c r="D16" s="14">
        <v>3.024</v>
      </c>
      <c r="E16" s="8" t="s">
        <v>13</v>
      </c>
      <c r="F16" s="17">
        <v>3310</v>
      </c>
      <c r="G16" s="17">
        <f t="shared" si="0"/>
        <v>10009.44</v>
      </c>
    </row>
    <row r="17" spans="1:10" ht="19.2" x14ac:dyDescent="0.3">
      <c r="A17" s="6">
        <v>16</v>
      </c>
      <c r="B17" s="7">
        <v>335072</v>
      </c>
      <c r="C17" s="8" t="s">
        <v>27</v>
      </c>
      <c r="D17" s="13">
        <v>700</v>
      </c>
      <c r="E17" s="8" t="s">
        <v>22</v>
      </c>
      <c r="F17" s="9">
        <v>13.69</v>
      </c>
      <c r="G17" s="17">
        <f t="shared" si="0"/>
        <v>9583</v>
      </c>
    </row>
    <row r="18" spans="1:10" ht="19.2" x14ac:dyDescent="0.3">
      <c r="A18" s="6">
        <v>17</v>
      </c>
      <c r="B18" s="10">
        <v>40415</v>
      </c>
      <c r="C18" s="8" t="s">
        <v>28</v>
      </c>
      <c r="D18" s="13">
        <v>36</v>
      </c>
      <c r="E18" s="8" t="s">
        <v>22</v>
      </c>
      <c r="F18" s="9">
        <v>620.52</v>
      </c>
      <c r="G18" s="17">
        <f t="shared" si="0"/>
        <v>22338.720000000001</v>
      </c>
    </row>
    <row r="19" spans="1:10" ht="19.2" x14ac:dyDescent="0.3">
      <c r="A19" s="6">
        <v>18</v>
      </c>
      <c r="B19" s="10">
        <v>30214</v>
      </c>
      <c r="C19" s="8" t="s">
        <v>29</v>
      </c>
      <c r="D19" s="16">
        <v>1500</v>
      </c>
      <c r="E19" s="8" t="s">
        <v>22</v>
      </c>
      <c r="F19" s="9">
        <v>4.58</v>
      </c>
      <c r="G19" s="17">
        <f t="shared" si="0"/>
        <v>6870</v>
      </c>
    </row>
    <row r="20" spans="1:10" x14ac:dyDescent="0.3">
      <c r="A20" s="6">
        <v>19</v>
      </c>
      <c r="B20" s="7">
        <v>124613</v>
      </c>
      <c r="C20" s="8" t="s">
        <v>30</v>
      </c>
      <c r="D20" s="16">
        <v>2500</v>
      </c>
      <c r="E20" s="8" t="s">
        <v>22</v>
      </c>
      <c r="F20" s="9">
        <v>2.58</v>
      </c>
      <c r="G20" s="17">
        <f t="shared" si="0"/>
        <v>6450</v>
      </c>
    </row>
    <row r="21" spans="1:10" ht="28.8" x14ac:dyDescent="0.3">
      <c r="A21" s="6">
        <v>20</v>
      </c>
      <c r="B21" s="7">
        <v>149270</v>
      </c>
      <c r="C21" s="11" t="s">
        <v>31</v>
      </c>
      <c r="D21" s="13">
        <v>800</v>
      </c>
      <c r="E21" s="8" t="s">
        <v>22</v>
      </c>
      <c r="F21" s="9">
        <v>5.9</v>
      </c>
      <c r="G21" s="17">
        <f t="shared" si="0"/>
        <v>4720</v>
      </c>
    </row>
    <row r="22" spans="1:10" ht="19.2" x14ac:dyDescent="0.3">
      <c r="A22" s="6">
        <v>21</v>
      </c>
      <c r="B22" s="7">
        <v>342509</v>
      </c>
      <c r="C22" s="8" t="s">
        <v>32</v>
      </c>
      <c r="D22" s="13">
        <v>100</v>
      </c>
      <c r="E22" s="8" t="s">
        <v>8</v>
      </c>
      <c r="F22" s="9">
        <v>97.52</v>
      </c>
      <c r="G22" s="17">
        <f t="shared" si="0"/>
        <v>9752</v>
      </c>
    </row>
    <row r="23" spans="1:10" x14ac:dyDescent="0.3">
      <c r="A23" s="6">
        <v>22</v>
      </c>
      <c r="B23" s="7">
        <v>691611</v>
      </c>
      <c r="C23" s="8" t="s">
        <v>33</v>
      </c>
      <c r="D23" s="13">
        <v>80</v>
      </c>
      <c r="E23" s="8" t="s">
        <v>8</v>
      </c>
      <c r="F23" s="9">
        <v>304.77</v>
      </c>
      <c r="G23" s="17">
        <f t="shared" si="0"/>
        <v>24381.599999999999</v>
      </c>
    </row>
    <row r="24" spans="1:10" ht="19.2" x14ac:dyDescent="0.3">
      <c r="A24" s="6">
        <v>23</v>
      </c>
      <c r="B24" s="7">
        <v>422528</v>
      </c>
      <c r="C24" s="8" t="s">
        <v>34</v>
      </c>
      <c r="D24" s="13">
        <v>20</v>
      </c>
      <c r="E24" s="8" t="s">
        <v>8</v>
      </c>
      <c r="F24" s="17">
        <v>1064.5899999999999</v>
      </c>
      <c r="G24" s="17">
        <f t="shared" si="0"/>
        <v>21291.8</v>
      </c>
    </row>
    <row r="25" spans="1:10" ht="19.2" x14ac:dyDescent="0.3">
      <c r="A25" s="6">
        <v>24</v>
      </c>
      <c r="B25" s="10">
        <v>89020</v>
      </c>
      <c r="C25" s="8" t="s">
        <v>35</v>
      </c>
      <c r="D25" s="13">
        <v>25</v>
      </c>
      <c r="E25" s="8" t="s">
        <v>36</v>
      </c>
      <c r="F25" s="17">
        <v>3960.86</v>
      </c>
      <c r="G25" s="17">
        <f t="shared" si="0"/>
        <v>99021.5</v>
      </c>
    </row>
    <row r="26" spans="1:10" ht="19.2" x14ac:dyDescent="0.3">
      <c r="A26" s="6">
        <v>25</v>
      </c>
      <c r="B26" s="7">
        <v>465572</v>
      </c>
      <c r="C26" s="8" t="s">
        <v>37</v>
      </c>
      <c r="D26" s="13">
        <v>943</v>
      </c>
      <c r="E26" s="8" t="s">
        <v>22</v>
      </c>
      <c r="F26" s="9">
        <v>845.26</v>
      </c>
      <c r="G26" s="17">
        <f t="shared" si="0"/>
        <v>797080.17999999993</v>
      </c>
      <c r="H26" s="18">
        <f>G26/339.48</f>
        <v>2347.9444444444443</v>
      </c>
      <c r="I26" s="20">
        <f>H26*1.2</f>
        <v>2817.5333333333333</v>
      </c>
      <c r="J26" t="s">
        <v>8</v>
      </c>
    </row>
    <row r="27" spans="1:10" x14ac:dyDescent="0.3">
      <c r="A27" s="6">
        <v>26</v>
      </c>
      <c r="B27" s="7">
        <v>128001</v>
      </c>
      <c r="C27" s="8" t="s">
        <v>38</v>
      </c>
      <c r="D27" s="13">
        <v>36</v>
      </c>
      <c r="E27" s="8" t="s">
        <v>22</v>
      </c>
      <c r="F27" s="9">
        <v>397.22</v>
      </c>
      <c r="G27" s="17">
        <f t="shared" si="0"/>
        <v>14299.920000000002</v>
      </c>
    </row>
    <row r="28" spans="1:10" ht="19.2" x14ac:dyDescent="0.3">
      <c r="A28" s="6">
        <v>27</v>
      </c>
      <c r="B28" s="7">
        <v>228680</v>
      </c>
      <c r="C28" s="8" t="s">
        <v>39</v>
      </c>
      <c r="D28" s="13">
        <v>500</v>
      </c>
      <c r="E28" s="8" t="s">
        <v>22</v>
      </c>
      <c r="F28" s="9">
        <v>4.76</v>
      </c>
      <c r="G28" s="17">
        <f t="shared" si="0"/>
        <v>2380</v>
      </c>
    </row>
    <row r="29" spans="1:10" ht="28.8" x14ac:dyDescent="0.3">
      <c r="A29" s="6">
        <v>28</v>
      </c>
      <c r="B29" s="7">
        <v>149244</v>
      </c>
      <c r="C29" s="11" t="s">
        <v>40</v>
      </c>
      <c r="D29" s="13">
        <v>36</v>
      </c>
      <c r="E29" s="8" t="s">
        <v>22</v>
      </c>
      <c r="F29" s="17">
        <v>9086.5499999999993</v>
      </c>
      <c r="G29" s="17">
        <f t="shared" si="0"/>
        <v>327115.8</v>
      </c>
    </row>
    <row r="30" spans="1:10" ht="19.2" x14ac:dyDescent="0.3">
      <c r="A30" s="6">
        <v>29</v>
      </c>
      <c r="B30" s="7">
        <v>360957</v>
      </c>
      <c r="C30" s="8" t="s">
        <v>41</v>
      </c>
      <c r="D30" s="13">
        <v>12</v>
      </c>
      <c r="E30" s="8" t="s">
        <v>22</v>
      </c>
      <c r="F30" s="17">
        <v>4096.57</v>
      </c>
      <c r="G30" s="17">
        <f t="shared" si="0"/>
        <v>49158.84</v>
      </c>
    </row>
    <row r="31" spans="1:10" ht="19.2" x14ac:dyDescent="0.3">
      <c r="A31" s="6">
        <v>30</v>
      </c>
      <c r="B31" s="7">
        <v>530464</v>
      </c>
      <c r="C31" s="8" t="s">
        <v>42</v>
      </c>
      <c r="D31" s="13">
        <v>510</v>
      </c>
      <c r="E31" s="8" t="s">
        <v>8</v>
      </c>
      <c r="F31" s="17">
        <v>1091.77</v>
      </c>
      <c r="G31" s="17">
        <f t="shared" si="0"/>
        <v>556802.69999999995</v>
      </c>
    </row>
    <row r="32" spans="1:10" x14ac:dyDescent="0.3">
      <c r="G32" s="19">
        <f>SUM(G2:G31)</f>
        <v>24667520.659347001</v>
      </c>
      <c r="H32" s="18">
        <v>1.2</v>
      </c>
    </row>
    <row r="33" spans="7:7" x14ac:dyDescent="0.3">
      <c r="G33" s="21">
        <f>G32/H32</f>
        <v>20556267.216122501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8EA95-9130-4095-9222-DEF321591E79}">
  <dimension ref="A2:I93"/>
  <sheetViews>
    <sheetView tabSelected="1" topLeftCell="A79" workbookViewId="0">
      <selection activeCell="H86" sqref="H86"/>
    </sheetView>
  </sheetViews>
  <sheetFormatPr defaultRowHeight="14.4" x14ac:dyDescent="0.3"/>
  <cols>
    <col min="2" max="2" width="60" style="22" customWidth="1"/>
    <col min="4" max="4" width="12" bestFit="1" customWidth="1"/>
    <col min="5" max="6" width="12.6640625" bestFit="1" customWidth="1"/>
    <col min="7" max="7" width="10.6640625" bestFit="1" customWidth="1"/>
  </cols>
  <sheetData>
    <row r="2" spans="1:9" ht="28.8" x14ac:dyDescent="0.3">
      <c r="B2" s="22" t="s">
        <v>43</v>
      </c>
      <c r="C2">
        <v>93.96</v>
      </c>
      <c r="D2">
        <v>1075.57</v>
      </c>
      <c r="E2">
        <f>D2*C2</f>
        <v>101060.55719999998</v>
      </c>
      <c r="I2" t="s">
        <v>46</v>
      </c>
    </row>
    <row r="3" spans="1:9" x14ac:dyDescent="0.3">
      <c r="B3" s="22" t="s">
        <v>44</v>
      </c>
      <c r="C3">
        <v>72.28</v>
      </c>
      <c r="D3">
        <v>116.74</v>
      </c>
      <c r="E3">
        <f t="shared" ref="E3:E4" si="0">D3*C3</f>
        <v>8437.9671999999991</v>
      </c>
    </row>
    <row r="4" spans="1:9" ht="28.8" x14ac:dyDescent="0.3">
      <c r="B4" s="22" t="s">
        <v>45</v>
      </c>
      <c r="C4">
        <v>72.28</v>
      </c>
      <c r="D4">
        <v>300</v>
      </c>
      <c r="E4">
        <f t="shared" si="0"/>
        <v>21684</v>
      </c>
    </row>
    <row r="5" spans="1:9" x14ac:dyDescent="0.3">
      <c r="E5">
        <f>SUM(E2:E4)</f>
        <v>131182.52439999999</v>
      </c>
      <c r="F5">
        <f>E5/72.28</f>
        <v>1814.921477587161</v>
      </c>
    </row>
    <row r="8" spans="1:9" x14ac:dyDescent="0.3">
      <c r="B8" s="22" t="s">
        <v>47</v>
      </c>
      <c r="C8">
        <v>2.6</v>
      </c>
      <c r="D8">
        <v>3310</v>
      </c>
      <c r="E8">
        <f>D8*C8</f>
        <v>8606</v>
      </c>
    </row>
    <row r="9" spans="1:9" ht="29.4" thickBot="1" x14ac:dyDescent="0.35">
      <c r="B9" s="22" t="s">
        <v>48</v>
      </c>
      <c r="C9">
        <v>362</v>
      </c>
      <c r="D9">
        <v>13.69</v>
      </c>
      <c r="E9">
        <f>D9*C9</f>
        <v>4955.78</v>
      </c>
    </row>
    <row r="10" spans="1:9" ht="16.2" thickBot="1" x14ac:dyDescent="0.35">
      <c r="A10" s="23" t="s">
        <v>8</v>
      </c>
      <c r="B10" s="24">
        <v>93.96</v>
      </c>
      <c r="E10" s="18">
        <f>SUM(E8:E9)</f>
        <v>13561.779999999999</v>
      </c>
      <c r="F10" s="20">
        <f>E10/93.96</f>
        <v>144.335674755215</v>
      </c>
    </row>
    <row r="13" spans="1:9" ht="28.8" x14ac:dyDescent="0.3">
      <c r="B13" s="22" t="s">
        <v>43</v>
      </c>
      <c r="C13">
        <v>93.96</v>
      </c>
      <c r="D13">
        <v>1075.57</v>
      </c>
      <c r="E13">
        <f>D13*C13</f>
        <v>101060.55719999998</v>
      </c>
    </row>
    <row r="14" spans="1:9" x14ac:dyDescent="0.3">
      <c r="B14" s="22" t="s">
        <v>44</v>
      </c>
      <c r="C14">
        <v>72.28</v>
      </c>
      <c r="D14">
        <v>116.74</v>
      </c>
      <c r="E14">
        <f t="shared" ref="E14:E15" si="1">D14*C14</f>
        <v>8437.9671999999991</v>
      </c>
    </row>
    <row r="15" spans="1:9" ht="28.8" x14ac:dyDescent="0.3">
      <c r="B15" s="22" t="s">
        <v>45</v>
      </c>
      <c r="C15">
        <v>93.96</v>
      </c>
      <c r="D15">
        <v>300</v>
      </c>
      <c r="E15">
        <f t="shared" si="1"/>
        <v>28187.999999999996</v>
      </c>
    </row>
    <row r="16" spans="1:9" x14ac:dyDescent="0.3">
      <c r="E16">
        <f>SUM(E13:E15)</f>
        <v>137686.52439999997</v>
      </c>
      <c r="F16">
        <f>E16/72.28</f>
        <v>1904.9048754842274</v>
      </c>
    </row>
    <row r="18" spans="2:6" x14ac:dyDescent="0.3">
      <c r="B18" s="22" t="s">
        <v>49</v>
      </c>
      <c r="C18">
        <v>10.57</v>
      </c>
      <c r="D18">
        <v>1075.57</v>
      </c>
      <c r="E18">
        <f>D18*C18</f>
        <v>11368.7749</v>
      </c>
    </row>
    <row r="19" spans="2:6" x14ac:dyDescent="0.3">
      <c r="B19" s="22" t="s">
        <v>50</v>
      </c>
      <c r="C19">
        <v>10.57</v>
      </c>
      <c r="D19">
        <v>1100</v>
      </c>
      <c r="E19">
        <f t="shared" ref="E19:E20" si="2">D19*C19</f>
        <v>11627</v>
      </c>
    </row>
    <row r="20" spans="2:6" ht="43.2" x14ac:dyDescent="0.3">
      <c r="B20" s="22" t="s">
        <v>51</v>
      </c>
      <c r="C20">
        <v>10.57</v>
      </c>
      <c r="D20" s="9">
        <v>97.52</v>
      </c>
      <c r="E20">
        <f t="shared" si="2"/>
        <v>1030.7864</v>
      </c>
    </row>
    <row r="21" spans="2:6" x14ac:dyDescent="0.3">
      <c r="E21">
        <f>SUM(E18:E20)</f>
        <v>24026.561300000001</v>
      </c>
      <c r="F21">
        <f>E21/10.57</f>
        <v>2273.09</v>
      </c>
    </row>
    <row r="23" spans="2:6" x14ac:dyDescent="0.3">
      <c r="B23" s="22" t="s">
        <v>49</v>
      </c>
      <c r="C23">
        <f>69.48*1.1</f>
        <v>76.428000000000011</v>
      </c>
      <c r="D23">
        <v>1075.57</v>
      </c>
      <c r="E23">
        <f>D23*C23</f>
        <v>82203.663960000005</v>
      </c>
    </row>
    <row r="24" spans="2:6" x14ac:dyDescent="0.3">
      <c r="B24" s="22" t="s">
        <v>52</v>
      </c>
      <c r="C24">
        <f>69.48*1.1</f>
        <v>76.428000000000011</v>
      </c>
      <c r="D24" s="9">
        <v>243.79</v>
      </c>
      <c r="E24">
        <f t="shared" ref="E24:E25" si="3">D24*C24</f>
        <v>18632.382120000002</v>
      </c>
    </row>
    <row r="25" spans="2:6" x14ac:dyDescent="0.3">
      <c r="B25" s="22" t="s">
        <v>53</v>
      </c>
      <c r="C25">
        <v>154</v>
      </c>
      <c r="D25" s="9">
        <v>116.74</v>
      </c>
      <c r="E25">
        <f t="shared" si="3"/>
        <v>17977.96</v>
      </c>
    </row>
    <row r="26" spans="2:6" x14ac:dyDescent="0.3">
      <c r="E26" s="18">
        <f>SUM(E23:E25)</f>
        <v>118814.00607999999</v>
      </c>
    </row>
    <row r="28" spans="2:6" ht="28.8" x14ac:dyDescent="0.3">
      <c r="B28" s="22" t="s">
        <v>54</v>
      </c>
      <c r="C28">
        <f>64.8*1.1</f>
        <v>71.28</v>
      </c>
      <c r="D28">
        <v>1075.57</v>
      </c>
      <c r="E28">
        <f>D28*C28</f>
        <v>76666.6296</v>
      </c>
    </row>
    <row r="29" spans="2:6" x14ac:dyDescent="0.3">
      <c r="B29" s="22" t="s">
        <v>55</v>
      </c>
      <c r="C29">
        <f>64.8*1.1</f>
        <v>71.28</v>
      </c>
      <c r="D29" s="9">
        <v>243.79</v>
      </c>
      <c r="E29">
        <f t="shared" ref="E29:E32" si="4">D29*C29</f>
        <v>17377.351200000001</v>
      </c>
    </row>
    <row r="30" spans="2:6" x14ac:dyDescent="0.3">
      <c r="B30" s="22" t="s">
        <v>56</v>
      </c>
      <c r="C30">
        <v>108</v>
      </c>
      <c r="D30" s="9">
        <v>116.74</v>
      </c>
      <c r="E30">
        <f t="shared" si="4"/>
        <v>12607.92</v>
      </c>
    </row>
    <row r="31" spans="2:6" x14ac:dyDescent="0.3">
      <c r="B31" s="22" t="s">
        <v>57</v>
      </c>
      <c r="C31">
        <v>21.6</v>
      </c>
      <c r="D31" s="9">
        <v>260.04000000000002</v>
      </c>
      <c r="E31">
        <f t="shared" si="4"/>
        <v>5616.8640000000005</v>
      </c>
    </row>
    <row r="32" spans="2:6" x14ac:dyDescent="0.3">
      <c r="B32" s="22" t="s">
        <v>58</v>
      </c>
      <c r="C32">
        <v>1080</v>
      </c>
      <c r="D32" s="9">
        <v>5.38</v>
      </c>
      <c r="E32">
        <f t="shared" si="4"/>
        <v>5810.4</v>
      </c>
    </row>
    <row r="33" spans="2:6" x14ac:dyDescent="0.3">
      <c r="E33" s="18">
        <f>SUM(E28:E32)</f>
        <v>118079.1648</v>
      </c>
      <c r="F33" s="20">
        <f>E33/108*1.1</f>
        <v>1202.65816</v>
      </c>
    </row>
    <row r="35" spans="2:6" ht="28.8" x14ac:dyDescent="0.3">
      <c r="B35" s="22" t="s">
        <v>59</v>
      </c>
      <c r="C35">
        <v>142.47999999999999</v>
      </c>
      <c r="D35">
        <f>1030/3</f>
        <v>343.33333333333331</v>
      </c>
      <c r="E35">
        <f>D35*C35</f>
        <v>48918.133333333324</v>
      </c>
    </row>
    <row r="36" spans="2:6" ht="28.8" x14ac:dyDescent="0.3">
      <c r="B36" s="22" t="s">
        <v>60</v>
      </c>
      <c r="C36">
        <v>48</v>
      </c>
      <c r="D36">
        <v>500</v>
      </c>
      <c r="E36">
        <f t="shared" ref="E36:E37" si="5">D36*C36</f>
        <v>24000</v>
      </c>
    </row>
    <row r="37" spans="2:6" ht="28.8" x14ac:dyDescent="0.3">
      <c r="B37" s="22" t="s">
        <v>61</v>
      </c>
      <c r="C37">
        <v>4</v>
      </c>
      <c r="D37">
        <v>450</v>
      </c>
      <c r="E37">
        <f t="shared" si="5"/>
        <v>1800</v>
      </c>
    </row>
    <row r="38" spans="2:6" x14ac:dyDescent="0.3">
      <c r="E38" s="18">
        <f>SUM(E35:E37)</f>
        <v>74718.133333333331</v>
      </c>
      <c r="F38" s="20">
        <f>E38/C35</f>
        <v>524.41137937488304</v>
      </c>
    </row>
    <row r="40" spans="2:6" ht="28.8" x14ac:dyDescent="0.3">
      <c r="B40" s="22" t="s">
        <v>62</v>
      </c>
      <c r="C40">
        <v>16</v>
      </c>
      <c r="D40">
        <f>1300/3</f>
        <v>433.33333333333331</v>
      </c>
      <c r="E40">
        <f>D40*C40</f>
        <v>6933.333333333333</v>
      </c>
    </row>
    <row r="41" spans="2:6" ht="28.8" x14ac:dyDescent="0.3">
      <c r="B41" s="22" t="s">
        <v>63</v>
      </c>
      <c r="C41">
        <v>8</v>
      </c>
      <c r="D41">
        <v>1300</v>
      </c>
      <c r="E41">
        <f t="shared" ref="E41:E44" si="6">D41*C41</f>
        <v>10400</v>
      </c>
    </row>
    <row r="42" spans="2:6" ht="28.8" x14ac:dyDescent="0.3">
      <c r="B42" s="22" t="s">
        <v>64</v>
      </c>
      <c r="C42">
        <v>8</v>
      </c>
      <c r="D42">
        <v>1300</v>
      </c>
      <c r="E42">
        <f t="shared" si="6"/>
        <v>10400</v>
      </c>
    </row>
    <row r="43" spans="2:6" ht="28.8" x14ac:dyDescent="0.3">
      <c r="B43" s="22" t="s">
        <v>65</v>
      </c>
      <c r="C43">
        <v>238</v>
      </c>
      <c r="D43">
        <v>350</v>
      </c>
      <c r="E43">
        <f t="shared" si="6"/>
        <v>83300</v>
      </c>
    </row>
    <row r="44" spans="2:6" ht="28.8" x14ac:dyDescent="0.3">
      <c r="B44" s="22" t="s">
        <v>66</v>
      </c>
      <c r="C44">
        <v>32</v>
      </c>
      <c r="D44">
        <v>700</v>
      </c>
      <c r="E44">
        <f t="shared" si="6"/>
        <v>22400</v>
      </c>
    </row>
    <row r="45" spans="2:6" x14ac:dyDescent="0.3">
      <c r="E45" s="18">
        <f>SUM(E40:E44)</f>
        <v>133433.33333333331</v>
      </c>
      <c r="F45" s="20">
        <f>E45/C40</f>
        <v>8339.5833333333321</v>
      </c>
    </row>
    <row r="47" spans="2:6" x14ac:dyDescent="0.3">
      <c r="B47" s="22" t="s">
        <v>67</v>
      </c>
      <c r="C47">
        <v>20.399999999999999</v>
      </c>
      <c r="D47">
        <f>E47/C47</f>
        <v>298.82352941176475</v>
      </c>
      <c r="E47">
        <v>6096</v>
      </c>
    </row>
    <row r="48" spans="2:6" x14ac:dyDescent="0.3">
      <c r="F48">
        <f>D47*0.3</f>
        <v>89.64705882352942</v>
      </c>
    </row>
    <row r="50" spans="2:6" x14ac:dyDescent="0.3">
      <c r="B50" s="22" t="s">
        <v>68</v>
      </c>
    </row>
    <row r="51" spans="2:6" ht="28.8" x14ac:dyDescent="0.3">
      <c r="B51" s="22" t="s">
        <v>69</v>
      </c>
      <c r="C51">
        <v>4845.75</v>
      </c>
      <c r="D51">
        <v>138</v>
      </c>
      <c r="E51" s="18">
        <f>D51*C51</f>
        <v>668713.5</v>
      </c>
    </row>
    <row r="52" spans="2:6" x14ac:dyDescent="0.3">
      <c r="B52" s="22" t="s">
        <v>70</v>
      </c>
      <c r="C52">
        <v>8213.52</v>
      </c>
      <c r="D52">
        <v>86</v>
      </c>
      <c r="E52" s="18">
        <f>D52*C52</f>
        <v>706362.72000000009</v>
      </c>
    </row>
    <row r="53" spans="2:6" x14ac:dyDescent="0.3">
      <c r="C53">
        <f>C51+C52</f>
        <v>13059.27</v>
      </c>
      <c r="E53" s="18">
        <f>E51+E52</f>
        <v>1375076.2200000002</v>
      </c>
    </row>
    <row r="54" spans="2:6" x14ac:dyDescent="0.3">
      <c r="C54" s="18">
        <f>C53/1000</f>
        <v>13.05927</v>
      </c>
      <c r="D54" s="18"/>
      <c r="E54" s="18"/>
      <c r="F54" s="18">
        <f>E53/C54</f>
        <v>105295.02950777496</v>
      </c>
    </row>
    <row r="56" spans="2:6" ht="28.8" x14ac:dyDescent="0.3">
      <c r="B56" s="22" t="s">
        <v>71</v>
      </c>
      <c r="C56">
        <v>1</v>
      </c>
      <c r="D56" s="25">
        <v>642541.19999999995</v>
      </c>
      <c r="E56">
        <f>D56*C56</f>
        <v>642541.19999999995</v>
      </c>
    </row>
    <row r="57" spans="2:6" ht="28.8" x14ac:dyDescent="0.3">
      <c r="B57" s="22" t="s">
        <v>72</v>
      </c>
      <c r="C57">
        <v>27</v>
      </c>
      <c r="D57" s="25">
        <v>78693.600000000006</v>
      </c>
      <c r="E57">
        <f t="shared" ref="E57:E58" si="7">D57*C57</f>
        <v>2124727.2000000002</v>
      </c>
    </row>
    <row r="58" spans="2:6" ht="28.8" x14ac:dyDescent="0.3">
      <c r="B58" s="22" t="s">
        <v>73</v>
      </c>
      <c r="C58">
        <v>2</v>
      </c>
      <c r="D58" s="26">
        <v>744475</v>
      </c>
      <c r="E58">
        <f t="shared" si="7"/>
        <v>1488950</v>
      </c>
    </row>
    <row r="59" spans="2:6" x14ac:dyDescent="0.3">
      <c r="C59">
        <f>SUM(C56:C58)</f>
        <v>30</v>
      </c>
      <c r="E59" s="18">
        <f>SUM(E56:E58)</f>
        <v>4256218.4000000004</v>
      </c>
      <c r="F59" s="20">
        <f>E59/C59</f>
        <v>141873.94666666668</v>
      </c>
    </row>
    <row r="62" spans="2:6" ht="28.8" x14ac:dyDescent="0.3">
      <c r="B62" s="22" t="s">
        <v>75</v>
      </c>
      <c r="C62">
        <v>216</v>
      </c>
      <c r="D62" t="s">
        <v>8</v>
      </c>
      <c r="E62">
        <v>600</v>
      </c>
      <c r="F62">
        <f>E62*C62</f>
        <v>129600</v>
      </c>
    </row>
    <row r="63" spans="2:6" x14ac:dyDescent="0.3">
      <c r="B63" s="22" t="s">
        <v>74</v>
      </c>
      <c r="C63">
        <v>216</v>
      </c>
      <c r="D63" t="s">
        <v>8</v>
      </c>
      <c r="E63">
        <v>172</v>
      </c>
      <c r="F63">
        <f t="shared" ref="F63:F70" si="8">E63*C63</f>
        <v>37152</v>
      </c>
    </row>
    <row r="64" spans="2:6" x14ac:dyDescent="0.3">
      <c r="B64" s="22" t="s">
        <v>76</v>
      </c>
      <c r="C64">
        <v>410</v>
      </c>
      <c r="D64" t="s">
        <v>84</v>
      </c>
      <c r="E64">
        <v>55</v>
      </c>
      <c r="F64">
        <f t="shared" si="8"/>
        <v>22550</v>
      </c>
    </row>
    <row r="65" spans="2:7" x14ac:dyDescent="0.3">
      <c r="B65" s="22" t="s">
        <v>77</v>
      </c>
      <c r="C65">
        <v>314</v>
      </c>
      <c r="D65" t="s">
        <v>84</v>
      </c>
      <c r="E65">
        <v>60.5</v>
      </c>
      <c r="F65">
        <f t="shared" si="8"/>
        <v>18997</v>
      </c>
    </row>
    <row r="66" spans="2:7" x14ac:dyDescent="0.3">
      <c r="B66" s="22" t="s">
        <v>78</v>
      </c>
      <c r="C66">
        <v>177</v>
      </c>
      <c r="D66" t="s">
        <v>22</v>
      </c>
      <c r="E66">
        <v>2</v>
      </c>
      <c r="F66">
        <f t="shared" si="8"/>
        <v>354</v>
      </c>
    </row>
    <row r="67" spans="2:7" x14ac:dyDescent="0.3">
      <c r="B67" s="22" t="s">
        <v>79</v>
      </c>
      <c r="C67">
        <v>177</v>
      </c>
      <c r="D67" t="s">
        <v>22</v>
      </c>
      <c r="E67">
        <v>3.5</v>
      </c>
      <c r="F67">
        <f t="shared" si="8"/>
        <v>619.5</v>
      </c>
    </row>
    <row r="68" spans="2:7" x14ac:dyDescent="0.3">
      <c r="B68" s="22" t="s">
        <v>80</v>
      </c>
      <c r="C68">
        <v>24</v>
      </c>
      <c r="D68" t="s">
        <v>84</v>
      </c>
      <c r="E68">
        <v>250</v>
      </c>
      <c r="F68">
        <f t="shared" si="8"/>
        <v>6000</v>
      </c>
    </row>
    <row r="69" spans="2:7" ht="28.8" x14ac:dyDescent="0.3">
      <c r="B69" s="22" t="s">
        <v>81</v>
      </c>
      <c r="C69">
        <v>1933</v>
      </c>
      <c r="D69" t="s">
        <v>22</v>
      </c>
      <c r="E69">
        <v>17.8</v>
      </c>
      <c r="F69">
        <f t="shared" si="8"/>
        <v>34407.4</v>
      </c>
    </row>
    <row r="70" spans="2:7" ht="28.8" x14ac:dyDescent="0.3">
      <c r="B70" s="22" t="s">
        <v>83</v>
      </c>
      <c r="C70">
        <v>4.5</v>
      </c>
      <c r="D70" t="s">
        <v>8</v>
      </c>
      <c r="E70">
        <v>1100</v>
      </c>
      <c r="F70">
        <f t="shared" si="8"/>
        <v>4950</v>
      </c>
    </row>
    <row r="71" spans="2:7" x14ac:dyDescent="0.3">
      <c r="B71" s="22" t="s">
        <v>82</v>
      </c>
      <c r="F71" s="18">
        <f>SUM(F62:F70)</f>
        <v>254629.9</v>
      </c>
      <c r="G71" s="20">
        <f>F71/232</f>
        <v>1097.5426724137931</v>
      </c>
    </row>
    <row r="75" spans="2:7" x14ac:dyDescent="0.3">
      <c r="B75" s="22" t="s">
        <v>74</v>
      </c>
      <c r="C75">
        <v>232</v>
      </c>
      <c r="D75" t="s">
        <v>8</v>
      </c>
      <c r="E75">
        <v>172</v>
      </c>
      <c r="F75">
        <f>E75*C75</f>
        <v>39904</v>
      </c>
    </row>
    <row r="76" spans="2:7" x14ac:dyDescent="0.3">
      <c r="B76" s="22" t="s">
        <v>76</v>
      </c>
      <c r="C76">
        <v>410</v>
      </c>
      <c r="D76" t="s">
        <v>84</v>
      </c>
      <c r="E76">
        <v>55</v>
      </c>
      <c r="F76">
        <f t="shared" ref="F76:F77" si="9">E76*C76</f>
        <v>22550</v>
      </c>
    </row>
    <row r="77" spans="2:7" x14ac:dyDescent="0.3">
      <c r="B77" s="22" t="s">
        <v>85</v>
      </c>
      <c r="C77">
        <v>232</v>
      </c>
      <c r="D77" t="s">
        <v>8</v>
      </c>
      <c r="E77">
        <v>520</v>
      </c>
      <c r="F77">
        <f t="shared" si="9"/>
        <v>120640</v>
      </c>
    </row>
    <row r="78" spans="2:7" x14ac:dyDescent="0.3">
      <c r="F78" s="18">
        <f>SUM(F75:F77)</f>
        <v>183094</v>
      </c>
      <c r="G78" s="20">
        <f>F78/C75</f>
        <v>789.19827586206895</v>
      </c>
    </row>
    <row r="81" spans="2:4" ht="15" thickBot="1" x14ac:dyDescent="0.35"/>
    <row r="82" spans="2:4" ht="16.8" thickBot="1" x14ac:dyDescent="0.35">
      <c r="B82" s="27" t="s">
        <v>86</v>
      </c>
      <c r="C82" s="28"/>
      <c r="D82" s="28"/>
    </row>
    <row r="83" spans="2:4" ht="31.8" thickBot="1" x14ac:dyDescent="0.35">
      <c r="B83" s="29" t="s">
        <v>87</v>
      </c>
      <c r="C83" s="30" t="s">
        <v>8</v>
      </c>
      <c r="D83" s="30" t="s">
        <v>88</v>
      </c>
    </row>
    <row r="84" spans="2:4" ht="16.2" thickBot="1" x14ac:dyDescent="0.35">
      <c r="B84" s="29" t="s">
        <v>89</v>
      </c>
      <c r="C84" s="30" t="s">
        <v>8</v>
      </c>
      <c r="D84" s="30" t="s">
        <v>88</v>
      </c>
    </row>
    <row r="85" spans="2:4" ht="31.8" thickBot="1" x14ac:dyDescent="0.35">
      <c r="B85" s="29" t="s">
        <v>90</v>
      </c>
      <c r="C85" s="30" t="s">
        <v>8</v>
      </c>
      <c r="D85" s="30" t="s">
        <v>88</v>
      </c>
    </row>
    <row r="86" spans="2:4" ht="31.8" thickBot="1" x14ac:dyDescent="0.35">
      <c r="B86" s="29" t="s">
        <v>91</v>
      </c>
      <c r="C86" s="30" t="s">
        <v>8</v>
      </c>
      <c r="D86" s="30" t="s">
        <v>92</v>
      </c>
    </row>
    <row r="87" spans="2:4" ht="31.8" thickBot="1" x14ac:dyDescent="0.35">
      <c r="B87" s="29" t="s">
        <v>93</v>
      </c>
      <c r="C87" s="30" t="s">
        <v>8</v>
      </c>
      <c r="D87" s="30" t="s">
        <v>92</v>
      </c>
    </row>
    <row r="88" spans="2:4" ht="16.8" thickBot="1" x14ac:dyDescent="0.35">
      <c r="B88" s="31" t="s">
        <v>94</v>
      </c>
      <c r="C88" s="32"/>
      <c r="D88" s="32"/>
    </row>
    <row r="89" spans="2:4" ht="31.8" thickBot="1" x14ac:dyDescent="0.35">
      <c r="B89" s="29" t="s">
        <v>87</v>
      </c>
      <c r="C89" s="30" t="s">
        <v>8</v>
      </c>
      <c r="D89" s="30">
        <v>934.25</v>
      </c>
    </row>
    <row r="90" spans="2:4" ht="16.2" thickBot="1" x14ac:dyDescent="0.35">
      <c r="B90" s="29" t="s">
        <v>89</v>
      </c>
      <c r="C90" s="30" t="s">
        <v>8</v>
      </c>
      <c r="D90" s="30">
        <v>934.25</v>
      </c>
    </row>
    <row r="91" spans="2:4" ht="31.8" thickBot="1" x14ac:dyDescent="0.35">
      <c r="B91" s="29" t="s">
        <v>90</v>
      </c>
      <c r="C91" s="30" t="s">
        <v>8</v>
      </c>
      <c r="D91" s="30">
        <v>934.25</v>
      </c>
    </row>
    <row r="92" spans="2:4" ht="31.8" thickBot="1" x14ac:dyDescent="0.35">
      <c r="B92" s="29" t="s">
        <v>95</v>
      </c>
      <c r="C92" s="30" t="s">
        <v>8</v>
      </c>
      <c r="D92" s="30">
        <v>934.25</v>
      </c>
    </row>
    <row r="93" spans="2:4" ht="31.8" thickBot="1" x14ac:dyDescent="0.35">
      <c r="B93" s="29" t="s">
        <v>96</v>
      </c>
      <c r="C93" s="30" t="s">
        <v>8</v>
      </c>
      <c r="D93" s="30">
        <v>934.25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2025-09-05T10:51:02Z</dcterms:created>
  <dcterms:modified xsi:type="dcterms:W3CDTF">2025-09-11T10:03:37Z</dcterms:modified>
</cp:coreProperties>
</file>