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М2\КП М2\Кровля М2\"/>
    </mc:Choice>
  </mc:AlternateContent>
  <xr:revisionPtr revIDLastSave="0" documentId="13_ncr:1_{E7FF11EB-4E77-4D98-B706-20691ED5FFFF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Гарант ПИР" sheetId="27" state="hidden" r:id="rId1"/>
    <sheet name="Мембрана  " sheetId="30" r:id="rId2"/>
    <sheet name="Мембрана  ПИР" sheetId="1" state="hidden" r:id="rId3"/>
    <sheet name="Инверсионная" sheetId="2" state="hidden" r:id="rId4"/>
    <sheet name="Тротуар" sheetId="3" state="hidden" r:id="rId5"/>
    <sheet name="Кровля" sheetId="10" state="hidden" r:id="rId6"/>
    <sheet name="Клин ПИР" sheetId="23" state="hidden" r:id="rId7"/>
    <sheet name="Клин XPS" sheetId="11" state="hidden" r:id="rId8"/>
    <sheet name="Клин КВ" sheetId="12" state="hidden" r:id="rId9"/>
    <sheet name="Терраса" sheetId="13" state="hidden" r:id="rId10"/>
    <sheet name="ТН АВТО " sheetId="29" state="hidden" r:id="rId11"/>
    <sheet name="Балласт" sheetId="14" state="hidden" r:id="rId12"/>
    <sheet name="Титан" sheetId="15" state="hidden" r:id="rId13"/>
    <sheet name="Балкон" sheetId="16" state="hidden" r:id="rId14"/>
    <sheet name="фикс" sheetId="17" state="hidden" r:id="rId15"/>
    <sheet name="СОЛО " sheetId="28" state="hidden" r:id="rId16"/>
    <sheet name="СМАРТ" sheetId="18" state="hidden" r:id="rId17"/>
    <sheet name="ГРИН" sheetId="19" state="hidden" r:id="rId18"/>
    <sheet name="Фундамент Тайкор" sheetId="26" state="hidden" r:id="rId19"/>
    <sheet name="Фундамент Термо" sheetId="25" state="hidden" r:id="rId20"/>
    <sheet name="Фундамент Стандарт" sheetId="24" state="hidden" r:id="rId21"/>
    <sheet name="ФундаментПроф" sheetId="34" state="hidden" r:id="rId22"/>
    <sheet name="ФундаментСтандарт Экстра" sheetId="22" state="hidden" r:id="rId23"/>
    <sheet name="Фундамент Дренаж" sheetId="20" state="hidden" r:id="rId24"/>
    <sheet name="ТН Солид ПИР" sheetId="31" state="hidden" r:id="rId25"/>
    <sheet name="Лист1" sheetId="32" state="hidden" r:id="rId26"/>
    <sheet name="Эксперт ПИР" sheetId="33" state="hidden" r:id="rId27"/>
    <sheet name="УШП" sheetId="35" state="hidden" r:id="rId28"/>
    <sheet name="опалубка" sheetId="36" state="hidden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30" l="1"/>
  <c r="I3" i="30"/>
  <c r="C3" i="30"/>
  <c r="C16" i="30" s="1"/>
  <c r="C33" i="30"/>
  <c r="K25" i="30"/>
  <c r="C63" i="30"/>
  <c r="C61" i="30"/>
  <c r="C64" i="30"/>
  <c r="C60" i="30"/>
  <c r="C59" i="30"/>
  <c r="C58" i="30"/>
  <c r="C57" i="30"/>
  <c r="B62" i="30"/>
  <c r="C19" i="30"/>
  <c r="C9" i="30" l="1"/>
  <c r="C11" i="30"/>
  <c r="C56" i="30"/>
  <c r="C62" i="30"/>
  <c r="C4" i="30"/>
  <c r="C8" i="30" s="1"/>
  <c r="C29" i="10"/>
  <c r="C29" i="30" l="1"/>
  <c r="C28" i="30"/>
  <c r="C27" i="30"/>
  <c r="C26" i="30"/>
  <c r="C11" i="33"/>
  <c r="E10" i="36" l="1"/>
  <c r="E8" i="36"/>
  <c r="E7" i="36"/>
  <c r="E15" i="36" l="1"/>
  <c r="E21" i="35" l="1"/>
  <c r="E11" i="35"/>
  <c r="E9" i="35"/>
  <c r="E8" i="35"/>
  <c r="E7" i="35"/>
  <c r="E24" i="35" l="1"/>
  <c r="E55" i="12" l="1"/>
  <c r="E54" i="12"/>
  <c r="I16" i="11" l="1"/>
  <c r="C27" i="33" l="1"/>
  <c r="C26" i="33"/>
  <c r="C25" i="33"/>
  <c r="C24" i="33"/>
  <c r="C23" i="33"/>
  <c r="I15" i="11" l="1"/>
  <c r="I14" i="11"/>
  <c r="C21" i="34" l="1"/>
  <c r="C22" i="22"/>
  <c r="E32" i="34" l="1"/>
  <c r="C30" i="34"/>
  <c r="C28" i="34"/>
  <c r="C27" i="34"/>
  <c r="C26" i="34"/>
  <c r="C24" i="34"/>
  <c r="C22" i="34"/>
  <c r="C20" i="34"/>
  <c r="C19" i="34"/>
  <c r="C18" i="34"/>
  <c r="C25" i="34" s="1"/>
  <c r="C19" i="22" l="1"/>
  <c r="C23" i="22" l="1"/>
  <c r="C31" i="22" l="1"/>
  <c r="C29" i="22"/>
  <c r="C28" i="22"/>
  <c r="C27" i="22"/>
  <c r="C25" i="22"/>
  <c r="C20" i="22"/>
  <c r="C21" i="22" s="1"/>
  <c r="C18" i="22"/>
  <c r="C26" i="22" s="1"/>
  <c r="C26" i="28" l="1"/>
  <c r="C7" i="10" l="1"/>
  <c r="C24" i="10"/>
  <c r="C23" i="10"/>
  <c r="E26" i="33" l="1"/>
  <c r="E25" i="33"/>
  <c r="E24" i="33"/>
  <c r="E19" i="33"/>
  <c r="C17" i="33"/>
  <c r="E17" i="33" s="1"/>
  <c r="E16" i="33"/>
  <c r="E15" i="33"/>
  <c r="E14" i="33"/>
  <c r="E13" i="33"/>
  <c r="E12" i="33"/>
  <c r="E11" i="33"/>
  <c r="C10" i="33"/>
  <c r="C9" i="33"/>
  <c r="E9" i="33" s="1"/>
  <c r="C8" i="33"/>
  <c r="E8" i="33" s="1"/>
  <c r="E28" i="33" l="1"/>
  <c r="C28" i="10"/>
  <c r="C22" i="10"/>
  <c r="C15" i="10"/>
  <c r="C14" i="10"/>
  <c r="C13" i="10"/>
  <c r="C12" i="10"/>
  <c r="C8" i="10"/>
  <c r="E41" i="31" l="1"/>
  <c r="E39" i="31"/>
  <c r="E38" i="31"/>
  <c r="E36" i="31"/>
  <c r="E38" i="19"/>
  <c r="E36" i="19"/>
  <c r="E35" i="19"/>
  <c r="E33" i="19"/>
  <c r="C35" i="18"/>
  <c r="E34" i="18"/>
  <c r="E33" i="18"/>
  <c r="E32" i="18"/>
  <c r="E28" i="28"/>
  <c r="E34" i="28"/>
  <c r="E32" i="28"/>
  <c r="E31" i="28"/>
  <c r="E26" i="28"/>
  <c r="E40" i="17"/>
  <c r="E38" i="17"/>
  <c r="E37" i="17"/>
  <c r="E35" i="17"/>
  <c r="E30" i="16"/>
  <c r="E28" i="16"/>
  <c r="E27" i="16"/>
  <c r="E25" i="16"/>
  <c r="E36" i="15"/>
  <c r="E34" i="15"/>
  <c r="E33" i="15"/>
  <c r="E30" i="15"/>
  <c r="C33" i="14"/>
  <c r="E32" i="14"/>
  <c r="E31" i="14"/>
  <c r="E30" i="14"/>
  <c r="C33" i="13"/>
  <c r="E32" i="13"/>
  <c r="E31" i="13"/>
  <c r="E30" i="13"/>
  <c r="E29" i="3"/>
  <c r="E28" i="2"/>
  <c r="E34" i="3"/>
  <c r="E33" i="2"/>
  <c r="E32" i="3"/>
  <c r="E31" i="3"/>
  <c r="E31" i="2"/>
  <c r="E30" i="2"/>
  <c r="C39" i="1"/>
  <c r="E38" i="1"/>
  <c r="E37" i="1"/>
  <c r="E36" i="1"/>
  <c r="E32" i="31" l="1"/>
  <c r="E31" i="31"/>
  <c r="E30" i="31"/>
  <c r="E27" i="31"/>
  <c r="E26" i="31"/>
  <c r="E25" i="31"/>
  <c r="E24" i="31"/>
  <c r="E23" i="31"/>
  <c r="E21" i="31"/>
  <c r="E20" i="31"/>
  <c r="E19" i="31"/>
  <c r="E18" i="31"/>
  <c r="E43" i="31" l="1"/>
  <c r="E25" i="29" l="1"/>
  <c r="E23" i="29"/>
  <c r="E22" i="29"/>
  <c r="E21" i="29"/>
  <c r="E20" i="29"/>
  <c r="E19" i="29"/>
  <c r="E18" i="29"/>
  <c r="E32" i="29" s="1"/>
  <c r="E17" i="28" l="1"/>
  <c r="E22" i="28"/>
  <c r="E30" i="28"/>
  <c r="E21" i="28"/>
  <c r="E19" i="28"/>
  <c r="E18" i="28"/>
  <c r="E16" i="28"/>
  <c r="E36" i="28" l="1"/>
  <c r="C36" i="27"/>
  <c r="E27" i="27" l="1"/>
  <c r="E35" i="27"/>
  <c r="E34" i="27"/>
  <c r="E33" i="27"/>
  <c r="E26" i="27"/>
  <c r="E25" i="27"/>
  <c r="E24" i="27"/>
  <c r="E23" i="27"/>
  <c r="E22" i="27"/>
  <c r="E21" i="27"/>
  <c r="E20" i="27"/>
  <c r="E19" i="27"/>
  <c r="E18" i="27"/>
  <c r="E37" i="27" l="1"/>
  <c r="E30" i="24"/>
  <c r="E33" i="22" l="1"/>
  <c r="C24" i="20" l="1"/>
  <c r="C23" i="20"/>
  <c r="C22" i="20"/>
  <c r="C20" i="20"/>
  <c r="C19" i="20"/>
  <c r="C18" i="20"/>
  <c r="C17" i="20"/>
  <c r="E25" i="20" l="1"/>
  <c r="C26" i="19"/>
  <c r="E26" i="19" s="1"/>
  <c r="C25" i="19"/>
  <c r="C23" i="19"/>
  <c r="E23" i="19" s="1"/>
  <c r="C24" i="19"/>
  <c r="C20" i="19"/>
  <c r="E20" i="19" s="1"/>
  <c r="C21" i="19"/>
  <c r="C22" i="19" s="1"/>
  <c r="E28" i="19"/>
  <c r="E21" i="19" l="1"/>
  <c r="C27" i="19"/>
  <c r="E27" i="19" s="1"/>
  <c r="E41" i="19"/>
  <c r="E25" i="18"/>
  <c r="E24" i="18"/>
  <c r="E23" i="18"/>
  <c r="E22" i="18"/>
  <c r="E20" i="18"/>
  <c r="E19" i="18"/>
  <c r="E18" i="18"/>
  <c r="E17" i="18"/>
  <c r="E16" i="18"/>
  <c r="E30" i="17"/>
  <c r="E28" i="17"/>
  <c r="E27" i="17"/>
  <c r="E26" i="17"/>
  <c r="E25" i="17"/>
  <c r="E24" i="17"/>
  <c r="E23" i="17"/>
  <c r="E22" i="17"/>
  <c r="E21" i="17"/>
  <c r="E20" i="17"/>
  <c r="E19" i="16"/>
  <c r="E18" i="16"/>
  <c r="E17" i="16"/>
  <c r="E38" i="15"/>
  <c r="E21" i="15"/>
  <c r="E24" i="15"/>
  <c r="E23" i="15"/>
  <c r="E22" i="15"/>
  <c r="E19" i="15"/>
  <c r="E17" i="15"/>
  <c r="E22" i="14"/>
  <c r="E23" i="14"/>
  <c r="E21" i="14"/>
  <c r="E20" i="14"/>
  <c r="E19" i="14"/>
  <c r="E18" i="14"/>
  <c r="E17" i="14"/>
  <c r="E23" i="13"/>
  <c r="E22" i="13"/>
  <c r="E21" i="13"/>
  <c r="E20" i="13"/>
  <c r="E19" i="13"/>
  <c r="E18" i="13"/>
  <c r="E17" i="13"/>
  <c r="E21" i="3"/>
  <c r="E20" i="3"/>
  <c r="E19" i="3"/>
  <c r="E18" i="3"/>
  <c r="E17" i="3"/>
  <c r="E23" i="2"/>
  <c r="E22" i="2"/>
  <c r="E21" i="2"/>
  <c r="E20" i="2"/>
  <c r="E19" i="2"/>
  <c r="E22" i="1"/>
  <c r="E30" i="1"/>
  <c r="E28" i="1"/>
  <c r="E24" i="1"/>
  <c r="E21" i="1"/>
  <c r="E20" i="1"/>
  <c r="E19" i="1"/>
  <c r="E25" i="1"/>
  <c r="E26" i="1"/>
  <c r="E27" i="1"/>
  <c r="E36" i="14" l="1"/>
  <c r="E34" i="2"/>
  <c r="E35" i="3"/>
  <c r="E38" i="13"/>
  <c r="E39" i="15"/>
  <c r="E46" i="17"/>
  <c r="E36" i="18"/>
  <c r="E32" i="16"/>
  <c r="E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vostrilkina</author>
  </authors>
  <commentList>
    <comment ref="A21" authorId="0" shapeId="0" xr:uid="{00000000-0006-0000-1100-000001000000}">
      <text>
        <r>
          <rPr>
            <b/>
            <sz val="8"/>
            <color indexed="81"/>
            <rFont val="Tahoma"/>
            <family val="2"/>
            <charset val="204"/>
          </rPr>
          <t>vostrilkina:</t>
        </r>
        <r>
          <rPr>
            <sz val="8"/>
            <color indexed="81"/>
            <rFont val="Tahoma"/>
            <family val="2"/>
            <charset val="204"/>
          </rPr>
          <t xml:space="preserve">
для базальта 1,03
для ЭПС 1,02</t>
        </r>
      </text>
    </comment>
    <comment ref="A24" authorId="0" shapeId="0" xr:uid="{00000000-0006-0000-1100-000002000000}">
      <text>
        <r>
          <rPr>
            <b/>
            <sz val="8"/>
            <color indexed="81"/>
            <rFont val="Tahoma"/>
            <family val="2"/>
            <charset val="204"/>
          </rPr>
          <t>vostrilkina:</t>
        </r>
        <r>
          <rPr>
            <sz val="8"/>
            <color indexed="81"/>
            <rFont val="Tahoma"/>
            <family val="2"/>
            <charset val="204"/>
          </rPr>
          <t xml:space="preserve">
для базальта 1,03
для ЭПС 1,02</t>
        </r>
      </text>
    </comment>
    <comment ref="A26" authorId="0" shapeId="0" xr:uid="{00000000-0006-0000-1100-000003000000}">
      <text>
        <r>
          <rPr>
            <b/>
            <sz val="8"/>
            <color indexed="81"/>
            <rFont val="Tahoma"/>
            <family val="2"/>
            <charset val="204"/>
          </rPr>
          <t>vostrilkina:</t>
        </r>
        <r>
          <rPr>
            <sz val="8"/>
            <color indexed="81"/>
            <rFont val="Tahoma"/>
            <family val="2"/>
            <charset val="204"/>
          </rPr>
          <t xml:space="preserve">
4 шт на кв.м
</t>
        </r>
      </text>
    </comment>
  </commentList>
</comments>
</file>

<file path=xl/sharedStrings.xml><?xml version="1.0" encoding="utf-8"?>
<sst xmlns="http://schemas.openxmlformats.org/spreadsheetml/2006/main" count="1533" uniqueCount="335">
  <si>
    <t>Адрес, тел.</t>
  </si>
  <si>
    <t>дата:</t>
  </si>
  <si>
    <t>Необходимые размеры</t>
  </si>
  <si>
    <t>Площадь кровли</t>
  </si>
  <si>
    <t>кв.м.</t>
  </si>
  <si>
    <t>м.п.</t>
  </si>
  <si>
    <t>Длина всех примыканий</t>
  </si>
  <si>
    <t>Наименование</t>
  </si>
  <si>
    <t>шт.</t>
  </si>
  <si>
    <t>кг</t>
  </si>
  <si>
    <t>Итого, руб.:</t>
  </si>
  <si>
    <t>рул.</t>
  </si>
  <si>
    <r>
      <t xml:space="preserve">расчет произвел: </t>
    </r>
    <r>
      <rPr>
        <b/>
        <sz val="10"/>
        <rFont val="GLAvantGardeGothicC"/>
        <charset val="204"/>
      </rPr>
      <t>Вострилкина А.Ю.</t>
    </r>
  </si>
  <si>
    <t>шт</t>
  </si>
  <si>
    <t>Расчет необходимого количества материалов</t>
  </si>
  <si>
    <t>Пароизоляционная пленка ТехноНИКОЛЬ</t>
  </si>
  <si>
    <t>кв.м</t>
  </si>
  <si>
    <t>Скотч двухсторонний ТехноНИКОЛЬ</t>
  </si>
  <si>
    <t>мп</t>
  </si>
  <si>
    <t>куб.м</t>
  </si>
  <si>
    <t>телескопический крепеж ТехноНИКОЛЬ</t>
  </si>
  <si>
    <t>Саморез остроконечный ТехноНИКОЛЬ</t>
  </si>
  <si>
    <t>Анкерный элемент 8*45 мм</t>
  </si>
  <si>
    <t>Саморез сверлоконечный ТехноНИКОЛЬ</t>
  </si>
  <si>
    <t xml:space="preserve">Рейка прижимная ТехноНИКОЛЬ </t>
  </si>
  <si>
    <t>Рейка краевая ТехноНИКОЛЬ</t>
  </si>
  <si>
    <t>Воронка водоприемная ТехноНИКОЛЬ</t>
  </si>
  <si>
    <t>кол-во</t>
  </si>
  <si>
    <t>ед.изм</t>
  </si>
  <si>
    <t xml:space="preserve">цена </t>
  </si>
  <si>
    <t>стоимость</t>
  </si>
  <si>
    <t>Техноруф В 60</t>
  </si>
  <si>
    <t>техноруф Н 30</t>
  </si>
  <si>
    <t>л</t>
  </si>
  <si>
    <t>Техноэласт ЭПП (2 слоя)</t>
  </si>
  <si>
    <t>Иглопробивной геотекстиль  300 г/кв.м</t>
  </si>
  <si>
    <t>Экстр.пенополистирол</t>
  </si>
  <si>
    <t>Термоскрепленный геотекстиль 150 г/кв.м</t>
  </si>
  <si>
    <t>Герметик полиуретановый ТехноНИКОЛЬ, 600 мл</t>
  </si>
  <si>
    <t>Унифлекс ВЕНТ  ЭПВ</t>
  </si>
  <si>
    <t>Техноэласт ЭКП</t>
  </si>
  <si>
    <t xml:space="preserve">Экструзионный пенополистирол </t>
  </si>
  <si>
    <t>Полимерная мембрана Logicroof v-rp</t>
  </si>
  <si>
    <t>Иглопробивной термообработанный
 геотекстиль 300 г/кв.м</t>
  </si>
  <si>
    <t>Тротуарная плитка</t>
  </si>
  <si>
    <t>ХПС 30-350</t>
  </si>
  <si>
    <t>стеклохолст 100 Г/кв.м</t>
  </si>
  <si>
    <t>Полимерная мембрана Logicroof V-GR</t>
  </si>
  <si>
    <t>Балласт</t>
  </si>
  <si>
    <t>иглопробивной геотекстиль 300 г/кв.м</t>
  </si>
  <si>
    <t>Скотч</t>
  </si>
  <si>
    <t>Техноэласт ЭПП</t>
  </si>
  <si>
    <t xml:space="preserve">Техноэласт фикс </t>
  </si>
  <si>
    <t xml:space="preserve">Техноэласт ЭКП </t>
  </si>
  <si>
    <t>Техноруф  Н 30</t>
  </si>
  <si>
    <t>Экструз.пенополистирол</t>
  </si>
  <si>
    <t>Телескопический крепеж</t>
  </si>
  <si>
    <t>Основание ж/б плита</t>
  </si>
  <si>
    <t>Уклон из керамзита</t>
  </si>
  <si>
    <t>Стяжка цементно-песчаная</t>
  </si>
  <si>
    <t>Техноэласт ГРИН ЭПП</t>
  </si>
  <si>
    <t>Иглопробивной термообработанный
 геотекстиль 150г/кв.м</t>
  </si>
  <si>
    <t>Профилированная мембрана Плантер -лайф</t>
  </si>
  <si>
    <t>ГРУНТ</t>
  </si>
  <si>
    <r>
      <t xml:space="preserve">Экструзионный пенополистирол </t>
    </r>
    <r>
      <rPr>
        <sz val="11"/>
        <color rgb="FFFF0000"/>
        <rFont val="Calibri"/>
        <family val="2"/>
        <charset val="204"/>
        <scheme val="minor"/>
      </rPr>
      <t>200</t>
    </r>
    <r>
      <rPr>
        <sz val="11"/>
        <color theme="1"/>
        <rFont val="Calibri"/>
        <family val="2"/>
        <charset val="204"/>
        <scheme val="minor"/>
      </rPr>
      <t xml:space="preserve"> мм</t>
    </r>
  </si>
  <si>
    <t xml:space="preserve">Телескопический крепеж   </t>
  </si>
  <si>
    <t>Кол-во, шт</t>
  </si>
  <si>
    <t>Длина, мм</t>
  </si>
  <si>
    <t>Саморез сверлоконечный</t>
  </si>
  <si>
    <t>Основание ПРОФЛИСТ</t>
  </si>
  <si>
    <t>Саморез остроконечный</t>
  </si>
  <si>
    <t>Анекерный элемент 8*45 мм</t>
  </si>
  <si>
    <t>м3</t>
  </si>
  <si>
    <t xml:space="preserve">Профилированная мембрана Плантер-стандарт </t>
  </si>
  <si>
    <t>Профилированная мембрана Плантер-гео</t>
  </si>
  <si>
    <t>Гидроизоляция ТЕХНОЭЛАСТМОСТ Б</t>
  </si>
  <si>
    <t>Гидрошпонка ТехноНИКОЛЬ ВР-240</t>
  </si>
  <si>
    <t>Галтель</t>
  </si>
  <si>
    <t xml:space="preserve">Мастика приклеивающая ТЕХНОНИКОЛЬ № 27 </t>
  </si>
  <si>
    <t>горизонт</t>
  </si>
  <si>
    <t>Экструзионный пенополистирол XPS Carbon  100 мм</t>
  </si>
  <si>
    <t xml:space="preserve">Периметр </t>
  </si>
  <si>
    <t>ПВХ рондель (крепежный элемент)</t>
  </si>
  <si>
    <t>Полиэтиленовая пленка 0,2 мм</t>
  </si>
  <si>
    <t xml:space="preserve">PIR  СХМ/СХМ  80 мм Элемент С </t>
  </si>
  <si>
    <t>Гидроизоляция ТехноНИКОЛЬ №21 (Техномаст)</t>
  </si>
  <si>
    <t xml:space="preserve">Плантер Стандарт </t>
  </si>
  <si>
    <t>ХПС Carbon  PROF 300  50 мм</t>
  </si>
  <si>
    <t>Мастика приклеивающая №27</t>
  </si>
  <si>
    <t>Гидроизоляция Техноэласт ЭПП 2 слоя</t>
  </si>
  <si>
    <t>Мастика приклеивающая №27 (или Технониколь 500)</t>
  </si>
  <si>
    <t>на боковую и горизонтальную поверхность</t>
  </si>
  <si>
    <t>боковая и горизонтальная поверхность</t>
  </si>
  <si>
    <t>Грунт Taikor Primer 210 (расход 200-300 г/м2)</t>
  </si>
  <si>
    <t>Гидроизоляция  Taikor Эластик 300 (верхний и нижний слой)</t>
  </si>
  <si>
    <t xml:space="preserve">Плита теплоизоляционная PIR </t>
  </si>
  <si>
    <t>Клины PIR SLOPE</t>
  </si>
  <si>
    <t xml:space="preserve">Воронка парапетная </t>
  </si>
  <si>
    <t xml:space="preserve">Аэратор кровельный </t>
  </si>
  <si>
    <t xml:space="preserve">Крепеж для рейки </t>
  </si>
  <si>
    <t xml:space="preserve">шт </t>
  </si>
  <si>
    <t>Техноэласт ЭПП (на вертикальную поверхность)</t>
  </si>
  <si>
    <t>или Техноэласт Барьер, ТЭПП, Техноэласт Термо ЭПП</t>
  </si>
  <si>
    <t>Пароизоляционная пленка</t>
  </si>
  <si>
    <t xml:space="preserve">Техноруф В60  </t>
  </si>
  <si>
    <t xml:space="preserve">Техноэласт СОЛО </t>
  </si>
  <si>
    <t>на парапеты</t>
  </si>
  <si>
    <t xml:space="preserve">Техноэласт ЭПП </t>
  </si>
  <si>
    <t xml:space="preserve">Мастика 23 </t>
  </si>
  <si>
    <t>основание - ж/б плита</t>
  </si>
  <si>
    <t xml:space="preserve">керамзит по уклону </t>
  </si>
  <si>
    <t>Стяжка цементно-песчаная, армированная, М150 , 50 кк</t>
  </si>
  <si>
    <t>меш.</t>
  </si>
  <si>
    <t>Техноэласт ЭПП 2 слоя</t>
  </si>
  <si>
    <t>иглопробивной термообработанный геотекстиль 300 г/кв.м</t>
  </si>
  <si>
    <t xml:space="preserve">Экструзионный пенополистирол Карбон Проф 300    </t>
  </si>
  <si>
    <t>Полиэтиленовая пленка</t>
  </si>
  <si>
    <t>Распределительная ж/б плита 100 мм</t>
  </si>
  <si>
    <t>Асфальтобетон (2 слоя)</t>
  </si>
  <si>
    <t>Воронка для эксплуатируемой кровли</t>
  </si>
  <si>
    <t>Биполь ЭПП</t>
  </si>
  <si>
    <t>Битум кровельный  БНК 90/30</t>
  </si>
  <si>
    <t>Плита теплоизоляционная PIR  СХМ/СХМ</t>
  </si>
  <si>
    <t>Унифлекс Экспресс ЭМП</t>
  </si>
  <si>
    <t>Длина всех парапетов</t>
  </si>
  <si>
    <t>От</t>
  </si>
  <si>
    <t>Заказчик</t>
  </si>
  <si>
    <t>Данные</t>
  </si>
  <si>
    <t xml:space="preserve">Кровельная мембрана Logicroof VRP </t>
  </si>
  <si>
    <t>Мембрана неармированная Logicroof SR</t>
  </si>
  <si>
    <t>Стеклохолст 100 г/м2</t>
  </si>
  <si>
    <t>Количество карт</t>
  </si>
  <si>
    <t xml:space="preserve">Галтель Техноруф 100*100*1200 </t>
  </si>
  <si>
    <t>Материалы на парапет</t>
  </si>
  <si>
    <t>Площадь фундамента</t>
  </si>
  <si>
    <t>Площадь боковой поверхности</t>
  </si>
  <si>
    <t>Площадь фундамента (горизонт)</t>
  </si>
  <si>
    <t>Периметр</t>
  </si>
  <si>
    <t>Боковая поверхность</t>
  </si>
  <si>
    <t>на горизонт</t>
  </si>
  <si>
    <t>м2</t>
  </si>
  <si>
    <t>приклеивание СОЛО к  парапету или приклеивается горелкой</t>
  </si>
  <si>
    <t>5 шт на карту</t>
  </si>
  <si>
    <t>кол-во карт *24 в мп</t>
  </si>
  <si>
    <t>карта = площадь бок и гор/150</t>
  </si>
  <si>
    <t>Геотекстиль 500 г/м2</t>
  </si>
  <si>
    <t>4 шт/м2</t>
  </si>
  <si>
    <t>ТЕХНОНИКОЛЬ ПИР КЛИН 1,7%</t>
  </si>
  <si>
    <t>ТЕХНОНИКОЛЬ ПИР КЛИН 3,4%</t>
  </si>
  <si>
    <t>жб</t>
  </si>
  <si>
    <t>Керамзит по уклону</t>
  </si>
  <si>
    <t>Крепеж для рейки  на бетон</t>
  </si>
  <si>
    <t>Унифлекс С ЭМС</t>
  </si>
  <si>
    <t>Клей-пена  Logicpir</t>
  </si>
  <si>
    <t>клей контактный Logicroof Вond</t>
  </si>
  <si>
    <t>Плита теплоизоляционная PIR Ф/Ф или СХМ/СХМ</t>
  </si>
  <si>
    <t>1 баллон на 10-12 м2</t>
  </si>
  <si>
    <t>1 л/4м2</t>
  </si>
  <si>
    <t>Телескопический крепеж    РОКС</t>
  </si>
  <si>
    <t>Саморез сверлоконечный РОКС</t>
  </si>
  <si>
    <t>Саморез остроконечный РОКС</t>
  </si>
  <si>
    <t>Дюбель ПД1</t>
  </si>
  <si>
    <t>Крепеж №1</t>
  </si>
  <si>
    <t>Плантер -бенд, 10 м</t>
  </si>
  <si>
    <t>Прижимная планка</t>
  </si>
  <si>
    <t>Дополнительная комплектация</t>
  </si>
  <si>
    <t>Клей контактный</t>
  </si>
  <si>
    <t>Дорожка Walkway pazzle</t>
  </si>
  <si>
    <t>Кровельная мембрана Logicroof NG</t>
  </si>
  <si>
    <t>Очиститель мембраны (1б/1000м2)</t>
  </si>
  <si>
    <t>Активатор мембраны (для ТПО мембран)(1б/1000м2)</t>
  </si>
  <si>
    <t>Жидкий ПВХ (1б/1000м2)</t>
  </si>
  <si>
    <t>ПВХ металл</t>
  </si>
  <si>
    <t>угол внутренний ПВХ</t>
  </si>
  <si>
    <t>Угол наружный ПВХ</t>
  </si>
  <si>
    <t>Стеклохолст 100 г/м2 или геотекстиль 150 г/м2</t>
  </si>
  <si>
    <t>профлист</t>
  </si>
  <si>
    <t>Паробарьер С</t>
  </si>
  <si>
    <t>АЦЛ для сборной стяжки (2 слоя)</t>
  </si>
  <si>
    <t>Техноруф клин 4,2% контруклон</t>
  </si>
  <si>
    <t>Техноэласт пламя стоп</t>
  </si>
  <si>
    <t>или тэкп или техноэласт Декор</t>
  </si>
  <si>
    <t>ТехноРУФ Н проф (или Н экстра,Н оптима,  45)</t>
  </si>
  <si>
    <t>АЦЛ для сборной стяжки (2 слоя) 10*2</t>
  </si>
  <si>
    <t xml:space="preserve">расход </t>
  </si>
  <si>
    <t>клей пена</t>
  </si>
  <si>
    <t>1 баллон на 5м2 на каждый слой</t>
  </si>
  <si>
    <t>Говорят на 4м2 баллон</t>
  </si>
  <si>
    <t>или крепеж №1 Технониколь</t>
  </si>
  <si>
    <t>перед фиксом праймер не нужен</t>
  </si>
  <si>
    <t xml:space="preserve">отношение диагоналей ромбов контруклона </t>
  </si>
  <si>
    <t>отношение диагоналей ромбов контруклона</t>
  </si>
  <si>
    <t xml:space="preserve">отношение диагоналей ромбов контруклонов </t>
  </si>
  <si>
    <t xml:space="preserve"> ТЕХНОРУФ Н проф  КЛИН 4,2%</t>
  </si>
  <si>
    <t>усиление углов и примыканий. Полоса 200 мм</t>
  </si>
  <si>
    <t>у воронок и на парапет</t>
  </si>
  <si>
    <t>АЦЛ  10 мм пресс</t>
  </si>
  <si>
    <t>ТЕХНОНИКОЛЬ XPS КЛИН 2,1%</t>
  </si>
  <si>
    <t>ТЕХНОНИКОЛЬ XPS КЛИН 4,2%</t>
  </si>
  <si>
    <t xml:space="preserve">Праймер битумный ведро 21,5л. (16 кг) </t>
  </si>
  <si>
    <t>Мембрана Logicbase V SL 1,5 мм желтая</t>
  </si>
  <si>
    <t>Мембрана Logicbase V SТ  1,6 мм зеленая</t>
  </si>
  <si>
    <t>Гидрошпонка ПВХ ТЕХНОНИКОЛЬ IC-240-2 рулон 20 м</t>
  </si>
  <si>
    <t>Трубка инъекционная ТЕХНОНИКОЛЬ Аквастоп 10х50000 мм ПВХ</t>
  </si>
  <si>
    <t>штуцер инъекционный</t>
  </si>
  <si>
    <t xml:space="preserve">ХПС Carbon  PROF  100 мм </t>
  </si>
  <si>
    <t xml:space="preserve">GEOPLAN гео (2*20, 40м2)  профилированная мембрана, м2 </t>
  </si>
  <si>
    <t>Лента самоклеющаяся Planterband 10м х 10см</t>
  </si>
  <si>
    <t xml:space="preserve">Рейка прижимная </t>
  </si>
  <si>
    <t>XPS ТЕХНОНИКОЛЬ CARBON PROF 1180х580х50-L</t>
  </si>
  <si>
    <t>ПВХ Гидрошпонка ТехноНИКОЛЬ EC-220-3(EC-320-4)</t>
  </si>
  <si>
    <t>соединение вертикальной и горизонтальной поверхности</t>
  </si>
  <si>
    <t>на боковую поверхность</t>
  </si>
  <si>
    <t>равно количеству штуцеров</t>
  </si>
  <si>
    <t>XPS ТЕХНОНИКОЛЬ CARBON PROF SLOPE-2,1% 1200x600x10/35 Элемент А ЕКН 062545</t>
  </si>
  <si>
    <t>XPS ТЕХНОНИКОЛЬ CARBON PROF SLOPE-2,1% 1200x600x35/60 Элемент В  ЕКН 062543</t>
  </si>
  <si>
    <t>ТехноНИКОЛЬ   Carbon Prof 1200*600*10/35 4,2 % Элемент J  ЕКН 062544</t>
  </si>
  <si>
    <t>ТехноНИКОЛЬ   Carbon Prof 1200*60*35/60  slope  4,2 % Элемент К ЕКН 062546</t>
  </si>
  <si>
    <t>добавлять 10 мм к крепежу</t>
  </si>
  <si>
    <t>PIR  СХ/СХ  slope  1,7 % Элемент А 1200*600*10/30 ЕКН 061309</t>
  </si>
  <si>
    <t>PIR  СХ/СХ  slope  1,7 %   Элемент В 1200*600*30/50 ЕКН 061310</t>
  </si>
  <si>
    <t>PIR  СХ/СХ  slope  1,7% Элемент С 1200*600*40 ЕКН 064659</t>
  </si>
  <si>
    <t>PIR  СХ/СХ slope  3,4 % Элемент J 1200*600*10/50 ЕКН 064660</t>
  </si>
  <si>
    <t>PIR  СХ/СХ  slope  1,7% Элемент С 1200*600*40</t>
  </si>
  <si>
    <t xml:space="preserve">Кровельная мембрана Logicroof V GR FB </t>
  </si>
  <si>
    <t>В каждой стандартной секции устанавливается по 5 инъекционных штуцеров - 4 по углам и 1 в центре . При расчете</t>
  </si>
  <si>
    <t>количества инъекционных штуцеров следует руководствоваться следующей рекомендацией : 1 штуцер не более чем на</t>
  </si>
  <si>
    <t>30 м2, не менее 2 штуцеров на 1 " карту". Фланец штуцера точечно приваривается к мембране .</t>
  </si>
  <si>
    <t>ТЕХНОРУФ Н проф  КЛИН 2,1%</t>
  </si>
  <si>
    <t>объем 1 плиты</t>
  </si>
  <si>
    <t>Техноруф Н проф  (2,1%, Элемент А) 1200x600x30/55 мм 
ЕКН 072829</t>
  </si>
  <si>
    <t>Техноруф Н проф  (2,1 %, Элемент Б) 1200x600x55/80 мм 
ЕКН  072830</t>
  </si>
  <si>
    <t>Техноруф Н проф  (2.1 %, Элемент С) 1200x600x50/50 мм 
ЕКН 072831</t>
  </si>
  <si>
    <t>Техноруф Н проф  (4,2%, Элемент А) 1200x600x15/40 мм 
ЕКН 692930</t>
  </si>
  <si>
    <t>Техноруф Н проф  (4,2%, Элемент Б) 1200x600x40/65 мм 
ЕКН 692931</t>
  </si>
  <si>
    <t>Техноруф Н проф  (4,2%, Элемент С) 1200x600x50/50 мм 
ЕКН 601853</t>
  </si>
  <si>
    <t>PIR  СХ/СХ  slope  1,7% Элемент С 1200*600*40  ЕКН 064659</t>
  </si>
  <si>
    <t>КЛИН2,1%</t>
  </si>
  <si>
    <t xml:space="preserve">   КЛИН 4,2%</t>
  </si>
  <si>
    <t>КЛИН 1,7%</t>
  </si>
  <si>
    <t xml:space="preserve">  КЛИН 4,2%</t>
  </si>
  <si>
    <t>РУФ Н КЛИН (1,7%, Элемент А) 1200x600x30/50 мм 
ЕКН 181237</t>
  </si>
  <si>
    <t>РУФ Н КЛИН (1,7%, Элемент Б) 1200x600x50/70 мм 
ЕКН 181235</t>
  </si>
  <si>
    <t>РУФ Н КЛИН  (1,7%, Элемент С) 1200x600x40/40 мм 
ЕКН 182479</t>
  </si>
  <si>
    <t>РУФ Н  КЛИН (4,2%, Элемент А) 1200x600x30/55 мм 
ЕКН 181688</t>
  </si>
  <si>
    <t>РУФ Н  КЛИН (4,2%, Элемент Б) 1200x600x55/80 мм 
ЕКН 181690</t>
  </si>
  <si>
    <t>РУФ Н КЛИН (4,2%, Элемент С) 1200x600x50/50 мм 
ЕКН 183312</t>
  </si>
  <si>
    <t>РУФ Н КЛИН (2,1%, Элемент А) 1200x600x30/55 мм 
ЕКН 190643</t>
  </si>
  <si>
    <t>РУФ Н КЛИН (2,1%, Элемент Б) 1200x600x55/80 мм 
ЕКН 190644</t>
  </si>
  <si>
    <t>РУФ Н КЛИН  (2,1%, Элемент С) 1200x600x50/50 мм 
ЕКН 190660</t>
  </si>
  <si>
    <t>РУФ Н  КЛИН (4,2%, Элемент А) 1200x600x15/40 мм 
ЕКН 190646</t>
  </si>
  <si>
    <t>РУФ Н  КЛИН (4,2%, Элемент Б) 1200x600x40/65 мм 
ЕКН  190647</t>
  </si>
  <si>
    <t>в гофры</t>
  </si>
  <si>
    <t xml:space="preserve">надставной элемент </t>
  </si>
  <si>
    <t>Воронка Технониколь обогреваемая, 
с обжимным фланцем</t>
  </si>
  <si>
    <t>фартук ПВХ 1000*1000</t>
  </si>
  <si>
    <t>Клины КОЛОМНА</t>
  </si>
  <si>
    <t>Коломна 2,1 %</t>
  </si>
  <si>
    <t>Герметик ПУ ТехноНИКОЛЬ Logicflex для плоских кровель, шт</t>
  </si>
  <si>
    <t>Рейка прижимная алюминиевая 2,0 м</t>
  </si>
  <si>
    <t>Рейка краевая алюминиевая 2,0 м</t>
  </si>
  <si>
    <t>Воронка с обжимным металлическим фланцем с обогревом   Ø110х450мм</t>
  </si>
  <si>
    <t>Пена монтажная</t>
  </si>
  <si>
    <t>для воронок</t>
  </si>
  <si>
    <t xml:space="preserve">Пена монтажная </t>
  </si>
  <si>
    <t>ПВХ Logicroof V-SR 1,5 мм мембрана2 шт. 1x10 м</t>
  </si>
  <si>
    <t>Кровельная мембрана Logicroof V RP</t>
  </si>
  <si>
    <t>Битумный праймер Технониколь №01</t>
  </si>
  <si>
    <t>Технобарьер</t>
  </si>
  <si>
    <t xml:space="preserve">Площадь боковой поверхности </t>
  </si>
  <si>
    <t>L-блок XPS ТЕХНОНИКОЛЬ CARBON ECO SP торцевой</t>
  </si>
  <si>
    <t xml:space="preserve">L-блок XPS ТЕХНОНИКОЛЬ CARBON ECO SР угловой </t>
  </si>
  <si>
    <t>Геотекстиль 300 г/м2</t>
  </si>
  <si>
    <t>по 2 м в каждую сторону от периметра</t>
  </si>
  <si>
    <t>Песок 150 мм</t>
  </si>
  <si>
    <t xml:space="preserve"> XPS ТЕХНОНИКОЛЬ CARBON ECO SР 100 мм </t>
  </si>
  <si>
    <t>толщина по проекту</t>
  </si>
  <si>
    <t xml:space="preserve"> XPS ТЕХНОНИКОЛЬ CARBON ECO SР 2360*580*100</t>
  </si>
  <si>
    <t>по периметру. Необходимо применение опалубки</t>
  </si>
  <si>
    <t xml:space="preserve"> XPS ТЕХНОНИКОЛЬ CARBON ECO 100 мм 1 слой</t>
  </si>
  <si>
    <t>на отмостку на ширину плиты утеплителя</t>
  </si>
  <si>
    <t>Угловой крепеж для плит ХПС с крепежом</t>
  </si>
  <si>
    <t>шаг 30 см ,плюс на соединение углов</t>
  </si>
  <si>
    <t xml:space="preserve">Тарельчатый полимерный винтовой дюбель  </t>
  </si>
  <si>
    <t>для скрепления плит ХПС между собой</t>
  </si>
  <si>
    <t xml:space="preserve">Арматура диаметр 10-12 </t>
  </si>
  <si>
    <t>квадраты 150*150</t>
  </si>
  <si>
    <t>ПВХ фиксатор ФС 30/40</t>
  </si>
  <si>
    <t>для арматуры. Расход 5 шт/м2</t>
  </si>
  <si>
    <t>Пленка П/э</t>
  </si>
  <si>
    <t>скотч для пленки двусторонний</t>
  </si>
  <si>
    <t xml:space="preserve">Дренажная труба </t>
  </si>
  <si>
    <t>Плантер-Гео</t>
  </si>
  <si>
    <t>отмостка</t>
  </si>
  <si>
    <t>Плантер Банд дуо (лента для склеивания) (10 м /рул)</t>
  </si>
  <si>
    <t xml:space="preserve">
Краевая декоративная рейка PLANTER Profile</t>
  </si>
  <si>
    <t>с фото расчет Гончарова 17.03.2023</t>
  </si>
  <si>
    <t>удлинитель модульного элемента</t>
  </si>
  <si>
    <t>Модульный элемент стяжки для несъемной опалубки</t>
  </si>
  <si>
    <t>экструзионный пенополистирол ТЕХНОНИКОЛЬ CARBON 50 мм</t>
  </si>
  <si>
    <t>в 1 слой</t>
  </si>
  <si>
    <t>Арматура по ГОСТ 5781-82 Ø  10 АIII, Ø 12 АIII</t>
  </si>
  <si>
    <t>перехлест арматуры 240 мм</t>
  </si>
  <si>
    <t>Тарельчатый винтовой полимерный дюбель</t>
  </si>
  <si>
    <t>2 шт на угол</t>
  </si>
  <si>
    <t>СМЛ/ЦСП/ОСП/фанера</t>
  </si>
  <si>
    <t xml:space="preserve">клей-пена </t>
  </si>
  <si>
    <t>баллон</t>
  </si>
  <si>
    <t>геотекстиль  300 г/м2</t>
  </si>
  <si>
    <t>Техноруф Н проф</t>
  </si>
  <si>
    <t xml:space="preserve">Техноруф В экстра </t>
  </si>
  <si>
    <t>смотреть по пирогу</t>
  </si>
  <si>
    <t>Плантер-гео</t>
  </si>
  <si>
    <t>Балласт гравий</t>
  </si>
  <si>
    <t>Цементно-песч.смесь</t>
  </si>
  <si>
    <t>тротуарная плитка</t>
  </si>
  <si>
    <t>на сэндвич-панели не нужен праймер</t>
  </si>
  <si>
    <t>считать через штуки</t>
  </si>
  <si>
    <t>Ограждение кровельное 
Технониколь ко/PRO/PV/600-3</t>
  </si>
  <si>
    <t>профнастил Н75</t>
  </si>
  <si>
    <t>Паробарьер СА</t>
  </si>
  <si>
    <t>кубм</t>
  </si>
  <si>
    <t xml:space="preserve">ПИР клины </t>
  </si>
  <si>
    <t>ПИР ф/ф 70 мм</t>
  </si>
  <si>
    <t>Техноруф Н проф 50 мм</t>
  </si>
  <si>
    <t>Кровельная мембрана Экопласт VRP  1,5 мм</t>
  </si>
  <si>
    <t>отношение диагоналей ромбов контруклонов  1 к 3,5</t>
  </si>
  <si>
    <t>Ограждение кровельное 
Технониколь ко/PRO/PV/1200-3</t>
  </si>
  <si>
    <t>Саморез сверлоконечный 5,5*35 мм</t>
  </si>
  <si>
    <t>Технолайт  70 мм</t>
  </si>
  <si>
    <t>Аэратор кровельный ПВХ 75*375 мм</t>
  </si>
  <si>
    <t>Вата базальтовая 100 мм</t>
  </si>
  <si>
    <t>по оси Ы</t>
  </si>
  <si>
    <t>в проекте указана площадь 3371 м2</t>
  </si>
  <si>
    <t>https://tnsystem.ru/krovelnoe-ograzhdenie-tekhnonikol-zn-ko-prof-1200-3/?sku=13180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</si>
</sst>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\г\.;@"/>
  </numFmts>
  <fonts count="2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ITC Avant Garde Gothic Demi"/>
      <family val="2"/>
    </font>
    <font>
      <b/>
      <sz val="12"/>
      <name val="ITC Avant Garde Gothic Demi"/>
      <family val="2"/>
    </font>
    <font>
      <sz val="9"/>
      <name val="ITC Avant Garde Gothic Demi"/>
      <family val="2"/>
    </font>
    <font>
      <b/>
      <sz val="9"/>
      <name val="GLAvantGardeGothicC"/>
    </font>
    <font>
      <sz val="9"/>
      <name val="GLAvantGardeGothicC"/>
    </font>
    <font>
      <sz val="9"/>
      <color indexed="10"/>
      <name val="GLAvantGardeGothicC"/>
    </font>
    <font>
      <sz val="11"/>
      <name val="ITC Avant Garde Gothic Demi"/>
      <family val="2"/>
    </font>
    <font>
      <b/>
      <sz val="8"/>
      <name val="GLAvantGardeGothicC"/>
    </font>
    <font>
      <sz val="8"/>
      <name val="GLAvantGardeGothicC"/>
    </font>
    <font>
      <sz val="10"/>
      <name val="GLAvantGardeGothicC"/>
    </font>
    <font>
      <b/>
      <sz val="12"/>
      <name val="GLAvantGardeGothicC"/>
    </font>
    <font>
      <b/>
      <sz val="12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0"/>
      <name val="GLAvantGardeGothicC"/>
      <charset val="204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29292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555555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11" fillId="2" borderId="0" xfId="0" applyFont="1" applyFill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1" fillId="0" borderId="0" xfId="0" applyFont="1" applyBorder="1"/>
    <xf numFmtId="0" fontId="0" fillId="0" borderId="1" xfId="0" applyBorder="1"/>
    <xf numFmtId="164" fontId="11" fillId="2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/>
    <xf numFmtId="0" fontId="0" fillId="0" borderId="1" xfId="0" applyBorder="1" applyAlignment="1"/>
    <xf numFmtId="0" fontId="0" fillId="5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11" fillId="0" borderId="0" xfId="0" applyFont="1" applyBorder="1" applyAlignment="1">
      <alignment horizontal="center"/>
    </xf>
    <xf numFmtId="0" fontId="17" fillId="0" borderId="1" xfId="0" applyFont="1" applyFill="1" applyBorder="1"/>
    <xf numFmtId="0" fontId="1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1" xfId="0" applyFont="1" applyBorder="1" applyAlignment="1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/>
    <xf numFmtId="0" fontId="1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1" xfId="0" applyFont="1" applyBorder="1" applyAlignment="1"/>
    <xf numFmtId="0" fontId="11" fillId="0" borderId="0" xfId="0" applyFont="1" applyBorder="1" applyAlignment="1">
      <alignment horizontal="center"/>
    </xf>
    <xf numFmtId="0" fontId="0" fillId="0" borderId="1" xfId="0" applyBorder="1" applyAlignment="1"/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0" borderId="0" xfId="0" applyAlignment="1"/>
    <xf numFmtId="0" fontId="11" fillId="0" borderId="0" xfId="0" applyFont="1" applyBorder="1" applyAlignment="1">
      <alignment horizontal="center"/>
    </xf>
    <xf numFmtId="0" fontId="0" fillId="0" borderId="1" xfId="0" applyFont="1" applyBorder="1" applyAlignment="1"/>
    <xf numFmtId="4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Border="1"/>
    <xf numFmtId="0" fontId="0" fillId="2" borderId="1" xfId="0" applyFont="1" applyFill="1" applyBorder="1"/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4" fontId="0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0" borderId="0" xfId="0" applyAlignment="1"/>
    <xf numFmtId="0" fontId="0" fillId="2" borderId="0" xfId="0" applyFill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2" borderId="1" xfId="0" applyFill="1" applyBorder="1" applyAlignment="1"/>
    <xf numFmtId="0" fontId="0" fillId="0" borderId="1" xfId="0" applyBorder="1" applyAlignment="1"/>
    <xf numFmtId="0" fontId="1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/>
    <xf numFmtId="0" fontId="1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/>
    <xf numFmtId="0" fontId="11" fillId="0" borderId="0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1" xfId="0" applyFont="1" applyBorder="1" applyAlignment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/>
    <xf numFmtId="0" fontId="0" fillId="0" borderId="0" xfId="0" applyAlignment="1"/>
    <xf numFmtId="0" fontId="11" fillId="2" borderId="0" xfId="0" applyFont="1" applyFill="1" applyAlignment="1">
      <alignment horizontal="center"/>
    </xf>
    <xf numFmtId="14" fontId="19" fillId="2" borderId="0" xfId="0" applyNumberFormat="1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12" fillId="2" borderId="0" xfId="0" applyFont="1" applyFill="1" applyBorder="1" applyAlignment="1"/>
    <xf numFmtId="0" fontId="1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/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/>
    <xf numFmtId="0" fontId="11" fillId="0" borderId="0" xfId="0" applyFont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2" borderId="1" xfId="0" applyFill="1" applyBorder="1" applyAlignment="1"/>
    <xf numFmtId="0" fontId="0" fillId="2" borderId="1" xfId="0" applyFill="1" applyBorder="1" applyAlignment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/>
    <xf numFmtId="4" fontId="0" fillId="2" borderId="2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0" xfId="0" applyFill="1"/>
    <xf numFmtId="0" fontId="21" fillId="0" borderId="0" xfId="0" applyFont="1" applyAlignment="1">
      <alignment vertical="center"/>
    </xf>
    <xf numFmtId="0" fontId="0" fillId="2" borderId="1" xfId="0" applyFill="1" applyBorder="1" applyAlignment="1"/>
    <xf numFmtId="0" fontId="22" fillId="0" borderId="0" xfId="0" applyNumberFormat="1" applyFont="1" applyBorder="1" applyAlignment="1">
      <alignment horizontal="left" vertical="top"/>
    </xf>
    <xf numFmtId="0" fontId="23" fillId="0" borderId="1" xfId="0" applyFont="1" applyBorder="1"/>
    <xf numFmtId="0" fontId="0" fillId="2" borderId="1" xfId="0" applyFill="1" applyBorder="1" applyAlignment="1"/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" fillId="0" borderId="1" xfId="0" applyFont="1" applyBorder="1" applyAlignment="1"/>
    <xf numFmtId="0" fontId="0" fillId="2" borderId="1" xfId="0" applyFill="1" applyBorder="1" applyAlignment="1"/>
    <xf numFmtId="2" fontId="0" fillId="5" borderId="1" xfId="0" applyNumberFormat="1" applyFill="1" applyBorder="1" applyAlignment="1">
      <alignment horizontal="center"/>
    </xf>
    <xf numFmtId="0" fontId="24" fillId="0" borderId="1" xfId="0" applyFont="1" applyBorder="1"/>
    <xf numFmtId="0" fontId="25" fillId="0" borderId="1" xfId="0" applyFont="1" applyFill="1" applyBorder="1"/>
    <xf numFmtId="0" fontId="24" fillId="2" borderId="1" xfId="0" applyFont="1" applyFill="1" applyBorder="1" applyAlignment="1">
      <alignment wrapText="1"/>
    </xf>
    <xf numFmtId="0" fontId="24" fillId="2" borderId="1" xfId="0" applyFont="1" applyFill="1" applyBorder="1" applyAlignment="1">
      <alignment horizontal="left" wrapText="1"/>
    </xf>
    <xf numFmtId="0" fontId="1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5" fillId="0" borderId="1" xfId="0" applyFont="1" applyBorder="1" applyAlignment="1"/>
    <xf numFmtId="0" fontId="25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wrapText="1"/>
    </xf>
    <xf numFmtId="0" fontId="25" fillId="4" borderId="1" xfId="0" applyFont="1" applyFill="1" applyBorder="1"/>
    <xf numFmtId="0" fontId="25" fillId="4" borderId="1" xfId="0" applyFont="1" applyFill="1" applyBorder="1" applyAlignment="1">
      <alignment horizontal="center"/>
    </xf>
    <xf numFmtId="0" fontId="25" fillId="7" borderId="1" xfId="0" applyFont="1" applyFill="1" applyBorder="1"/>
    <xf numFmtId="0" fontId="25" fillId="7" borderId="1" xfId="0" applyFont="1" applyFill="1" applyBorder="1" applyAlignment="1">
      <alignment horizontal="center"/>
    </xf>
    <xf numFmtId="0" fontId="24" fillId="0" borderId="1" xfId="0" applyFont="1" applyFill="1" applyBorder="1"/>
    <xf numFmtId="0" fontId="24" fillId="0" borderId="0" xfId="0" applyFont="1"/>
    <xf numFmtId="0" fontId="24" fillId="0" borderId="0" xfId="0" applyFont="1" applyAlignment="1">
      <alignment horizontal="center"/>
    </xf>
    <xf numFmtId="0" fontId="0" fillId="0" borderId="1" xfId="0" applyBorder="1" applyAlignme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27" fillId="0" borderId="0" xfId="0" applyFont="1"/>
    <xf numFmtId="0" fontId="0" fillId="0" borderId="1" xfId="0" applyBorder="1" applyAlignment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4" fillId="2" borderId="1" xfId="0" applyFont="1" applyFill="1" applyBorder="1"/>
    <xf numFmtId="2" fontId="24" fillId="0" borderId="1" xfId="0" applyNumberFormat="1" applyFont="1" applyBorder="1" applyAlignment="1">
      <alignment horizontal="center"/>
    </xf>
    <xf numFmtId="1" fontId="24" fillId="0" borderId="1" xfId="0" applyNumberFormat="1" applyFont="1" applyBorder="1" applyAlignment="1">
      <alignment horizontal="center"/>
    </xf>
    <xf numFmtId="1" fontId="24" fillId="2" borderId="1" xfId="0" applyNumberFormat="1" applyFont="1" applyFill="1" applyBorder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4" fillId="7" borderId="1" xfId="0" applyFont="1" applyFill="1" applyBorder="1" applyAlignment="1">
      <alignment horizontal="center"/>
    </xf>
    <xf numFmtId="1" fontId="0" fillId="0" borderId="1" xfId="0" applyNumberFormat="1" applyBorder="1"/>
    <xf numFmtId="0" fontId="0" fillId="7" borderId="0" xfId="0" applyFill="1"/>
    <xf numFmtId="0" fontId="24" fillId="0" borderId="1" xfId="0" applyFont="1" applyBorder="1" applyAlignment="1">
      <alignment horizontal="right"/>
    </xf>
    <xf numFmtId="1" fontId="24" fillId="0" borderId="1" xfId="0" applyNumberFormat="1" applyFont="1" applyBorder="1" applyAlignment="1">
      <alignment horizontal="right"/>
    </xf>
    <xf numFmtId="0" fontId="24" fillId="2" borderId="1" xfId="0" applyFont="1" applyFill="1" applyBorder="1" applyAlignment="1">
      <alignment horizontal="center"/>
    </xf>
    <xf numFmtId="2" fontId="24" fillId="2" borderId="1" xfId="0" applyNumberFormat="1" applyFont="1" applyFill="1" applyBorder="1" applyAlignment="1">
      <alignment horizontal="center"/>
    </xf>
    <xf numFmtId="0" fontId="0" fillId="0" borderId="1" xfId="0" applyBorder="1" applyAlignment="1"/>
    <xf numFmtId="0" fontId="17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9" fillId="0" borderId="1" xfId="0" applyFont="1" applyBorder="1" applyAlignment="1">
      <alignment horizontal="center" vertical="center" wrapText="1"/>
    </xf>
    <xf numFmtId="0" fontId="25" fillId="6" borderId="0" xfId="0" applyFont="1" applyFill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1" fillId="0" borderId="1" xfId="0" applyFont="1" applyBorder="1" applyAlignment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3" fillId="0" borderId="4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2" xfId="0" applyBorder="1" applyAlignment="1"/>
    <xf numFmtId="0" fontId="0" fillId="0" borderId="3" xfId="0" applyBorder="1" applyAlignment="1"/>
    <xf numFmtId="0" fontId="17" fillId="4" borderId="0" xfId="0" applyFont="1" applyFill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99391</xdr:colOff>
      <xdr:row>0</xdr:row>
      <xdr:rowOff>99391</xdr:rowOff>
    </xdr:from>
    <xdr:to>
      <xdr:col>0</xdr:col>
      <xdr:colOff>2046936</xdr:colOff>
      <xdr:row>4</xdr:row>
      <xdr:rowOff>30811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1" y="99391"/>
          <a:ext cx="1947545" cy="6934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1947545</xdr:colOff>
      <xdr:row>6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1947545" cy="6934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0</xdr:col>
      <xdr:colOff>2099945</xdr:colOff>
      <xdr:row>4</xdr:row>
      <xdr:rowOff>7620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6200"/>
          <a:ext cx="1947545" cy="6934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1947545</xdr:colOff>
      <xdr:row>6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0"/>
          <a:ext cx="1947545" cy="6934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38100</xdr:rowOff>
    </xdr:from>
    <xdr:to>
      <xdr:col>0</xdr:col>
      <xdr:colOff>2099945</xdr:colOff>
      <xdr:row>3</xdr:row>
      <xdr:rowOff>160020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8100"/>
          <a:ext cx="1947545" cy="69342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38100</xdr:rowOff>
    </xdr:from>
    <xdr:to>
      <xdr:col>0</xdr:col>
      <xdr:colOff>2099945</xdr:colOff>
      <xdr:row>3</xdr:row>
      <xdr:rowOff>160020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8100"/>
          <a:ext cx="1947545" cy="69342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57150</xdr:rowOff>
    </xdr:from>
    <xdr:to>
      <xdr:col>0</xdr:col>
      <xdr:colOff>2052320</xdr:colOff>
      <xdr:row>3</xdr:row>
      <xdr:rowOff>179070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57150"/>
          <a:ext cx="1947545" cy="6934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115957</xdr:colOff>
      <xdr:row>0</xdr:row>
      <xdr:rowOff>82826</xdr:rowOff>
    </xdr:from>
    <xdr:to>
      <xdr:col>0</xdr:col>
      <xdr:colOff>2063502</xdr:colOff>
      <xdr:row>4</xdr:row>
      <xdr:rowOff>14246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57" y="82826"/>
          <a:ext cx="1947545" cy="69342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177584</xdr:colOff>
      <xdr:row>0</xdr:row>
      <xdr:rowOff>56504</xdr:rowOff>
    </xdr:from>
    <xdr:to>
      <xdr:col>0</xdr:col>
      <xdr:colOff>2125129</xdr:colOff>
      <xdr:row>3</xdr:row>
      <xdr:rowOff>168738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84" y="56504"/>
          <a:ext cx="1947545" cy="6934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0</xdr:col>
      <xdr:colOff>2061845</xdr:colOff>
      <xdr:row>4</xdr:row>
      <xdr:rowOff>17145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95250"/>
          <a:ext cx="1947545" cy="693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0</xdr:col>
      <xdr:colOff>2109470</xdr:colOff>
      <xdr:row>3</xdr:row>
      <xdr:rowOff>160020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8100"/>
          <a:ext cx="1947545" cy="6934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1947545</xdr:colOff>
      <xdr:row>3</xdr:row>
      <xdr:rowOff>121920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47545" cy="693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opLeftCell="A28" zoomScale="115" zoomScaleNormal="115" workbookViewId="0">
      <selection activeCell="A41" sqref="A41"/>
    </sheetView>
  </sheetViews>
  <sheetFormatPr defaultRowHeight="14.4"/>
  <cols>
    <col min="1" max="1" width="44" customWidth="1"/>
    <col min="2" max="2" width="7" style="71" customWidth="1"/>
    <col min="3" max="3" width="10.5546875" style="71" customWidth="1"/>
    <col min="4" max="4" width="12.5546875" style="71" customWidth="1"/>
    <col min="5" max="5" width="1.5546875" style="72" customWidth="1"/>
    <col min="6" max="6" width="15.5546875" style="72" customWidth="1"/>
  </cols>
  <sheetData>
    <row r="1" spans="1:6" ht="15" customHeight="1">
      <c r="A1" s="7"/>
      <c r="B1" s="70"/>
      <c r="C1" s="6"/>
      <c r="D1" s="6"/>
      <c r="E1" s="1"/>
      <c r="F1" s="1"/>
    </row>
    <row r="2" spans="1:6" ht="15" customHeight="1">
      <c r="A2" s="7"/>
      <c r="B2" s="70"/>
      <c r="C2" s="6"/>
      <c r="D2" s="6"/>
      <c r="E2" s="1"/>
      <c r="F2" s="1"/>
    </row>
    <row r="3" spans="1:6" ht="15" customHeight="1">
      <c r="A3" s="7"/>
      <c r="B3" s="70"/>
      <c r="C3" s="6"/>
      <c r="D3" s="6"/>
      <c r="E3" s="1"/>
      <c r="F3" s="1"/>
    </row>
    <row r="4" spans="1:6" ht="15" customHeight="1">
      <c r="A4" s="7"/>
      <c r="B4" s="9"/>
      <c r="C4" s="9"/>
      <c r="E4" s="1"/>
      <c r="F4" s="1"/>
    </row>
    <row r="5" spans="1:6" ht="15" customHeight="1">
      <c r="A5" s="5"/>
      <c r="B5" s="70"/>
      <c r="C5" s="70"/>
      <c r="D5" s="70"/>
      <c r="E5" s="194"/>
      <c r="F5" s="194"/>
    </row>
    <row r="6" spans="1:6" ht="15" customHeight="1">
      <c r="A6" s="90" t="s">
        <v>125</v>
      </c>
      <c r="B6" s="198"/>
      <c r="C6" s="198"/>
      <c r="D6" s="89"/>
      <c r="E6" s="89"/>
      <c r="F6" s="89"/>
    </row>
    <row r="7" spans="1:6" ht="15" customHeight="1">
      <c r="A7" s="90" t="s">
        <v>126</v>
      </c>
      <c r="B7" s="198"/>
      <c r="C7" s="198"/>
      <c r="D7" s="89"/>
      <c r="E7" s="89"/>
      <c r="F7" s="89"/>
    </row>
    <row r="8" spans="1:6" ht="15" customHeight="1">
      <c r="A8" s="90" t="s">
        <v>127</v>
      </c>
      <c r="B8" s="198"/>
      <c r="C8" s="198"/>
      <c r="D8" s="89"/>
      <c r="E8" s="89"/>
      <c r="F8" s="89"/>
    </row>
    <row r="9" spans="1:6" ht="15" customHeight="1">
      <c r="A9" s="7"/>
      <c r="B9" s="9"/>
      <c r="C9" s="9"/>
      <c r="D9" s="85"/>
      <c r="E9" s="1"/>
      <c r="F9" s="1"/>
    </row>
    <row r="10" spans="1:6" ht="15" customHeight="1">
      <c r="A10" s="5"/>
      <c r="B10" s="83"/>
      <c r="C10" s="83"/>
      <c r="D10" s="83"/>
      <c r="E10" s="194"/>
      <c r="F10" s="194"/>
    </row>
    <row r="11" spans="1:6" ht="15" customHeight="1">
      <c r="A11" s="7"/>
      <c r="B11" s="83"/>
      <c r="C11" s="6"/>
      <c r="D11" s="6"/>
      <c r="E11" s="1"/>
      <c r="F11" s="1"/>
    </row>
    <row r="12" spans="1:6" ht="15" customHeight="1">
      <c r="A12" s="192" t="s">
        <v>2</v>
      </c>
      <c r="B12" s="192"/>
      <c r="C12" s="192"/>
      <c r="D12" s="84"/>
      <c r="E12" s="195"/>
      <c r="F12" s="195"/>
    </row>
    <row r="13" spans="1:6" ht="15" customHeight="1">
      <c r="A13" s="91" t="s">
        <v>3</v>
      </c>
      <c r="B13" s="92" t="s">
        <v>4</v>
      </c>
      <c r="C13" s="4"/>
      <c r="D13" s="85"/>
      <c r="E13" s="193"/>
      <c r="F13" s="193"/>
    </row>
    <row r="14" spans="1:6" ht="15" customHeight="1">
      <c r="A14" s="91" t="s">
        <v>124</v>
      </c>
      <c r="B14" s="92" t="s">
        <v>5</v>
      </c>
      <c r="C14" s="4"/>
      <c r="D14" s="85"/>
      <c r="E14" s="193"/>
      <c r="F14" s="193"/>
    </row>
    <row r="15" spans="1:6" ht="15" customHeight="1">
      <c r="A15" s="93" t="s">
        <v>6</v>
      </c>
      <c r="B15" s="92" t="s">
        <v>5</v>
      </c>
      <c r="C15" s="4"/>
      <c r="D15" s="85"/>
      <c r="E15" s="87"/>
      <c r="F15" s="87"/>
    </row>
    <row r="16" spans="1:6" ht="21" customHeight="1">
      <c r="A16" s="192" t="s">
        <v>14</v>
      </c>
      <c r="B16" s="192"/>
      <c r="C16" s="192"/>
      <c r="D16" s="192"/>
      <c r="E16" s="192"/>
      <c r="F16" s="192"/>
    </row>
    <row r="17" spans="1:6">
      <c r="A17" s="86" t="s">
        <v>7</v>
      </c>
      <c r="B17" s="86" t="s">
        <v>28</v>
      </c>
      <c r="C17" s="15" t="s">
        <v>27</v>
      </c>
      <c r="D17" s="15" t="s">
        <v>29</v>
      </c>
      <c r="E17" s="196" t="s">
        <v>30</v>
      </c>
      <c r="F17" s="197"/>
    </row>
    <row r="18" spans="1:6">
      <c r="A18" s="8" t="s">
        <v>15</v>
      </c>
      <c r="B18" s="10" t="s">
        <v>16</v>
      </c>
      <c r="C18" s="10"/>
      <c r="D18" s="10"/>
      <c r="E18" s="191">
        <f>C18*D18</f>
        <v>0</v>
      </c>
      <c r="F18" s="191"/>
    </row>
    <row r="19" spans="1:6">
      <c r="A19" s="8" t="s">
        <v>17</v>
      </c>
      <c r="B19" s="10" t="s">
        <v>18</v>
      </c>
      <c r="C19" s="10"/>
      <c r="D19" s="10"/>
      <c r="E19" s="191">
        <f t="shared" ref="E19:E27" si="0">C19*D19</f>
        <v>0</v>
      </c>
      <c r="F19" s="191"/>
    </row>
    <row r="20" spans="1:6">
      <c r="A20" s="8" t="s">
        <v>31</v>
      </c>
      <c r="B20" s="10" t="s">
        <v>19</v>
      </c>
      <c r="C20" s="10"/>
      <c r="D20" s="10"/>
      <c r="E20" s="191">
        <f t="shared" si="0"/>
        <v>0</v>
      </c>
      <c r="F20" s="191"/>
    </row>
    <row r="21" spans="1:6">
      <c r="A21" s="21" t="s">
        <v>32</v>
      </c>
      <c r="B21" s="10" t="s">
        <v>19</v>
      </c>
      <c r="C21" s="10"/>
      <c r="D21" s="10"/>
      <c r="E21" s="191">
        <f t="shared" si="0"/>
        <v>0</v>
      </c>
      <c r="F21" s="191"/>
    </row>
    <row r="22" spans="1:6">
      <c r="A22" s="8" t="s">
        <v>20</v>
      </c>
      <c r="B22" s="10" t="s">
        <v>13</v>
      </c>
      <c r="C22" s="10"/>
      <c r="D22" s="10"/>
      <c r="E22" s="191">
        <f t="shared" si="0"/>
        <v>0</v>
      </c>
      <c r="F22" s="191"/>
    </row>
    <row r="23" spans="1:6">
      <c r="A23" s="8" t="s">
        <v>21</v>
      </c>
      <c r="B23" s="10" t="s">
        <v>13</v>
      </c>
      <c r="C23" s="10"/>
      <c r="D23" s="10"/>
      <c r="E23" s="191">
        <f t="shared" si="0"/>
        <v>0</v>
      </c>
      <c r="F23" s="191"/>
    </row>
    <row r="24" spans="1:6">
      <c r="A24" s="8" t="s">
        <v>22</v>
      </c>
      <c r="B24" s="10"/>
      <c r="C24" s="10"/>
      <c r="D24" s="10"/>
      <c r="E24" s="191">
        <f t="shared" si="0"/>
        <v>0</v>
      </c>
      <c r="F24" s="191"/>
    </row>
    <row r="25" spans="1:6">
      <c r="A25" s="8" t="s">
        <v>23</v>
      </c>
      <c r="B25" s="10" t="s">
        <v>13</v>
      </c>
      <c r="C25" s="10"/>
      <c r="D25" s="10"/>
      <c r="E25" s="191">
        <f t="shared" si="0"/>
        <v>0</v>
      </c>
      <c r="F25" s="191"/>
    </row>
    <row r="26" spans="1:6">
      <c r="A26" s="8" t="s">
        <v>128</v>
      </c>
      <c r="B26" s="10" t="s">
        <v>16</v>
      </c>
      <c r="C26" s="10"/>
      <c r="D26" s="10"/>
      <c r="E26" s="191">
        <f t="shared" si="0"/>
        <v>0</v>
      </c>
      <c r="F26" s="191"/>
    </row>
    <row r="27" spans="1:6">
      <c r="A27" s="8" t="s">
        <v>26</v>
      </c>
      <c r="B27" s="10" t="s">
        <v>8</v>
      </c>
      <c r="C27" s="10"/>
      <c r="D27" s="10"/>
      <c r="E27" s="191">
        <f t="shared" si="0"/>
        <v>0</v>
      </c>
      <c r="F27" s="191"/>
    </row>
    <row r="28" spans="1:6">
      <c r="A28" s="8" t="s">
        <v>97</v>
      </c>
      <c r="B28" s="10" t="s">
        <v>8</v>
      </c>
      <c r="C28" s="10"/>
      <c r="D28" s="10"/>
      <c r="E28" s="73"/>
      <c r="F28" s="73"/>
    </row>
    <row r="29" spans="1:6">
      <c r="A29" s="8" t="s">
        <v>98</v>
      </c>
      <c r="B29" s="10" t="s">
        <v>8</v>
      </c>
      <c r="C29" s="10"/>
      <c r="D29" s="10"/>
      <c r="E29" s="73"/>
      <c r="F29" s="73"/>
    </row>
    <row r="30" spans="1:6">
      <c r="A30" s="108" t="s">
        <v>133</v>
      </c>
      <c r="B30" s="109"/>
      <c r="C30" s="109"/>
      <c r="D30" s="109"/>
      <c r="E30" s="110"/>
      <c r="F30" s="110"/>
    </row>
    <row r="31" spans="1:6">
      <c r="A31" s="8" t="s">
        <v>129</v>
      </c>
      <c r="B31" s="10" t="s">
        <v>11</v>
      </c>
      <c r="C31" s="34"/>
      <c r="D31" s="10"/>
      <c r="E31" s="69"/>
      <c r="F31" s="69"/>
    </row>
    <row r="32" spans="1:6">
      <c r="A32" s="8" t="s">
        <v>128</v>
      </c>
      <c r="B32" s="10" t="s">
        <v>16</v>
      </c>
      <c r="C32" s="10"/>
      <c r="D32" s="10"/>
      <c r="E32" s="106"/>
      <c r="F32" s="106"/>
    </row>
    <row r="33" spans="1:6">
      <c r="A33" s="8" t="s">
        <v>24</v>
      </c>
      <c r="B33" s="10" t="s">
        <v>5</v>
      </c>
      <c r="C33" s="10"/>
      <c r="D33" s="10"/>
      <c r="E33" s="191">
        <f>C33*D33</f>
        <v>0</v>
      </c>
      <c r="F33" s="191"/>
    </row>
    <row r="34" spans="1:6">
      <c r="A34" s="8" t="s">
        <v>25</v>
      </c>
      <c r="B34" s="10" t="s">
        <v>5</v>
      </c>
      <c r="C34" s="10"/>
      <c r="D34" s="10"/>
      <c r="E34" s="191">
        <f>C34*D34</f>
        <v>0</v>
      </c>
      <c r="F34" s="191"/>
    </row>
    <row r="35" spans="1:6">
      <c r="A35" s="8" t="s">
        <v>38</v>
      </c>
      <c r="B35" s="10" t="s">
        <v>13</v>
      </c>
      <c r="C35" s="10"/>
      <c r="D35" s="10"/>
      <c r="E35" s="191">
        <f>C35*D35</f>
        <v>0</v>
      </c>
      <c r="F35" s="191"/>
    </row>
    <row r="36" spans="1:6">
      <c r="A36" s="8" t="s">
        <v>99</v>
      </c>
      <c r="B36" s="10" t="s">
        <v>100</v>
      </c>
      <c r="C36" s="10">
        <f>(C33+C34)/1.05*5</f>
        <v>0</v>
      </c>
      <c r="D36" s="10"/>
      <c r="E36" s="73"/>
      <c r="F36" s="73"/>
    </row>
    <row r="37" spans="1:6" ht="15.6">
      <c r="A37" s="8"/>
      <c r="B37" s="10"/>
      <c r="C37" s="10"/>
      <c r="D37" s="16" t="s">
        <v>10</v>
      </c>
      <c r="E37" s="191">
        <f>SUM(E18:E27)</f>
        <v>0</v>
      </c>
      <c r="F37" s="191"/>
    </row>
    <row r="39" spans="1:6">
      <c r="A39" s="120" t="s">
        <v>165</v>
      </c>
      <c r="B39" s="121"/>
      <c r="C39" s="121"/>
    </row>
    <row r="40" spans="1:6">
      <c r="A40" s="8" t="s">
        <v>169</v>
      </c>
      <c r="B40" s="10" t="s">
        <v>13</v>
      </c>
      <c r="C40" s="10"/>
    </row>
    <row r="41" spans="1:6">
      <c r="A41" s="8" t="s">
        <v>170</v>
      </c>
      <c r="B41" s="10" t="s">
        <v>13</v>
      </c>
      <c r="C41" s="10"/>
    </row>
    <row r="42" spans="1:6">
      <c r="A42" s="8" t="s">
        <v>166</v>
      </c>
      <c r="B42" s="10" t="s">
        <v>13</v>
      </c>
      <c r="C42" s="10"/>
    </row>
    <row r="43" spans="1:6">
      <c r="A43" s="8" t="s">
        <v>167</v>
      </c>
      <c r="B43" s="10" t="s">
        <v>13</v>
      </c>
      <c r="C43" s="10"/>
    </row>
    <row r="44" spans="1:6">
      <c r="A44" s="8" t="s">
        <v>168</v>
      </c>
      <c r="B44" s="10" t="s">
        <v>16</v>
      </c>
      <c r="C44" s="10"/>
    </row>
    <row r="45" spans="1:6">
      <c r="A45" s="122" t="s">
        <v>171</v>
      </c>
      <c r="B45" s="10" t="s">
        <v>13</v>
      </c>
      <c r="C45" s="10"/>
    </row>
    <row r="46" spans="1:6">
      <c r="A46" s="122" t="s">
        <v>172</v>
      </c>
      <c r="B46" s="10" t="s">
        <v>13</v>
      </c>
      <c r="C46" s="10"/>
    </row>
    <row r="47" spans="1:6">
      <c r="A47" s="122" t="s">
        <v>174</v>
      </c>
      <c r="B47" s="10" t="s">
        <v>13</v>
      </c>
      <c r="C47" s="10"/>
    </row>
    <row r="48" spans="1:6">
      <c r="A48" s="122" t="s">
        <v>173</v>
      </c>
      <c r="B48" s="10" t="s">
        <v>13</v>
      </c>
      <c r="C48" s="10"/>
    </row>
  </sheetData>
  <mergeCells count="25">
    <mergeCell ref="A12:C12"/>
    <mergeCell ref="E14:F14"/>
    <mergeCell ref="A16:F16"/>
    <mergeCell ref="E22:F22"/>
    <mergeCell ref="E5:F5"/>
    <mergeCell ref="E12:F12"/>
    <mergeCell ref="E13:F13"/>
    <mergeCell ref="E17:F17"/>
    <mergeCell ref="E18:F18"/>
    <mergeCell ref="E19:F19"/>
    <mergeCell ref="E20:F20"/>
    <mergeCell ref="E21:F21"/>
    <mergeCell ref="B6:C6"/>
    <mergeCell ref="B7:C7"/>
    <mergeCell ref="B8:C8"/>
    <mergeCell ref="E10:F10"/>
    <mergeCell ref="E35:F35"/>
    <mergeCell ref="E27:F27"/>
    <mergeCell ref="E37:F37"/>
    <mergeCell ref="E23:F23"/>
    <mergeCell ref="E24:F24"/>
    <mergeCell ref="E25:F25"/>
    <mergeCell ref="E26:F26"/>
    <mergeCell ref="E33:F33"/>
    <mergeCell ref="E34:F34"/>
  </mergeCells>
  <pageMargins left="0.70866141732283472" right="0.31496062992125984" top="0.27559055118110237" bottom="0.15748031496062992" header="0.15748031496062992" footer="0.1574803149606299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9"/>
  <sheetViews>
    <sheetView topLeftCell="A19" workbookViewId="0">
      <selection activeCell="A40" sqref="A40:C49"/>
    </sheetView>
  </sheetViews>
  <sheetFormatPr defaultRowHeight="14.4"/>
  <cols>
    <col min="1" max="1" width="41.88671875" customWidth="1"/>
  </cols>
  <sheetData>
    <row r="1" spans="1:7">
      <c r="A1" s="7"/>
      <c r="B1" s="28"/>
      <c r="C1" s="6"/>
      <c r="D1" s="6"/>
      <c r="E1" s="1"/>
      <c r="F1" s="1"/>
    </row>
    <row r="2" spans="1:7">
      <c r="A2" s="7"/>
      <c r="B2" s="9"/>
      <c r="C2" s="9"/>
      <c r="D2" s="26"/>
      <c r="E2" s="1"/>
      <c r="F2" s="1"/>
    </row>
    <row r="3" spans="1:7">
      <c r="A3" s="5"/>
      <c r="B3" s="28"/>
      <c r="C3" s="28"/>
      <c r="D3" s="28"/>
      <c r="E3" s="194"/>
      <c r="F3" s="194"/>
    </row>
    <row r="4" spans="1:7">
      <c r="A4" s="5"/>
      <c r="B4" s="83"/>
      <c r="C4" s="83"/>
      <c r="D4" s="83"/>
      <c r="E4" s="83"/>
      <c r="F4" s="83"/>
    </row>
    <row r="5" spans="1:7">
      <c r="A5" s="5"/>
      <c r="B5" s="83"/>
      <c r="C5" s="83"/>
      <c r="D5" s="83"/>
      <c r="E5" s="83"/>
      <c r="F5" s="83"/>
    </row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92" t="s">
        <v>2</v>
      </c>
      <c r="B11" s="192"/>
      <c r="C11" s="192"/>
      <c r="D11" s="84"/>
      <c r="E11" s="195"/>
      <c r="F11" s="195"/>
    </row>
    <row r="12" spans="1:7" ht="15" customHeight="1">
      <c r="A12" s="91" t="s">
        <v>3</v>
      </c>
      <c r="B12" s="92" t="s">
        <v>4</v>
      </c>
      <c r="C12" s="4"/>
      <c r="D12" s="85"/>
      <c r="E12" s="193"/>
      <c r="F12" s="193"/>
    </row>
    <row r="13" spans="1:7" ht="15" customHeight="1">
      <c r="A13" s="91" t="s">
        <v>124</v>
      </c>
      <c r="B13" s="92" t="s">
        <v>5</v>
      </c>
      <c r="C13" s="4"/>
      <c r="D13" s="85"/>
      <c r="E13" s="193"/>
      <c r="F13" s="193"/>
    </row>
    <row r="14" spans="1:7" ht="15" customHeight="1">
      <c r="A14" s="93" t="s">
        <v>6</v>
      </c>
      <c r="B14" s="92" t="s">
        <v>5</v>
      </c>
      <c r="C14" s="4"/>
      <c r="D14" s="85"/>
      <c r="E14" s="87"/>
      <c r="F14" s="87"/>
    </row>
    <row r="15" spans="1:7" ht="21" customHeight="1">
      <c r="A15" s="192" t="s">
        <v>14</v>
      </c>
      <c r="B15" s="192"/>
      <c r="C15" s="192"/>
      <c r="D15" s="192"/>
      <c r="E15" s="192"/>
      <c r="F15" s="192"/>
    </row>
    <row r="16" spans="1:7">
      <c r="A16" s="27" t="s">
        <v>7</v>
      </c>
      <c r="B16" s="27" t="s">
        <v>28</v>
      </c>
      <c r="C16" s="15" t="s">
        <v>27</v>
      </c>
      <c r="D16" s="15" t="s">
        <v>29</v>
      </c>
      <c r="E16" s="202" t="s">
        <v>30</v>
      </c>
      <c r="F16" s="202"/>
    </row>
    <row r="17" spans="1:6">
      <c r="A17" s="8" t="s">
        <v>15</v>
      </c>
      <c r="B17" s="10" t="s">
        <v>16</v>
      </c>
      <c r="C17" s="10"/>
      <c r="D17" s="10"/>
      <c r="E17" s="191">
        <f>C17*D17</f>
        <v>0</v>
      </c>
      <c r="F17" s="191"/>
    </row>
    <row r="18" spans="1:6">
      <c r="A18" s="8" t="s">
        <v>17</v>
      </c>
      <c r="B18" s="10" t="s">
        <v>18</v>
      </c>
      <c r="C18" s="10"/>
      <c r="D18" s="10"/>
      <c r="E18" s="191">
        <f t="shared" ref="E18:E23" si="0">C18*D18</f>
        <v>0</v>
      </c>
      <c r="F18" s="191"/>
    </row>
    <row r="19" spans="1:6">
      <c r="A19" s="8" t="s">
        <v>41</v>
      </c>
      <c r="B19" s="10" t="s">
        <v>19</v>
      </c>
      <c r="C19" s="10"/>
      <c r="D19" s="10"/>
      <c r="E19" s="191">
        <f t="shared" si="0"/>
        <v>0</v>
      </c>
      <c r="F19" s="191"/>
    </row>
    <row r="20" spans="1:6">
      <c r="A20" s="22" t="s">
        <v>130</v>
      </c>
      <c r="B20" s="10" t="s">
        <v>16</v>
      </c>
      <c r="C20" s="10"/>
      <c r="D20" s="10"/>
      <c r="E20" s="191">
        <f t="shared" si="0"/>
        <v>0</v>
      </c>
      <c r="F20" s="191"/>
    </row>
    <row r="21" spans="1:6">
      <c r="A21" s="8" t="s">
        <v>42</v>
      </c>
      <c r="B21" s="10" t="s">
        <v>16</v>
      </c>
      <c r="C21" s="10"/>
      <c r="D21" s="10"/>
      <c r="E21" s="191">
        <f t="shared" si="0"/>
        <v>0</v>
      </c>
      <c r="F21" s="191"/>
    </row>
    <row r="22" spans="1:6" ht="28.8">
      <c r="A22" s="22" t="s">
        <v>43</v>
      </c>
      <c r="B22" s="10" t="s">
        <v>16</v>
      </c>
      <c r="C22" s="10"/>
      <c r="D22" s="10"/>
      <c r="E22" s="191">
        <f t="shared" si="0"/>
        <v>0</v>
      </c>
      <c r="F22" s="191"/>
    </row>
    <row r="23" spans="1:6">
      <c r="A23" s="8" t="s">
        <v>44</v>
      </c>
      <c r="B23" s="10" t="s">
        <v>16</v>
      </c>
      <c r="C23" s="10"/>
      <c r="D23" s="10"/>
      <c r="E23" s="191">
        <f t="shared" si="0"/>
        <v>0</v>
      </c>
      <c r="F23" s="191"/>
    </row>
    <row r="24" spans="1:6">
      <c r="A24" s="8" t="s">
        <v>26</v>
      </c>
      <c r="B24" s="10" t="s">
        <v>8</v>
      </c>
      <c r="C24" s="10"/>
      <c r="D24" s="10"/>
      <c r="E24" s="73"/>
      <c r="F24" s="73"/>
    </row>
    <row r="25" spans="1:6">
      <c r="A25" s="8" t="s">
        <v>97</v>
      </c>
      <c r="B25" s="10" t="s">
        <v>8</v>
      </c>
      <c r="C25" s="10"/>
      <c r="D25" s="10"/>
      <c r="E25" s="73"/>
      <c r="F25" s="73"/>
    </row>
    <row r="26" spans="1:6">
      <c r="A26" s="8" t="s">
        <v>98</v>
      </c>
      <c r="B26" s="10" t="s">
        <v>8</v>
      </c>
      <c r="C26" s="10"/>
      <c r="D26" s="10"/>
      <c r="E26" s="73"/>
      <c r="F26" s="73"/>
    </row>
    <row r="27" spans="1:6">
      <c r="A27" s="108" t="s">
        <v>133</v>
      </c>
      <c r="B27" s="109"/>
      <c r="C27" s="109"/>
      <c r="D27" s="109"/>
      <c r="E27" s="110"/>
      <c r="F27" s="110"/>
    </row>
    <row r="28" spans="1:6">
      <c r="A28" s="8" t="s">
        <v>129</v>
      </c>
      <c r="B28" s="10" t="s">
        <v>11</v>
      </c>
      <c r="C28" s="34"/>
      <c r="D28" s="10"/>
      <c r="E28" s="106"/>
      <c r="F28" s="106"/>
    </row>
    <row r="29" spans="1:6">
      <c r="A29" s="8" t="s">
        <v>128</v>
      </c>
      <c r="B29" s="10" t="s">
        <v>16</v>
      </c>
      <c r="C29" s="10"/>
      <c r="D29" s="10"/>
      <c r="E29" s="106"/>
      <c r="F29" s="106"/>
    </row>
    <row r="30" spans="1:6">
      <c r="A30" s="8" t="s">
        <v>24</v>
      </c>
      <c r="B30" s="10" t="s">
        <v>5</v>
      </c>
      <c r="C30" s="10"/>
      <c r="D30" s="10"/>
      <c r="E30" s="191">
        <f>C30*D30</f>
        <v>0</v>
      </c>
      <c r="F30" s="191"/>
    </row>
    <row r="31" spans="1:6">
      <c r="A31" s="8" t="s">
        <v>25</v>
      </c>
      <c r="B31" s="10" t="s">
        <v>5</v>
      </c>
      <c r="C31" s="10"/>
      <c r="D31" s="10"/>
      <c r="E31" s="191">
        <f>C31*D31</f>
        <v>0</v>
      </c>
      <c r="F31" s="191"/>
    </row>
    <row r="32" spans="1:6">
      <c r="A32" s="8" t="s">
        <v>38</v>
      </c>
      <c r="B32" s="10" t="s">
        <v>13</v>
      </c>
      <c r="C32" s="10"/>
      <c r="D32" s="10"/>
      <c r="E32" s="191">
        <f>C32*D32</f>
        <v>0</v>
      </c>
      <c r="F32" s="191"/>
    </row>
    <row r="33" spans="1:6">
      <c r="A33" s="8" t="s">
        <v>99</v>
      </c>
      <c r="B33" s="10" t="s">
        <v>100</v>
      </c>
      <c r="C33" s="10">
        <f>(C30+C31)/1.05*5</f>
        <v>0</v>
      </c>
      <c r="D33" s="10"/>
      <c r="E33" s="106"/>
      <c r="F33" s="106"/>
    </row>
    <row r="34" spans="1:6" hidden="1">
      <c r="A34" s="8"/>
      <c r="B34" s="10"/>
      <c r="C34" s="10"/>
      <c r="D34" s="10"/>
      <c r="E34" s="106"/>
      <c r="F34" s="106"/>
    </row>
    <row r="35" spans="1:6" hidden="1">
      <c r="A35" s="8"/>
      <c r="B35" s="10"/>
      <c r="C35" s="10"/>
      <c r="D35" s="10"/>
      <c r="E35" s="106"/>
      <c r="F35" s="106"/>
    </row>
    <row r="36" spans="1:6" hidden="1">
      <c r="A36" s="8"/>
      <c r="B36" s="10"/>
      <c r="C36" s="10"/>
      <c r="D36" s="10"/>
      <c r="E36" s="73"/>
      <c r="F36" s="73"/>
    </row>
    <row r="37" spans="1:6" hidden="1">
      <c r="A37" s="8"/>
      <c r="B37" s="10"/>
      <c r="C37" s="10"/>
      <c r="D37" s="10"/>
      <c r="E37" s="73"/>
      <c r="F37" s="73"/>
    </row>
    <row r="38" spans="1:6" ht="15.6">
      <c r="A38" s="8"/>
      <c r="B38" s="10"/>
      <c r="C38" s="10"/>
      <c r="D38" s="16" t="s">
        <v>10</v>
      </c>
      <c r="E38" s="191">
        <f>SUM(E17:E23)</f>
        <v>0</v>
      </c>
      <c r="F38" s="191"/>
    </row>
    <row r="40" spans="1:6">
      <c r="A40" s="120" t="s">
        <v>165</v>
      </c>
      <c r="B40" s="121"/>
      <c r="C40" s="121"/>
    </row>
    <row r="41" spans="1:6">
      <c r="A41" s="8" t="s">
        <v>169</v>
      </c>
      <c r="B41" s="10" t="s">
        <v>13</v>
      </c>
      <c r="C41" s="10"/>
    </row>
    <row r="42" spans="1:6">
      <c r="A42" s="8" t="s">
        <v>170</v>
      </c>
      <c r="B42" s="10" t="s">
        <v>13</v>
      </c>
      <c r="C42" s="10"/>
    </row>
    <row r="43" spans="1:6">
      <c r="A43" s="8" t="s">
        <v>166</v>
      </c>
      <c r="B43" s="10" t="s">
        <v>13</v>
      </c>
      <c r="C43" s="10"/>
    </row>
    <row r="44" spans="1:6">
      <c r="A44" s="8" t="s">
        <v>167</v>
      </c>
      <c r="B44" s="10" t="s">
        <v>13</v>
      </c>
      <c r="C44" s="10"/>
    </row>
    <row r="45" spans="1:6">
      <c r="A45" s="8" t="s">
        <v>168</v>
      </c>
      <c r="B45" s="10" t="s">
        <v>16</v>
      </c>
      <c r="C45" s="10"/>
    </row>
    <row r="46" spans="1:6">
      <c r="A46" s="122" t="s">
        <v>171</v>
      </c>
      <c r="B46" s="10" t="s">
        <v>13</v>
      </c>
      <c r="C46" s="10"/>
    </row>
    <row r="47" spans="1:6">
      <c r="A47" s="122" t="s">
        <v>172</v>
      </c>
      <c r="B47" s="10" t="s">
        <v>13</v>
      </c>
      <c r="C47" s="10"/>
    </row>
    <row r="48" spans="1:6">
      <c r="A48" s="122" t="s">
        <v>174</v>
      </c>
      <c r="B48" s="10" t="s">
        <v>13</v>
      </c>
      <c r="C48" s="10"/>
    </row>
    <row r="49" spans="1:3">
      <c r="A49" s="122" t="s">
        <v>173</v>
      </c>
      <c r="B49" s="10" t="s">
        <v>13</v>
      </c>
      <c r="C49" s="10"/>
    </row>
  </sheetData>
  <mergeCells count="21">
    <mergeCell ref="E38:F38"/>
    <mergeCell ref="E22:F22"/>
    <mergeCell ref="E23:F23"/>
    <mergeCell ref="E16:F16"/>
    <mergeCell ref="E17:F17"/>
    <mergeCell ref="E18:F18"/>
    <mergeCell ref="E19:F19"/>
    <mergeCell ref="E20:F20"/>
    <mergeCell ref="E21:F21"/>
    <mergeCell ref="E30:F30"/>
    <mergeCell ref="E31:F31"/>
    <mergeCell ref="E32:F32"/>
    <mergeCell ref="A15:F15"/>
    <mergeCell ref="E3:F3"/>
    <mergeCell ref="E12:F12"/>
    <mergeCell ref="E13:F13"/>
    <mergeCell ref="B6:C6"/>
    <mergeCell ref="B7:C7"/>
    <mergeCell ref="B8:C8"/>
    <mergeCell ref="A11:C11"/>
    <mergeCell ref="E11:F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2"/>
  <sheetViews>
    <sheetView topLeftCell="A19" workbookViewId="0">
      <selection activeCell="A21" sqref="A21"/>
    </sheetView>
  </sheetViews>
  <sheetFormatPr defaultRowHeight="14.4"/>
  <cols>
    <col min="1" max="1" width="55.33203125" customWidth="1"/>
  </cols>
  <sheetData>
    <row r="1" spans="1:7">
      <c r="A1" s="7"/>
      <c r="B1" s="79"/>
      <c r="C1" s="6"/>
      <c r="D1" s="6"/>
      <c r="E1" s="1"/>
      <c r="F1" s="1"/>
    </row>
    <row r="2" spans="1:7">
      <c r="A2" s="7"/>
      <c r="B2" s="83"/>
      <c r="C2" s="6"/>
      <c r="D2" s="6"/>
      <c r="E2" s="1"/>
      <c r="F2" s="1"/>
    </row>
    <row r="3" spans="1:7">
      <c r="A3" s="7"/>
      <c r="B3" s="83"/>
      <c r="C3" s="6"/>
      <c r="D3" s="6"/>
      <c r="E3" s="1"/>
      <c r="F3" s="1"/>
    </row>
    <row r="4" spans="1:7">
      <c r="A4" s="7"/>
      <c r="B4" s="83"/>
      <c r="C4" s="6"/>
      <c r="D4" s="6"/>
      <c r="E4" s="1"/>
      <c r="F4" s="1"/>
    </row>
    <row r="5" spans="1:7">
      <c r="A5" s="7"/>
      <c r="B5" s="83"/>
      <c r="C5" s="6"/>
      <c r="D5" s="6"/>
      <c r="E5" s="1"/>
      <c r="F5" s="1"/>
    </row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5"/>
      <c r="B10" s="83"/>
      <c r="C10" s="83"/>
      <c r="D10" s="83"/>
      <c r="E10" s="194"/>
      <c r="F10" s="194"/>
    </row>
    <row r="11" spans="1:7" ht="15" customHeight="1">
      <c r="A11" s="7"/>
      <c r="B11" s="83"/>
      <c r="C11" s="6"/>
      <c r="D11" s="6"/>
      <c r="E11" s="1"/>
      <c r="F11" s="1"/>
    </row>
    <row r="12" spans="1:7" ht="15" customHeight="1">
      <c r="A12" s="192" t="s">
        <v>2</v>
      </c>
      <c r="B12" s="192"/>
      <c r="C12" s="192"/>
      <c r="D12" s="84"/>
      <c r="E12" s="195"/>
      <c r="F12" s="195"/>
    </row>
    <row r="13" spans="1:7" ht="15" customHeight="1">
      <c r="A13" s="91" t="s">
        <v>134</v>
      </c>
      <c r="B13" s="92" t="s">
        <v>4</v>
      </c>
      <c r="C13" s="4"/>
      <c r="D13" s="85"/>
      <c r="E13" s="193"/>
      <c r="F13" s="193"/>
    </row>
    <row r="14" spans="1:7" ht="15" customHeight="1">
      <c r="A14" s="91" t="s">
        <v>135</v>
      </c>
      <c r="B14" s="92" t="s">
        <v>16</v>
      </c>
      <c r="C14" s="4"/>
      <c r="D14" s="85"/>
      <c r="E14" s="193"/>
      <c r="F14" s="193"/>
    </row>
    <row r="15" spans="1:7" ht="15" customHeight="1">
      <c r="A15" s="93" t="s">
        <v>81</v>
      </c>
      <c r="B15" s="92" t="s">
        <v>5</v>
      </c>
      <c r="C15" s="4"/>
      <c r="D15" s="85"/>
      <c r="E15" s="87"/>
      <c r="F15" s="87"/>
    </row>
    <row r="16" spans="1:7" ht="21" customHeight="1">
      <c r="A16" s="192" t="s">
        <v>14</v>
      </c>
      <c r="B16" s="192"/>
      <c r="C16" s="192"/>
      <c r="D16" s="192"/>
      <c r="E16" s="192"/>
      <c r="F16" s="192"/>
    </row>
    <row r="17" spans="1:6">
      <c r="A17" s="80" t="s">
        <v>7</v>
      </c>
      <c r="B17" s="80" t="s">
        <v>28</v>
      </c>
      <c r="C17" s="15" t="s">
        <v>27</v>
      </c>
      <c r="D17" s="15" t="s">
        <v>29</v>
      </c>
      <c r="E17" s="202" t="s">
        <v>30</v>
      </c>
      <c r="F17" s="202"/>
    </row>
    <row r="18" spans="1:6">
      <c r="A18" s="8" t="s">
        <v>109</v>
      </c>
      <c r="B18" s="10"/>
      <c r="C18" s="10"/>
      <c r="D18" s="10"/>
      <c r="E18" s="191">
        <f>C18*D18</f>
        <v>0</v>
      </c>
      <c r="F18" s="191"/>
    </row>
    <row r="19" spans="1:6">
      <c r="A19" s="8" t="s">
        <v>110</v>
      </c>
      <c r="B19" s="10"/>
      <c r="C19" s="10"/>
      <c r="D19" s="10"/>
      <c r="E19" s="191">
        <f t="shared" ref="E19:E25" si="0">C19*D19</f>
        <v>0</v>
      </c>
      <c r="F19" s="191"/>
    </row>
    <row r="20" spans="1:6">
      <c r="A20" s="8" t="s">
        <v>111</v>
      </c>
      <c r="B20" s="10" t="s">
        <v>112</v>
      </c>
      <c r="C20" s="10"/>
      <c r="D20" s="10"/>
      <c r="E20" s="191">
        <f t="shared" si="0"/>
        <v>0</v>
      </c>
      <c r="F20" s="191"/>
    </row>
    <row r="21" spans="1:6">
      <c r="A21" s="127" t="s">
        <v>199</v>
      </c>
      <c r="B21" s="10" t="s">
        <v>33</v>
      </c>
      <c r="C21" s="10"/>
      <c r="D21" s="10"/>
      <c r="E21" s="191">
        <f t="shared" si="0"/>
        <v>0</v>
      </c>
      <c r="F21" s="191"/>
    </row>
    <row r="22" spans="1:6">
      <c r="A22" s="8" t="s">
        <v>113</v>
      </c>
      <c r="B22" s="10" t="s">
        <v>16</v>
      </c>
      <c r="C22" s="10"/>
      <c r="D22" s="10"/>
      <c r="E22" s="191">
        <f t="shared" si="0"/>
        <v>0</v>
      </c>
      <c r="F22" s="191"/>
    </row>
    <row r="23" spans="1:6">
      <c r="A23" s="8" t="s">
        <v>114</v>
      </c>
      <c r="B23" s="10" t="s">
        <v>16</v>
      </c>
      <c r="C23" s="34"/>
      <c r="D23" s="10"/>
      <c r="E23" s="191">
        <f t="shared" si="0"/>
        <v>0</v>
      </c>
      <c r="F23" s="191"/>
    </row>
    <row r="24" spans="1:6">
      <c r="A24" s="8" t="s">
        <v>115</v>
      </c>
      <c r="B24" s="10" t="s">
        <v>19</v>
      </c>
      <c r="C24" s="34"/>
      <c r="D24" s="10"/>
      <c r="E24" s="78"/>
      <c r="F24" s="78"/>
    </row>
    <row r="25" spans="1:6">
      <c r="A25" s="8" t="s">
        <v>116</v>
      </c>
      <c r="B25" s="10" t="s">
        <v>5</v>
      </c>
      <c r="C25" s="10"/>
      <c r="D25" s="10"/>
      <c r="E25" s="191">
        <f t="shared" si="0"/>
        <v>0</v>
      </c>
      <c r="F25" s="191"/>
    </row>
    <row r="26" spans="1:6">
      <c r="A26" s="8" t="s">
        <v>117</v>
      </c>
      <c r="B26" s="10"/>
      <c r="C26" s="10"/>
      <c r="D26" s="10"/>
      <c r="E26" s="78"/>
      <c r="F26" s="78"/>
    </row>
    <row r="27" spans="1:6">
      <c r="A27" s="8" t="s">
        <v>118</v>
      </c>
      <c r="B27" s="10"/>
      <c r="C27" s="10"/>
      <c r="D27" s="10"/>
      <c r="E27" s="78"/>
      <c r="F27" s="78"/>
    </row>
    <row r="28" spans="1:6">
      <c r="A28" s="8" t="s">
        <v>119</v>
      </c>
      <c r="B28" s="10" t="s">
        <v>8</v>
      </c>
      <c r="C28" s="10"/>
      <c r="D28" s="10"/>
      <c r="E28" s="78"/>
      <c r="F28" s="78"/>
    </row>
    <row r="29" spans="1:6" hidden="1">
      <c r="A29" s="8" t="s">
        <v>98</v>
      </c>
      <c r="B29" s="10" t="s">
        <v>8</v>
      </c>
      <c r="C29" s="10"/>
      <c r="D29" s="10"/>
      <c r="E29" s="78"/>
      <c r="F29" s="78"/>
    </row>
    <row r="30" spans="1:6">
      <c r="A30" s="8"/>
      <c r="B30" s="10"/>
      <c r="C30" s="10"/>
      <c r="D30" s="10"/>
      <c r="E30" s="78"/>
      <c r="F30" s="78"/>
    </row>
    <row r="31" spans="1:6">
      <c r="A31" s="8"/>
      <c r="B31" s="10"/>
      <c r="C31" s="10"/>
      <c r="D31" s="10"/>
      <c r="E31" s="78"/>
      <c r="F31" s="78"/>
    </row>
    <row r="32" spans="1:6" ht="15.6">
      <c r="A32" s="8"/>
      <c r="B32" s="10"/>
      <c r="C32" s="10"/>
      <c r="D32" s="16" t="s">
        <v>10</v>
      </c>
      <c r="E32" s="191">
        <f>SUM(E18:E25)</f>
        <v>0</v>
      </c>
      <c r="F32" s="191"/>
    </row>
  </sheetData>
  <mergeCells count="18">
    <mergeCell ref="B6:C6"/>
    <mergeCell ref="B7:C7"/>
    <mergeCell ref="B8:C8"/>
    <mergeCell ref="E10:F10"/>
    <mergeCell ref="A12:C12"/>
    <mergeCell ref="E25:F25"/>
    <mergeCell ref="E32:F32"/>
    <mergeCell ref="E17:F17"/>
    <mergeCell ref="E18:F18"/>
    <mergeCell ref="E19:F19"/>
    <mergeCell ref="E20:F20"/>
    <mergeCell ref="E21:F21"/>
    <mergeCell ref="E22:F22"/>
    <mergeCell ref="E14:F14"/>
    <mergeCell ref="A16:F16"/>
    <mergeCell ref="E12:F12"/>
    <mergeCell ref="E13:F13"/>
    <mergeCell ref="E23:F2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8"/>
  <sheetViews>
    <sheetView topLeftCell="A16" workbookViewId="0">
      <selection activeCell="A39" sqref="A39:C48"/>
    </sheetView>
  </sheetViews>
  <sheetFormatPr defaultRowHeight="14.4"/>
  <cols>
    <col min="1" max="1" width="47.33203125" customWidth="1"/>
  </cols>
  <sheetData>
    <row r="1" spans="1:7">
      <c r="A1" s="7"/>
      <c r="B1" s="30"/>
      <c r="C1" s="6"/>
      <c r="D1" s="6"/>
      <c r="E1" s="1"/>
      <c r="F1" s="1"/>
    </row>
    <row r="2" spans="1:7">
      <c r="A2" s="7"/>
      <c r="B2" s="83"/>
      <c r="C2" s="6"/>
      <c r="D2" s="6"/>
      <c r="E2" s="1"/>
      <c r="F2" s="1"/>
    </row>
    <row r="3" spans="1:7">
      <c r="A3" s="7"/>
      <c r="B3" s="83"/>
      <c r="C3" s="6"/>
      <c r="D3" s="6"/>
      <c r="E3" s="1"/>
      <c r="F3" s="1"/>
    </row>
    <row r="4" spans="1:7">
      <c r="A4" s="7"/>
      <c r="B4" s="83"/>
      <c r="C4" s="6"/>
      <c r="D4" s="6"/>
      <c r="E4" s="1"/>
      <c r="F4" s="1"/>
    </row>
    <row r="5" spans="1:7">
      <c r="A5" s="7"/>
      <c r="B5" s="83"/>
      <c r="C5" s="6"/>
      <c r="D5" s="6"/>
      <c r="E5" s="1"/>
      <c r="F5" s="1"/>
    </row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92" t="s">
        <v>2</v>
      </c>
      <c r="B11" s="192"/>
      <c r="C11" s="192"/>
      <c r="D11" s="84"/>
      <c r="E11" s="195"/>
      <c r="F11" s="195"/>
    </row>
    <row r="12" spans="1:7" ht="15" customHeight="1">
      <c r="A12" s="91" t="s">
        <v>3</v>
      </c>
      <c r="B12" s="92" t="s">
        <v>4</v>
      </c>
      <c r="C12" s="4"/>
      <c r="D12" s="85"/>
      <c r="E12" s="193"/>
      <c r="F12" s="193"/>
    </row>
    <row r="13" spans="1:7" ht="15" customHeight="1">
      <c r="A13" s="91" t="s">
        <v>124</v>
      </c>
      <c r="B13" s="92" t="s">
        <v>5</v>
      </c>
      <c r="C13" s="4"/>
      <c r="D13" s="85"/>
      <c r="E13" s="193"/>
      <c r="F13" s="193"/>
    </row>
    <row r="14" spans="1:7" ht="15" customHeight="1">
      <c r="A14" s="93" t="s">
        <v>6</v>
      </c>
      <c r="B14" s="92" t="s">
        <v>5</v>
      </c>
      <c r="C14" s="4"/>
      <c r="D14" s="85"/>
      <c r="E14" s="87"/>
      <c r="F14" s="87"/>
    </row>
    <row r="15" spans="1:7" ht="21" customHeight="1">
      <c r="A15" s="192" t="s">
        <v>14</v>
      </c>
      <c r="B15" s="192"/>
      <c r="C15" s="192"/>
      <c r="D15" s="192"/>
      <c r="E15" s="192"/>
      <c r="F15" s="192"/>
    </row>
    <row r="16" spans="1:7">
      <c r="A16" s="31" t="s">
        <v>7</v>
      </c>
      <c r="B16" s="31" t="s">
        <v>28</v>
      </c>
      <c r="C16" s="15" t="s">
        <v>27</v>
      </c>
      <c r="D16" s="15" t="s">
        <v>29</v>
      </c>
      <c r="E16" s="202" t="s">
        <v>30</v>
      </c>
      <c r="F16" s="202"/>
    </row>
    <row r="17" spans="1:6">
      <c r="A17" s="8" t="s">
        <v>15</v>
      </c>
      <c r="B17" s="10" t="s">
        <v>16</v>
      </c>
      <c r="C17" s="10"/>
      <c r="D17" s="10"/>
      <c r="E17" s="191">
        <f>C17*D17</f>
        <v>0</v>
      </c>
      <c r="F17" s="191"/>
    </row>
    <row r="18" spans="1:6">
      <c r="A18" s="8" t="s">
        <v>17</v>
      </c>
      <c r="B18" s="10" t="s">
        <v>18</v>
      </c>
      <c r="C18" s="10"/>
      <c r="D18" s="10"/>
      <c r="E18" s="191">
        <f t="shared" ref="E18:E23" si="0">C18*D18</f>
        <v>0</v>
      </c>
      <c r="F18" s="191"/>
    </row>
    <row r="19" spans="1:6">
      <c r="A19" s="8" t="s">
        <v>45</v>
      </c>
      <c r="B19" s="10" t="s">
        <v>19</v>
      </c>
      <c r="C19" s="10"/>
      <c r="D19" s="10"/>
      <c r="E19" s="191">
        <f t="shared" si="0"/>
        <v>0</v>
      </c>
      <c r="F19" s="191"/>
    </row>
    <row r="20" spans="1:6">
      <c r="A20" s="22" t="s">
        <v>46</v>
      </c>
      <c r="B20" s="10" t="s">
        <v>16</v>
      </c>
      <c r="C20" s="10"/>
      <c r="D20" s="10"/>
      <c r="E20" s="191">
        <f t="shared" si="0"/>
        <v>0</v>
      </c>
      <c r="F20" s="191"/>
    </row>
    <row r="21" spans="1:6">
      <c r="A21" s="8" t="s">
        <v>47</v>
      </c>
      <c r="B21" s="10" t="s">
        <v>16</v>
      </c>
      <c r="C21" s="10"/>
      <c r="D21" s="10"/>
      <c r="E21" s="191">
        <f t="shared" si="0"/>
        <v>0</v>
      </c>
      <c r="F21" s="191"/>
    </row>
    <row r="22" spans="1:6">
      <c r="A22" s="8" t="s">
        <v>49</v>
      </c>
      <c r="B22" s="10" t="s">
        <v>16</v>
      </c>
      <c r="C22" s="34"/>
      <c r="D22" s="10"/>
      <c r="E22" s="191">
        <f t="shared" ref="E22" si="1">C22*D22</f>
        <v>0</v>
      </c>
      <c r="F22" s="191"/>
    </row>
    <row r="23" spans="1:6">
      <c r="A23" s="8" t="s">
        <v>48</v>
      </c>
      <c r="B23" s="10" t="s">
        <v>5</v>
      </c>
      <c r="C23" s="10"/>
      <c r="D23" s="10"/>
      <c r="E23" s="191">
        <f t="shared" si="0"/>
        <v>0</v>
      </c>
      <c r="F23" s="191"/>
    </row>
    <row r="24" spans="1:6">
      <c r="A24" s="8" t="s">
        <v>26</v>
      </c>
      <c r="B24" s="10" t="s">
        <v>8</v>
      </c>
      <c r="C24" s="10"/>
      <c r="D24" s="10"/>
      <c r="E24" s="73"/>
      <c r="F24" s="73"/>
    </row>
    <row r="25" spans="1:6">
      <c r="A25" s="8" t="s">
        <v>97</v>
      </c>
      <c r="B25" s="10" t="s">
        <v>8</v>
      </c>
      <c r="C25" s="10"/>
      <c r="D25" s="10"/>
      <c r="E25" s="73"/>
      <c r="F25" s="73"/>
    </row>
    <row r="26" spans="1:6">
      <c r="A26" s="8" t="s">
        <v>98</v>
      </c>
      <c r="B26" s="10" t="s">
        <v>8</v>
      </c>
      <c r="C26" s="10"/>
      <c r="D26" s="10"/>
      <c r="E26" s="73"/>
      <c r="F26" s="73"/>
    </row>
    <row r="27" spans="1:6">
      <c r="A27" s="108" t="s">
        <v>133</v>
      </c>
      <c r="B27" s="109"/>
      <c r="C27" s="109"/>
      <c r="D27" s="109"/>
      <c r="E27" s="110"/>
      <c r="F27" s="110"/>
    </row>
    <row r="28" spans="1:6">
      <c r="A28" s="8" t="s">
        <v>129</v>
      </c>
      <c r="B28" s="10" t="s">
        <v>11</v>
      </c>
      <c r="C28" s="34"/>
      <c r="D28" s="10"/>
      <c r="E28" s="106"/>
      <c r="F28" s="106"/>
    </row>
    <row r="29" spans="1:6">
      <c r="A29" s="8" t="s">
        <v>128</v>
      </c>
      <c r="B29" s="10" t="s">
        <v>16</v>
      </c>
      <c r="C29" s="10"/>
      <c r="D29" s="10"/>
      <c r="E29" s="106"/>
      <c r="F29" s="106"/>
    </row>
    <row r="30" spans="1:6">
      <c r="A30" s="8" t="s">
        <v>24</v>
      </c>
      <c r="B30" s="10" t="s">
        <v>5</v>
      </c>
      <c r="C30" s="10"/>
      <c r="D30" s="10"/>
      <c r="E30" s="191">
        <f>C30*D30</f>
        <v>0</v>
      </c>
      <c r="F30" s="191"/>
    </row>
    <row r="31" spans="1:6">
      <c r="A31" s="8" t="s">
        <v>25</v>
      </c>
      <c r="B31" s="10" t="s">
        <v>5</v>
      </c>
      <c r="C31" s="10"/>
      <c r="D31" s="10"/>
      <c r="E31" s="191">
        <f>C31*D31</f>
        <v>0</v>
      </c>
      <c r="F31" s="191"/>
    </row>
    <row r="32" spans="1:6">
      <c r="A32" s="8" t="s">
        <v>38</v>
      </c>
      <c r="B32" s="10" t="s">
        <v>13</v>
      </c>
      <c r="C32" s="10"/>
      <c r="D32" s="10"/>
      <c r="E32" s="191">
        <f>C32*D32</f>
        <v>0</v>
      </c>
      <c r="F32" s="191"/>
    </row>
    <row r="33" spans="1:6">
      <c r="A33" s="8" t="s">
        <v>99</v>
      </c>
      <c r="B33" s="10" t="s">
        <v>100</v>
      </c>
      <c r="C33" s="10">
        <f>(C30+C31)/1.05*5</f>
        <v>0</v>
      </c>
      <c r="D33" s="10"/>
      <c r="E33" s="106"/>
      <c r="F33" s="106"/>
    </row>
    <row r="34" spans="1:6" hidden="1">
      <c r="A34" s="8"/>
      <c r="B34" s="10"/>
      <c r="C34" s="10"/>
      <c r="D34" s="10"/>
      <c r="E34" s="73"/>
      <c r="F34" s="73"/>
    </row>
    <row r="35" spans="1:6" hidden="1">
      <c r="A35" s="8"/>
      <c r="B35" s="10"/>
      <c r="C35" s="10"/>
      <c r="D35" s="10"/>
      <c r="E35" s="73"/>
      <c r="F35" s="73"/>
    </row>
    <row r="36" spans="1:6" ht="15.6">
      <c r="A36" s="8"/>
      <c r="B36" s="10"/>
      <c r="C36" s="10"/>
      <c r="D36" s="16" t="s">
        <v>10</v>
      </c>
      <c r="E36" s="191">
        <f>SUM(E17:E23)</f>
        <v>0</v>
      </c>
      <c r="F36" s="191"/>
    </row>
    <row r="39" spans="1:6">
      <c r="A39" s="120" t="s">
        <v>165</v>
      </c>
      <c r="B39" s="121"/>
      <c r="C39" s="121"/>
    </row>
    <row r="40" spans="1:6">
      <c r="A40" s="8" t="s">
        <v>169</v>
      </c>
      <c r="B40" s="10" t="s">
        <v>13</v>
      </c>
      <c r="C40" s="10"/>
    </row>
    <row r="41" spans="1:6">
      <c r="A41" s="8" t="s">
        <v>170</v>
      </c>
      <c r="B41" s="10" t="s">
        <v>13</v>
      </c>
      <c r="C41" s="10"/>
    </row>
    <row r="42" spans="1:6">
      <c r="A42" s="8" t="s">
        <v>166</v>
      </c>
      <c r="B42" s="10" t="s">
        <v>13</v>
      </c>
      <c r="C42" s="10"/>
    </row>
    <row r="43" spans="1:6">
      <c r="A43" s="8" t="s">
        <v>167</v>
      </c>
      <c r="B43" s="10" t="s">
        <v>13</v>
      </c>
      <c r="C43" s="10"/>
    </row>
    <row r="44" spans="1:6">
      <c r="A44" s="8" t="s">
        <v>168</v>
      </c>
      <c r="B44" s="10" t="s">
        <v>16</v>
      </c>
      <c r="C44" s="10"/>
    </row>
    <row r="45" spans="1:6">
      <c r="A45" s="122" t="s">
        <v>171</v>
      </c>
      <c r="B45" s="10" t="s">
        <v>13</v>
      </c>
      <c r="C45" s="10"/>
    </row>
    <row r="46" spans="1:6">
      <c r="A46" s="122" t="s">
        <v>172</v>
      </c>
      <c r="B46" s="10" t="s">
        <v>13</v>
      </c>
      <c r="C46" s="10"/>
    </row>
    <row r="47" spans="1:6">
      <c r="A47" s="122" t="s">
        <v>174</v>
      </c>
      <c r="B47" s="10" t="s">
        <v>13</v>
      </c>
      <c r="C47" s="10"/>
    </row>
    <row r="48" spans="1:6">
      <c r="A48" s="122" t="s">
        <v>173</v>
      </c>
      <c r="B48" s="10" t="s">
        <v>13</v>
      </c>
      <c r="C48" s="10"/>
    </row>
  </sheetData>
  <mergeCells count="20">
    <mergeCell ref="E12:F12"/>
    <mergeCell ref="E13:F13"/>
    <mergeCell ref="A15:F15"/>
    <mergeCell ref="B6:C6"/>
    <mergeCell ref="B7:C7"/>
    <mergeCell ref="B8:C8"/>
    <mergeCell ref="A11:C11"/>
    <mergeCell ref="E11:F11"/>
    <mergeCell ref="E36:F36"/>
    <mergeCell ref="E22:F22"/>
    <mergeCell ref="E21:F21"/>
    <mergeCell ref="E23:F23"/>
    <mergeCell ref="E16:F16"/>
    <mergeCell ref="E17:F17"/>
    <mergeCell ref="E18:F18"/>
    <mergeCell ref="E19:F19"/>
    <mergeCell ref="E20:F20"/>
    <mergeCell ref="E30:F30"/>
    <mergeCell ref="E31:F31"/>
    <mergeCell ref="E32:F3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6:G39"/>
  <sheetViews>
    <sheetView topLeftCell="A16" workbookViewId="0">
      <selection activeCell="A30" sqref="A30"/>
    </sheetView>
  </sheetViews>
  <sheetFormatPr defaultRowHeight="14.4"/>
  <cols>
    <col min="1" max="1" width="50.109375" customWidth="1"/>
  </cols>
  <sheetData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92" t="s">
        <v>2</v>
      </c>
      <c r="B11" s="192"/>
      <c r="C11" s="192"/>
      <c r="D11" s="84"/>
      <c r="E11" s="195"/>
      <c r="F11" s="195"/>
    </row>
    <row r="12" spans="1:7" ht="15" customHeight="1">
      <c r="A12" s="91" t="s">
        <v>3</v>
      </c>
      <c r="B12" s="92" t="s">
        <v>4</v>
      </c>
      <c r="C12" s="4"/>
      <c r="D12" s="85"/>
      <c r="E12" s="193" t="s">
        <v>176</v>
      </c>
      <c r="F12" s="193"/>
    </row>
    <row r="13" spans="1:7" ht="15" customHeight="1">
      <c r="A13" s="91" t="s">
        <v>124</v>
      </c>
      <c r="B13" s="92" t="s">
        <v>5</v>
      </c>
      <c r="C13" s="4"/>
      <c r="D13" s="85"/>
      <c r="E13" s="193"/>
      <c r="F13" s="193"/>
    </row>
    <row r="14" spans="1:7" ht="15" customHeight="1">
      <c r="A14" s="93" t="s">
        <v>6</v>
      </c>
      <c r="B14" s="92" t="s">
        <v>5</v>
      </c>
      <c r="C14" s="4"/>
      <c r="D14" s="85"/>
      <c r="E14" s="87"/>
      <c r="F14" s="87"/>
    </row>
    <row r="15" spans="1:7" ht="21" customHeight="1">
      <c r="A15" s="192" t="s">
        <v>14</v>
      </c>
      <c r="B15" s="192"/>
      <c r="C15" s="192"/>
      <c r="D15" s="192"/>
      <c r="E15" s="192"/>
      <c r="F15" s="192"/>
    </row>
    <row r="16" spans="1:7">
      <c r="A16" s="33" t="s">
        <v>7</v>
      </c>
      <c r="B16" s="33" t="s">
        <v>28</v>
      </c>
      <c r="C16" s="15" t="s">
        <v>27</v>
      </c>
      <c r="D16" s="15" t="s">
        <v>29</v>
      </c>
      <c r="E16" s="202" t="s">
        <v>30</v>
      </c>
      <c r="F16" s="202"/>
    </row>
    <row r="17" spans="1:7">
      <c r="A17" s="8" t="s">
        <v>177</v>
      </c>
      <c r="B17" s="10" t="s">
        <v>16</v>
      </c>
      <c r="C17" s="10"/>
      <c r="D17" s="10"/>
      <c r="E17" s="191">
        <f>C17*D17</f>
        <v>0</v>
      </c>
      <c r="F17" s="191"/>
    </row>
    <row r="18" spans="1:7">
      <c r="A18" s="8" t="s">
        <v>50</v>
      </c>
      <c r="B18" s="10" t="s">
        <v>18</v>
      </c>
      <c r="C18" s="10"/>
      <c r="D18" s="10"/>
      <c r="E18" s="32"/>
      <c r="F18" s="32"/>
    </row>
    <row r="19" spans="1:7">
      <c r="A19" s="8" t="s">
        <v>182</v>
      </c>
      <c r="B19" s="10" t="s">
        <v>19</v>
      </c>
      <c r="C19" s="10"/>
      <c r="D19" s="10"/>
      <c r="E19" s="191">
        <f t="shared" ref="E19:E38" si="0">C19*D19</f>
        <v>0</v>
      </c>
      <c r="F19" s="191"/>
    </row>
    <row r="20" spans="1:7">
      <c r="A20" s="8" t="s">
        <v>179</v>
      </c>
      <c r="B20" s="10" t="s">
        <v>19</v>
      </c>
      <c r="C20" s="10"/>
      <c r="D20" s="10"/>
      <c r="E20" s="117"/>
      <c r="F20" s="117"/>
    </row>
    <row r="21" spans="1:7">
      <c r="A21" s="8" t="s">
        <v>178</v>
      </c>
      <c r="B21" s="10" t="s">
        <v>140</v>
      </c>
      <c r="C21" s="10"/>
      <c r="D21" s="10"/>
      <c r="E21" s="191">
        <f>C21*D21</f>
        <v>0</v>
      </c>
      <c r="F21" s="191"/>
    </row>
    <row r="22" spans="1:7">
      <c r="A22" s="127" t="s">
        <v>199</v>
      </c>
      <c r="B22" s="10" t="s">
        <v>33</v>
      </c>
      <c r="C22" s="10"/>
      <c r="D22" s="10"/>
      <c r="E22" s="191">
        <f t="shared" si="0"/>
        <v>0</v>
      </c>
      <c r="F22" s="191"/>
    </row>
    <row r="23" spans="1:7" ht="17.25" customHeight="1">
      <c r="A23" s="22" t="s">
        <v>39</v>
      </c>
      <c r="B23" s="10" t="s">
        <v>16</v>
      </c>
      <c r="C23" s="10"/>
      <c r="D23" s="10"/>
      <c r="E23" s="191">
        <f t="shared" si="0"/>
        <v>0</v>
      </c>
      <c r="F23" s="191"/>
    </row>
    <row r="24" spans="1:7">
      <c r="A24" s="8" t="s">
        <v>180</v>
      </c>
      <c r="B24" s="10" t="s">
        <v>16</v>
      </c>
      <c r="C24" s="10"/>
      <c r="D24" s="10"/>
      <c r="E24" s="191">
        <f t="shared" si="0"/>
        <v>0</v>
      </c>
      <c r="F24" s="191"/>
      <c r="G24" t="s">
        <v>181</v>
      </c>
    </row>
    <row r="25" spans="1:7">
      <c r="A25" s="8" t="s">
        <v>99</v>
      </c>
      <c r="B25" s="10" t="s">
        <v>100</v>
      </c>
      <c r="C25" s="10"/>
      <c r="D25" s="10"/>
      <c r="E25" s="73"/>
      <c r="F25" s="73"/>
    </row>
    <row r="26" spans="1:7">
      <c r="A26" s="8" t="s">
        <v>26</v>
      </c>
      <c r="B26" s="10" t="s">
        <v>8</v>
      </c>
      <c r="C26" s="10"/>
      <c r="D26" s="10"/>
      <c r="E26" s="73"/>
      <c r="F26" s="73"/>
    </row>
    <row r="27" spans="1:7">
      <c r="A27" s="8" t="s">
        <v>97</v>
      </c>
      <c r="B27" s="10" t="s">
        <v>8</v>
      </c>
      <c r="C27" s="10"/>
      <c r="D27" s="10"/>
      <c r="E27" s="73"/>
      <c r="F27" s="73"/>
    </row>
    <row r="28" spans="1:7">
      <c r="A28" s="8" t="s">
        <v>98</v>
      </c>
      <c r="B28" s="10" t="s">
        <v>8</v>
      </c>
      <c r="C28" s="10"/>
      <c r="D28" s="10"/>
      <c r="E28" s="73"/>
      <c r="F28" s="73"/>
    </row>
    <row r="29" spans="1:7">
      <c r="A29" s="108" t="s">
        <v>133</v>
      </c>
      <c r="B29" s="109"/>
      <c r="C29" s="109"/>
      <c r="D29" s="109"/>
      <c r="E29" s="110"/>
      <c r="F29" s="110"/>
    </row>
    <row r="30" spans="1:7">
      <c r="A30" s="127" t="s">
        <v>199</v>
      </c>
      <c r="B30" s="10" t="s">
        <v>33</v>
      </c>
      <c r="C30" s="10"/>
      <c r="D30" s="10"/>
      <c r="E30" s="191">
        <f>C30*D30</f>
        <v>0</v>
      </c>
      <c r="F30" s="191"/>
    </row>
    <row r="31" spans="1:7">
      <c r="A31" s="8" t="s">
        <v>107</v>
      </c>
      <c r="B31" s="10" t="s">
        <v>16</v>
      </c>
      <c r="C31" s="10"/>
      <c r="D31" s="10"/>
      <c r="E31" s="106"/>
      <c r="F31" s="106"/>
    </row>
    <row r="32" spans="1:7">
      <c r="A32" s="8" t="s">
        <v>180</v>
      </c>
      <c r="B32" s="10" t="s">
        <v>16</v>
      </c>
      <c r="C32" s="10"/>
      <c r="D32" s="10"/>
      <c r="E32" s="117"/>
      <c r="F32" s="117"/>
      <c r="G32" t="s">
        <v>181</v>
      </c>
    </row>
    <row r="33" spans="1:6">
      <c r="A33" s="8" t="s">
        <v>25</v>
      </c>
      <c r="B33" s="10" t="s">
        <v>5</v>
      </c>
      <c r="C33" s="10"/>
      <c r="D33" s="10"/>
      <c r="E33" s="191">
        <f>C33*D33</f>
        <v>0</v>
      </c>
      <c r="F33" s="191"/>
    </row>
    <row r="34" spans="1:6">
      <c r="A34" s="8" t="s">
        <v>38</v>
      </c>
      <c r="B34" s="10" t="s">
        <v>13</v>
      </c>
      <c r="C34" s="10"/>
      <c r="D34" s="10"/>
      <c r="E34" s="191">
        <f>C34*D34</f>
        <v>0</v>
      </c>
      <c r="F34" s="191"/>
    </row>
    <row r="35" spans="1:6">
      <c r="A35" s="8" t="s">
        <v>99</v>
      </c>
      <c r="B35" s="10" t="s">
        <v>100</v>
      </c>
      <c r="C35" s="10"/>
      <c r="D35" s="10"/>
      <c r="E35" s="106"/>
      <c r="F35" s="106"/>
    </row>
    <row r="36" spans="1:6">
      <c r="A36" s="8" t="s">
        <v>132</v>
      </c>
      <c r="B36" s="10" t="s">
        <v>72</v>
      </c>
      <c r="C36" s="10"/>
      <c r="D36" s="10"/>
      <c r="E36" s="191">
        <f t="shared" ref="E36" si="1">C36*D36</f>
        <v>0</v>
      </c>
      <c r="F36" s="191"/>
    </row>
    <row r="37" spans="1:6">
      <c r="A37" s="8"/>
      <c r="B37" s="10"/>
      <c r="C37" s="10"/>
      <c r="D37" s="10"/>
      <c r="E37" s="73"/>
      <c r="F37" s="73"/>
    </row>
    <row r="38" spans="1:6">
      <c r="A38" s="8"/>
      <c r="B38" s="10"/>
      <c r="C38" s="10"/>
      <c r="D38" s="10"/>
      <c r="E38" s="191">
        <f t="shared" si="0"/>
        <v>0</v>
      </c>
      <c r="F38" s="191"/>
    </row>
    <row r="39" spans="1:6" ht="15.6">
      <c r="A39" s="8"/>
      <c r="B39" s="10"/>
      <c r="C39" s="10"/>
      <c r="D39" s="16" t="s">
        <v>10</v>
      </c>
      <c r="E39" s="191">
        <f>SUM(E17:E38)</f>
        <v>0</v>
      </c>
      <c r="F39" s="191"/>
    </row>
  </sheetData>
  <mergeCells count="21">
    <mergeCell ref="E12:F12"/>
    <mergeCell ref="E13:F13"/>
    <mergeCell ref="A15:F15"/>
    <mergeCell ref="B6:C6"/>
    <mergeCell ref="B7:C7"/>
    <mergeCell ref="B8:C8"/>
    <mergeCell ref="A11:C11"/>
    <mergeCell ref="E11:F11"/>
    <mergeCell ref="E16:F16"/>
    <mergeCell ref="E38:F38"/>
    <mergeCell ref="E39:F39"/>
    <mergeCell ref="E17:F17"/>
    <mergeCell ref="E19:F19"/>
    <mergeCell ref="E22:F22"/>
    <mergeCell ref="E23:F23"/>
    <mergeCell ref="E24:F24"/>
    <mergeCell ref="E21:F21"/>
    <mergeCell ref="E30:F30"/>
    <mergeCell ref="E33:F33"/>
    <mergeCell ref="E34:F34"/>
    <mergeCell ref="E36:F3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6:G32"/>
  <sheetViews>
    <sheetView topLeftCell="A16" workbookViewId="0">
      <selection activeCell="A25" sqref="A25"/>
    </sheetView>
  </sheetViews>
  <sheetFormatPr defaultRowHeight="14.4"/>
  <cols>
    <col min="1" max="1" width="39.5546875" customWidth="1"/>
  </cols>
  <sheetData>
    <row r="6" spans="1:7" ht="17.399999999999999">
      <c r="A6" s="90" t="s">
        <v>125</v>
      </c>
      <c r="B6" s="198"/>
      <c r="C6" s="198"/>
      <c r="D6" s="89"/>
      <c r="E6" s="89"/>
      <c r="F6" s="89"/>
      <c r="G6" s="89"/>
    </row>
    <row r="7" spans="1:7" ht="17.399999999999999">
      <c r="A7" s="90" t="s">
        <v>126</v>
      </c>
      <c r="B7" s="198"/>
      <c r="C7" s="198"/>
      <c r="D7" s="89"/>
      <c r="E7" s="89"/>
      <c r="F7" s="89"/>
      <c r="G7" s="89"/>
    </row>
    <row r="8" spans="1:7" ht="17.399999999999999">
      <c r="A8" s="90" t="s">
        <v>127</v>
      </c>
      <c r="B8" s="198"/>
      <c r="C8" s="198"/>
      <c r="D8" s="89"/>
      <c r="E8" s="89"/>
      <c r="F8" s="89"/>
      <c r="G8" s="89"/>
    </row>
    <row r="9" spans="1:7">
      <c r="A9" s="7"/>
      <c r="B9" s="9"/>
      <c r="C9" s="9"/>
      <c r="D9" s="85"/>
      <c r="E9" s="1"/>
      <c r="F9" s="1"/>
    </row>
    <row r="10" spans="1:7">
      <c r="A10" s="7"/>
      <c r="B10" s="83"/>
      <c r="C10" s="6"/>
      <c r="D10" s="6"/>
      <c r="E10" s="1"/>
      <c r="F10" s="1"/>
    </row>
    <row r="11" spans="1:7" ht="18">
      <c r="A11" s="192" t="s">
        <v>2</v>
      </c>
      <c r="B11" s="192"/>
      <c r="C11" s="192"/>
      <c r="D11" s="84"/>
      <c r="E11" s="195"/>
      <c r="F11" s="195"/>
    </row>
    <row r="12" spans="1:7">
      <c r="A12" s="91" t="s">
        <v>3</v>
      </c>
      <c r="B12" s="92" t="s">
        <v>4</v>
      </c>
      <c r="C12" s="4"/>
      <c r="D12" s="85"/>
      <c r="E12" s="193"/>
      <c r="F12" s="193"/>
    </row>
    <row r="13" spans="1:7">
      <c r="A13" s="91" t="s">
        <v>124</v>
      </c>
      <c r="B13" s="92" t="s">
        <v>5</v>
      </c>
      <c r="C13" s="4"/>
      <c r="D13" s="85"/>
      <c r="E13" s="193"/>
      <c r="F13" s="193"/>
    </row>
    <row r="14" spans="1:7">
      <c r="A14" s="93" t="s">
        <v>6</v>
      </c>
      <c r="B14" s="92" t="s">
        <v>5</v>
      </c>
      <c r="C14" s="4"/>
      <c r="D14" s="85"/>
      <c r="E14" s="87"/>
      <c r="F14" s="87"/>
    </row>
    <row r="15" spans="1:7" ht="18">
      <c r="A15" s="192" t="s">
        <v>14</v>
      </c>
      <c r="B15" s="192"/>
      <c r="C15" s="192"/>
      <c r="D15" s="192"/>
      <c r="E15" s="192"/>
      <c r="F15" s="192"/>
    </row>
    <row r="16" spans="1:7">
      <c r="A16" s="35" t="s">
        <v>7</v>
      </c>
      <c r="B16" s="35" t="s">
        <v>28</v>
      </c>
      <c r="C16" s="15" t="s">
        <v>27</v>
      </c>
      <c r="D16" s="15" t="s">
        <v>29</v>
      </c>
      <c r="E16" s="202" t="s">
        <v>30</v>
      </c>
      <c r="F16" s="202"/>
    </row>
    <row r="17" spans="1:6">
      <c r="A17" s="127" t="s">
        <v>199</v>
      </c>
      <c r="B17" s="10" t="s">
        <v>33</v>
      </c>
      <c r="C17" s="34"/>
      <c r="D17" s="10"/>
      <c r="E17" s="191">
        <f>C17*D17</f>
        <v>0</v>
      </c>
      <c r="F17" s="191"/>
    </row>
    <row r="18" spans="1:6">
      <c r="A18" s="8" t="s">
        <v>51</v>
      </c>
      <c r="B18" s="10" t="s">
        <v>16</v>
      </c>
      <c r="C18" s="34"/>
      <c r="D18" s="10"/>
      <c r="E18" s="191">
        <f t="shared" ref="E18:E19" si="0">C18*D18</f>
        <v>0</v>
      </c>
      <c r="F18" s="191"/>
    </row>
    <row r="19" spans="1:6">
      <c r="A19" s="8" t="s">
        <v>41</v>
      </c>
      <c r="B19" s="10" t="s">
        <v>19</v>
      </c>
      <c r="C19" s="34"/>
      <c r="D19" s="10"/>
      <c r="E19" s="191">
        <f t="shared" si="0"/>
        <v>0</v>
      </c>
      <c r="F19" s="191"/>
    </row>
    <row r="20" spans="1:6" hidden="1">
      <c r="A20" s="8" t="s">
        <v>99</v>
      </c>
      <c r="B20" s="10" t="s">
        <v>100</v>
      </c>
      <c r="C20" s="34"/>
      <c r="D20" s="10"/>
      <c r="E20" s="73"/>
      <c r="F20" s="73"/>
    </row>
    <row r="21" spans="1:6">
      <c r="A21" s="8" t="s">
        <v>26</v>
      </c>
      <c r="B21" s="10" t="s">
        <v>8</v>
      </c>
      <c r="C21" s="34"/>
      <c r="D21" s="10"/>
      <c r="E21" s="73"/>
      <c r="F21" s="73"/>
    </row>
    <row r="22" spans="1:6">
      <c r="A22" s="8" t="s">
        <v>97</v>
      </c>
      <c r="B22" s="10" t="s">
        <v>8</v>
      </c>
      <c r="C22" s="34"/>
      <c r="D22" s="10"/>
      <c r="E22" s="73"/>
      <c r="F22" s="73"/>
    </row>
    <row r="23" spans="1:6">
      <c r="A23" s="8" t="s">
        <v>98</v>
      </c>
      <c r="B23" s="10" t="s">
        <v>8</v>
      </c>
      <c r="C23" s="34"/>
      <c r="D23" s="10"/>
      <c r="E23" s="73"/>
      <c r="F23" s="73"/>
    </row>
    <row r="24" spans="1:6">
      <c r="A24" s="108" t="s">
        <v>133</v>
      </c>
      <c r="B24" s="109"/>
      <c r="C24" s="109"/>
      <c r="D24" s="109"/>
      <c r="E24" s="110"/>
      <c r="F24" s="110"/>
    </row>
    <row r="25" spans="1:6">
      <c r="A25" s="127" t="s">
        <v>199</v>
      </c>
      <c r="B25" s="10" t="s">
        <v>33</v>
      </c>
      <c r="C25" s="10"/>
      <c r="D25" s="10"/>
      <c r="E25" s="191">
        <f>C25*D25</f>
        <v>0</v>
      </c>
      <c r="F25" s="191"/>
    </row>
    <row r="26" spans="1:6">
      <c r="A26" s="8" t="s">
        <v>107</v>
      </c>
      <c r="B26" s="10" t="s">
        <v>16</v>
      </c>
      <c r="C26" s="10"/>
      <c r="D26" s="10"/>
      <c r="E26" s="106"/>
      <c r="F26" s="106"/>
    </row>
    <row r="27" spans="1:6">
      <c r="A27" s="8" t="s">
        <v>25</v>
      </c>
      <c r="B27" s="10" t="s">
        <v>5</v>
      </c>
      <c r="C27" s="10"/>
      <c r="D27" s="10"/>
      <c r="E27" s="191">
        <f>C27*D27</f>
        <v>0</v>
      </c>
      <c r="F27" s="191"/>
    </row>
    <row r="28" spans="1:6">
      <c r="A28" s="8" t="s">
        <v>38</v>
      </c>
      <c r="B28" s="10" t="s">
        <v>13</v>
      </c>
      <c r="C28" s="10"/>
      <c r="D28" s="10"/>
      <c r="E28" s="191">
        <f>C28*D28</f>
        <v>0</v>
      </c>
      <c r="F28" s="191"/>
    </row>
    <row r="29" spans="1:6">
      <c r="A29" s="8" t="s">
        <v>99</v>
      </c>
      <c r="B29" s="10" t="s">
        <v>100</v>
      </c>
      <c r="C29" s="10"/>
      <c r="D29" s="10"/>
      <c r="E29" s="106"/>
      <c r="F29" s="106"/>
    </row>
    <row r="30" spans="1:6">
      <c r="A30" s="8" t="s">
        <v>132</v>
      </c>
      <c r="B30" s="10" t="s">
        <v>72</v>
      </c>
      <c r="C30" s="10"/>
      <c r="D30" s="10"/>
      <c r="E30" s="191">
        <f t="shared" ref="E30" si="1">C30*D30</f>
        <v>0</v>
      </c>
      <c r="F30" s="191"/>
    </row>
    <row r="31" spans="1:6" hidden="1">
      <c r="A31" s="8"/>
      <c r="B31" s="10"/>
      <c r="C31" s="34"/>
      <c r="D31" s="10"/>
      <c r="E31" s="73"/>
      <c r="F31" s="73"/>
    </row>
    <row r="32" spans="1:6" ht="15.6">
      <c r="A32" s="8"/>
      <c r="B32" s="10"/>
      <c r="C32" s="10"/>
      <c r="D32" s="16" t="s">
        <v>10</v>
      </c>
      <c r="E32" s="191">
        <f>SUM(E17:E19)</f>
        <v>0</v>
      </c>
      <c r="F32" s="191"/>
    </row>
  </sheetData>
  <mergeCells count="17">
    <mergeCell ref="E12:F12"/>
    <mergeCell ref="E13:F13"/>
    <mergeCell ref="A15:F15"/>
    <mergeCell ref="B6:C6"/>
    <mergeCell ref="B7:C7"/>
    <mergeCell ref="B8:C8"/>
    <mergeCell ref="A11:C11"/>
    <mergeCell ref="E11:F11"/>
    <mergeCell ref="E32:F32"/>
    <mergeCell ref="E17:F17"/>
    <mergeCell ref="E18:F18"/>
    <mergeCell ref="E19:F19"/>
    <mergeCell ref="E16:F16"/>
    <mergeCell ref="E25:F25"/>
    <mergeCell ref="E27:F27"/>
    <mergeCell ref="E28:F28"/>
    <mergeCell ref="E30:F3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6"/>
  <sheetViews>
    <sheetView topLeftCell="A13" workbookViewId="0">
      <selection activeCell="H38" sqref="H38"/>
    </sheetView>
  </sheetViews>
  <sheetFormatPr defaultRowHeight="14.4"/>
  <cols>
    <col min="1" max="1" width="45.6640625" customWidth="1"/>
    <col min="4" max="4" width="12" customWidth="1"/>
  </cols>
  <sheetData>
    <row r="1" spans="1:7">
      <c r="A1" s="7" t="s">
        <v>0</v>
      </c>
      <c r="B1" s="36"/>
      <c r="C1" s="6"/>
      <c r="D1" s="6"/>
      <c r="E1" s="1"/>
      <c r="F1" s="1"/>
    </row>
    <row r="2" spans="1:7">
      <c r="A2" s="7" t="s">
        <v>1</v>
      </c>
      <c r="B2" s="9"/>
      <c r="C2" s="9"/>
      <c r="D2" s="37"/>
      <c r="E2" s="1"/>
      <c r="F2" s="1"/>
    </row>
    <row r="3" spans="1:7">
      <c r="A3" s="5" t="s">
        <v>12</v>
      </c>
      <c r="B3" s="36"/>
      <c r="C3" s="36"/>
      <c r="D3" s="36"/>
      <c r="E3" s="194"/>
      <c r="F3" s="194"/>
    </row>
    <row r="4" spans="1:7">
      <c r="A4" s="5"/>
      <c r="B4" s="83"/>
      <c r="C4" s="83"/>
      <c r="D4" s="83"/>
      <c r="E4" s="83"/>
      <c r="F4" s="83"/>
    </row>
    <row r="5" spans="1:7">
      <c r="A5" s="5"/>
      <c r="B5" s="83"/>
      <c r="C5" s="83"/>
      <c r="D5" s="83"/>
      <c r="E5" s="83"/>
      <c r="F5" s="83"/>
    </row>
    <row r="6" spans="1:7">
      <c r="A6" s="5"/>
      <c r="B6" s="83"/>
      <c r="C6" s="83"/>
      <c r="D6" s="83"/>
      <c r="E6" s="83"/>
      <c r="F6" s="83"/>
    </row>
    <row r="7" spans="1:7">
      <c r="A7" s="5"/>
      <c r="B7" s="83"/>
      <c r="C7" s="83"/>
      <c r="D7" s="83"/>
      <c r="E7" s="83"/>
      <c r="F7" s="83"/>
    </row>
    <row r="8" spans="1:7">
      <c r="A8" s="5"/>
      <c r="B8" s="83"/>
      <c r="C8" s="83"/>
      <c r="D8" s="83"/>
      <c r="E8" s="83"/>
      <c r="F8" s="83"/>
    </row>
    <row r="9" spans="1:7" ht="15" customHeight="1">
      <c r="A9" s="90" t="s">
        <v>125</v>
      </c>
      <c r="B9" s="198"/>
      <c r="C9" s="198"/>
      <c r="D9" s="89"/>
      <c r="E9" s="89"/>
      <c r="F9" s="89"/>
      <c r="G9" s="89"/>
    </row>
    <row r="10" spans="1:7" ht="15" customHeight="1">
      <c r="A10" s="90" t="s">
        <v>126</v>
      </c>
      <c r="B10" s="198"/>
      <c r="C10" s="198"/>
      <c r="D10" s="89"/>
      <c r="E10" s="89"/>
      <c r="F10" s="89"/>
      <c r="G10" s="89"/>
    </row>
    <row r="11" spans="1:7" ht="15" customHeight="1">
      <c r="A11" s="90" t="s">
        <v>127</v>
      </c>
      <c r="B11" s="198"/>
      <c r="C11" s="198"/>
      <c r="D11" s="89"/>
      <c r="E11" s="89"/>
      <c r="F11" s="89"/>
      <c r="G11" s="89"/>
    </row>
    <row r="12" spans="1:7" ht="15" customHeight="1">
      <c r="A12" s="7"/>
      <c r="B12" s="9"/>
      <c r="C12" s="9"/>
      <c r="D12" s="85"/>
      <c r="E12" s="1"/>
      <c r="F12" s="1"/>
    </row>
    <row r="13" spans="1:7" ht="15" customHeight="1">
      <c r="A13" s="7"/>
      <c r="B13" s="83"/>
      <c r="C13" s="6"/>
      <c r="D13" s="6"/>
      <c r="E13" s="1"/>
      <c r="F13" s="1"/>
    </row>
    <row r="14" spans="1:7" ht="15" customHeight="1">
      <c r="A14" s="192" t="s">
        <v>2</v>
      </c>
      <c r="B14" s="192"/>
      <c r="C14" s="192"/>
      <c r="D14" s="84"/>
      <c r="E14" s="195"/>
      <c r="F14" s="195"/>
    </row>
    <row r="15" spans="1:7" ht="15" customHeight="1">
      <c r="A15" s="91" t="s">
        <v>3</v>
      </c>
      <c r="B15" s="92" t="s">
        <v>4</v>
      </c>
      <c r="C15" s="4"/>
      <c r="D15" s="85"/>
      <c r="E15" s="193"/>
      <c r="F15" s="193"/>
    </row>
    <row r="16" spans="1:7" ht="15" customHeight="1">
      <c r="A16" s="91" t="s">
        <v>124</v>
      </c>
      <c r="B16" s="92" t="s">
        <v>5</v>
      </c>
      <c r="C16" s="4"/>
      <c r="D16" s="85"/>
      <c r="E16" s="193"/>
      <c r="F16" s="193"/>
    </row>
    <row r="17" spans="1:7" ht="15" customHeight="1">
      <c r="A17" s="93" t="s">
        <v>6</v>
      </c>
      <c r="B17" s="92" t="s">
        <v>5</v>
      </c>
      <c r="C17" s="4"/>
      <c r="D17" s="85"/>
      <c r="E17" s="87"/>
      <c r="F17" s="87"/>
    </row>
    <row r="18" spans="1:7" ht="21" customHeight="1">
      <c r="A18" s="192" t="s">
        <v>14</v>
      </c>
      <c r="B18" s="192"/>
      <c r="C18" s="192"/>
      <c r="D18" s="192"/>
      <c r="E18" s="192"/>
      <c r="F18" s="192"/>
    </row>
    <row r="19" spans="1:7">
      <c r="A19" s="38" t="s">
        <v>7</v>
      </c>
      <c r="B19" s="38" t="s">
        <v>28</v>
      </c>
      <c r="C19" s="15" t="s">
        <v>27</v>
      </c>
      <c r="D19" s="15" t="s">
        <v>29</v>
      </c>
      <c r="E19" s="202" t="s">
        <v>30</v>
      </c>
      <c r="F19" s="202"/>
    </row>
    <row r="20" spans="1:7">
      <c r="A20" s="8" t="s">
        <v>15</v>
      </c>
      <c r="B20" s="10" t="s">
        <v>16</v>
      </c>
      <c r="C20" s="10"/>
      <c r="D20" s="10"/>
      <c r="E20" s="191">
        <f>C20*D20</f>
        <v>0</v>
      </c>
      <c r="F20" s="191"/>
    </row>
    <row r="21" spans="1:7">
      <c r="A21" s="8" t="s">
        <v>17</v>
      </c>
      <c r="B21" s="10" t="s">
        <v>18</v>
      </c>
      <c r="C21" s="10"/>
      <c r="D21" s="10"/>
      <c r="E21" s="191">
        <f t="shared" ref="E21:E28" si="0">C21*D21</f>
        <v>0</v>
      </c>
      <c r="F21" s="191"/>
    </row>
    <row r="22" spans="1:7">
      <c r="A22" s="8" t="s">
        <v>31</v>
      </c>
      <c r="B22" s="10" t="s">
        <v>19</v>
      </c>
      <c r="C22" s="10"/>
      <c r="D22" s="10"/>
      <c r="E22" s="191">
        <f t="shared" si="0"/>
        <v>0</v>
      </c>
      <c r="F22" s="191"/>
    </row>
    <row r="23" spans="1:7">
      <c r="A23" s="21" t="s">
        <v>32</v>
      </c>
      <c r="B23" s="10" t="s">
        <v>19</v>
      </c>
      <c r="C23" s="10"/>
      <c r="D23" s="10"/>
      <c r="E23" s="191">
        <f t="shared" si="0"/>
        <v>0</v>
      </c>
      <c r="F23" s="191"/>
    </row>
    <row r="24" spans="1:7">
      <c r="A24" s="8" t="s">
        <v>20</v>
      </c>
      <c r="B24" s="10" t="s">
        <v>13</v>
      </c>
      <c r="C24" s="10"/>
      <c r="D24" s="10"/>
      <c r="E24" s="191">
        <f t="shared" si="0"/>
        <v>0</v>
      </c>
      <c r="F24" s="191"/>
    </row>
    <row r="25" spans="1:7">
      <c r="A25" s="8" t="s">
        <v>21</v>
      </c>
      <c r="B25" s="10" t="s">
        <v>13</v>
      </c>
      <c r="C25" s="10"/>
      <c r="D25" s="10"/>
      <c r="E25" s="191">
        <f t="shared" si="0"/>
        <v>0</v>
      </c>
      <c r="F25" s="191"/>
    </row>
    <row r="26" spans="1:7">
      <c r="A26" s="8" t="s">
        <v>22</v>
      </c>
      <c r="B26" s="10" t="s">
        <v>13</v>
      </c>
      <c r="C26" s="10"/>
      <c r="D26" s="10"/>
      <c r="E26" s="191">
        <f t="shared" si="0"/>
        <v>0</v>
      </c>
      <c r="F26" s="191"/>
    </row>
    <row r="27" spans="1:7">
      <c r="A27" s="8" t="s">
        <v>23</v>
      </c>
      <c r="B27" s="10" t="s">
        <v>13</v>
      </c>
      <c r="C27" s="10"/>
      <c r="D27" s="10"/>
      <c r="E27" s="191">
        <f t="shared" si="0"/>
        <v>0</v>
      </c>
      <c r="F27" s="191"/>
    </row>
    <row r="28" spans="1:7">
      <c r="A28" s="8" t="s">
        <v>52</v>
      </c>
      <c r="B28" s="10" t="s">
        <v>16</v>
      </c>
      <c r="C28" s="10"/>
      <c r="D28" s="10"/>
      <c r="E28" s="191">
        <f t="shared" si="0"/>
        <v>0</v>
      </c>
      <c r="F28" s="191"/>
      <c r="G28" t="s">
        <v>189</v>
      </c>
    </row>
    <row r="29" spans="1:7" hidden="1">
      <c r="A29" s="8" t="s">
        <v>101</v>
      </c>
      <c r="B29" s="10" t="s">
        <v>16</v>
      </c>
      <c r="C29" s="10"/>
      <c r="D29" s="10"/>
      <c r="E29" s="73"/>
      <c r="F29" s="73"/>
    </row>
    <row r="30" spans="1:7">
      <c r="A30" s="8" t="s">
        <v>53</v>
      </c>
      <c r="B30" s="10" t="s">
        <v>16</v>
      </c>
      <c r="C30" s="34"/>
      <c r="D30" s="10"/>
      <c r="E30" s="191">
        <f t="shared" ref="E30" si="1">C30*D30</f>
        <v>0</v>
      </c>
      <c r="F30" s="191"/>
    </row>
    <row r="31" spans="1:7">
      <c r="A31" s="8" t="s">
        <v>26</v>
      </c>
      <c r="B31" s="10" t="s">
        <v>8</v>
      </c>
      <c r="C31" s="34"/>
      <c r="D31" s="10"/>
      <c r="E31" s="73"/>
      <c r="F31" s="73"/>
    </row>
    <row r="32" spans="1:7">
      <c r="A32" s="8" t="s">
        <v>97</v>
      </c>
      <c r="B32" s="10" t="s">
        <v>8</v>
      </c>
      <c r="C32" s="34"/>
      <c r="D32" s="10"/>
      <c r="E32" s="73"/>
      <c r="F32" s="73"/>
    </row>
    <row r="33" spans="1:7">
      <c r="A33" s="8" t="s">
        <v>98</v>
      </c>
      <c r="B33" s="10" t="s">
        <v>8</v>
      </c>
      <c r="C33" s="34"/>
      <c r="D33" s="10"/>
      <c r="E33" s="73"/>
      <c r="F33" s="73"/>
    </row>
    <row r="34" spans="1:7">
      <c r="A34" s="108" t="s">
        <v>133</v>
      </c>
      <c r="B34" s="109"/>
      <c r="C34" s="109"/>
      <c r="D34" s="109"/>
      <c r="E34" s="110"/>
      <c r="F34" s="110"/>
    </row>
    <row r="35" spans="1:7">
      <c r="A35" s="127" t="s">
        <v>199</v>
      </c>
      <c r="B35" s="10" t="s">
        <v>33</v>
      </c>
      <c r="C35" s="10"/>
      <c r="D35" s="10"/>
      <c r="E35" s="191">
        <f>C35*D35</f>
        <v>0</v>
      </c>
      <c r="F35" s="191"/>
      <c r="G35" t="s">
        <v>316</v>
      </c>
    </row>
    <row r="36" spans="1:7">
      <c r="A36" s="8" t="s">
        <v>107</v>
      </c>
      <c r="B36" s="10" t="s">
        <v>16</v>
      </c>
      <c r="C36" s="10"/>
      <c r="D36" s="10"/>
      <c r="E36" s="106"/>
      <c r="F36" s="106"/>
    </row>
    <row r="37" spans="1:7">
      <c r="A37" s="8" t="s">
        <v>25</v>
      </c>
      <c r="B37" s="10" t="s">
        <v>5</v>
      </c>
      <c r="C37" s="10"/>
      <c r="D37" s="10"/>
      <c r="E37" s="191">
        <f>C37*D37</f>
        <v>0</v>
      </c>
      <c r="F37" s="191"/>
    </row>
    <row r="38" spans="1:7">
      <c r="A38" s="8" t="s">
        <v>38</v>
      </c>
      <c r="B38" s="10" t="s">
        <v>13</v>
      </c>
      <c r="C38" s="10"/>
      <c r="D38" s="10"/>
      <c r="E38" s="191">
        <f>C38*D38</f>
        <v>0</v>
      </c>
      <c r="F38" s="191"/>
    </row>
    <row r="39" spans="1:7">
      <c r="A39" s="8" t="s">
        <v>99</v>
      </c>
      <c r="B39" s="10" t="s">
        <v>100</v>
      </c>
      <c r="C39" s="10"/>
      <c r="D39" s="10"/>
      <c r="E39" s="106"/>
      <c r="F39" s="106"/>
    </row>
    <row r="40" spans="1:7">
      <c r="A40" s="8" t="s">
        <v>132</v>
      </c>
      <c r="B40" s="10" t="s">
        <v>72</v>
      </c>
      <c r="C40" s="10"/>
      <c r="D40" s="10"/>
      <c r="E40" s="191">
        <f t="shared" ref="E40" si="2">C40*D40</f>
        <v>0</v>
      </c>
      <c r="F40" s="191"/>
    </row>
    <row r="41" spans="1:7" hidden="1">
      <c r="A41" s="8"/>
      <c r="B41" s="10"/>
      <c r="C41" s="34"/>
      <c r="D41" s="10"/>
      <c r="E41" s="106"/>
      <c r="F41" s="106"/>
    </row>
    <row r="42" spans="1:7" hidden="1">
      <c r="A42" s="8"/>
      <c r="B42" s="10"/>
      <c r="C42" s="34"/>
      <c r="D42" s="10"/>
      <c r="E42" s="106"/>
      <c r="F42" s="106"/>
    </row>
    <row r="43" spans="1:7" hidden="1">
      <c r="A43" s="8"/>
      <c r="B43" s="10"/>
      <c r="C43" s="34"/>
      <c r="D43" s="10"/>
      <c r="E43" s="106"/>
      <c r="F43" s="106"/>
    </row>
    <row r="44" spans="1:7" hidden="1">
      <c r="A44" s="8"/>
      <c r="B44" s="10"/>
      <c r="C44" s="34"/>
      <c r="D44" s="10"/>
      <c r="E44" s="73"/>
      <c r="F44" s="73"/>
    </row>
    <row r="45" spans="1:7" hidden="1">
      <c r="A45" s="8"/>
      <c r="B45" s="10"/>
      <c r="C45" s="34"/>
      <c r="D45" s="10"/>
      <c r="E45" s="73"/>
      <c r="F45" s="73"/>
    </row>
    <row r="46" spans="1:7" ht="15.6">
      <c r="A46" s="8"/>
      <c r="B46" s="10"/>
      <c r="C46" s="10"/>
      <c r="D46" s="16" t="s">
        <v>10</v>
      </c>
      <c r="E46" s="191">
        <f>SUM(E20:E30)</f>
        <v>0</v>
      </c>
      <c r="F46" s="191"/>
    </row>
  </sheetData>
  <mergeCells count="25">
    <mergeCell ref="E3:F3"/>
    <mergeCell ref="E19:F19"/>
    <mergeCell ref="E20:F20"/>
    <mergeCell ref="E21:F21"/>
    <mergeCell ref="E22:F22"/>
    <mergeCell ref="E14:F14"/>
    <mergeCell ref="E15:F15"/>
    <mergeCell ref="E16:F16"/>
    <mergeCell ref="A18:F18"/>
    <mergeCell ref="B9:C9"/>
    <mergeCell ref="B10:C10"/>
    <mergeCell ref="B11:C11"/>
    <mergeCell ref="E24:F24"/>
    <mergeCell ref="E23:F23"/>
    <mergeCell ref="A14:C14"/>
    <mergeCell ref="E46:F46"/>
    <mergeCell ref="E30:F30"/>
    <mergeCell ref="E25:F25"/>
    <mergeCell ref="E26:F26"/>
    <mergeCell ref="E27:F27"/>
    <mergeCell ref="E28:F28"/>
    <mergeCell ref="E35:F35"/>
    <mergeCell ref="E37:F37"/>
    <mergeCell ref="E38:F38"/>
    <mergeCell ref="E40:F4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36"/>
  <sheetViews>
    <sheetView topLeftCell="A6" workbookViewId="0">
      <selection activeCell="A26" sqref="A26"/>
    </sheetView>
  </sheetViews>
  <sheetFormatPr defaultRowHeight="14.4"/>
  <cols>
    <col min="1" max="1" width="39.33203125" customWidth="1"/>
  </cols>
  <sheetData>
    <row r="1" spans="1:9">
      <c r="A1" s="7"/>
      <c r="B1" s="75"/>
      <c r="C1" s="6"/>
      <c r="D1" s="6"/>
      <c r="E1" s="1"/>
      <c r="F1" s="1"/>
    </row>
    <row r="2" spans="1:9">
      <c r="A2" s="7"/>
      <c r="B2" s="83"/>
      <c r="C2" s="6"/>
      <c r="D2" s="6"/>
      <c r="E2" s="1"/>
      <c r="F2" s="1"/>
    </row>
    <row r="3" spans="1:9">
      <c r="A3" s="7"/>
      <c r="B3" s="83"/>
      <c r="C3" s="6"/>
      <c r="D3" s="6"/>
      <c r="E3" s="1"/>
      <c r="F3" s="1"/>
    </row>
    <row r="4" spans="1:9">
      <c r="A4" s="7"/>
      <c r="B4" s="83"/>
      <c r="C4" s="6"/>
      <c r="D4" s="6"/>
      <c r="E4" s="1"/>
      <c r="F4" s="1"/>
    </row>
    <row r="5" spans="1:9">
      <c r="A5" s="7"/>
      <c r="B5" s="83"/>
      <c r="C5" s="6"/>
      <c r="D5" s="6"/>
      <c r="E5" s="1"/>
      <c r="F5" s="1"/>
    </row>
    <row r="6" spans="1:9" ht="15" customHeight="1">
      <c r="A6" s="90" t="s">
        <v>125</v>
      </c>
      <c r="B6" s="198"/>
      <c r="C6" s="198"/>
      <c r="D6" s="89"/>
      <c r="E6" s="89"/>
      <c r="F6" s="89"/>
      <c r="G6" s="89"/>
    </row>
    <row r="7" spans="1:9" ht="15" customHeight="1">
      <c r="A7" s="90" t="s">
        <v>126</v>
      </c>
      <c r="B7" s="198"/>
      <c r="C7" s="198"/>
      <c r="D7" s="89"/>
      <c r="E7" s="89"/>
      <c r="F7" s="89"/>
      <c r="G7" s="89"/>
    </row>
    <row r="8" spans="1:9" ht="15" customHeight="1">
      <c r="A8" s="90" t="s">
        <v>127</v>
      </c>
      <c r="B8" s="198"/>
      <c r="C8" s="198"/>
      <c r="D8" s="89"/>
      <c r="E8" s="89"/>
      <c r="F8" s="89"/>
      <c r="G8" s="89"/>
    </row>
    <row r="9" spans="1:9" ht="15" customHeight="1">
      <c r="A9" s="7"/>
      <c r="B9" s="83"/>
      <c r="C9" s="6"/>
      <c r="D9" s="6"/>
      <c r="E9" s="1"/>
      <c r="F9" s="1"/>
    </row>
    <row r="10" spans="1:9" ht="15" customHeight="1">
      <c r="A10" s="192" t="s">
        <v>2</v>
      </c>
      <c r="B10" s="192"/>
      <c r="C10" s="192"/>
      <c r="D10" s="84"/>
      <c r="E10" s="195"/>
      <c r="F10" s="195"/>
    </row>
    <row r="11" spans="1:9" ht="15" customHeight="1">
      <c r="A11" s="91" t="s">
        <v>3</v>
      </c>
      <c r="B11" s="92" t="s">
        <v>4</v>
      </c>
      <c r="C11" s="4"/>
      <c r="D11" s="85"/>
      <c r="E11" s="193"/>
      <c r="F11" s="193"/>
    </row>
    <row r="12" spans="1:9" ht="15" customHeight="1">
      <c r="A12" s="91" t="s">
        <v>124</v>
      </c>
      <c r="B12" s="92" t="s">
        <v>5</v>
      </c>
      <c r="C12" s="4"/>
      <c r="D12" s="85"/>
      <c r="E12" s="193"/>
      <c r="F12" s="193"/>
    </row>
    <row r="13" spans="1:9" ht="15" customHeight="1">
      <c r="A13" s="93" t="s">
        <v>6</v>
      </c>
      <c r="B13" s="92" t="s">
        <v>5</v>
      </c>
      <c r="C13" s="4"/>
      <c r="D13" s="85"/>
      <c r="E13" s="87"/>
      <c r="F13" s="87"/>
    </row>
    <row r="14" spans="1:9" ht="21" customHeight="1">
      <c r="A14" s="192" t="s">
        <v>14</v>
      </c>
      <c r="B14" s="192"/>
      <c r="C14" s="192"/>
      <c r="D14" s="192"/>
      <c r="E14" s="192"/>
      <c r="F14" s="192"/>
    </row>
    <row r="15" spans="1:9">
      <c r="A15" s="76" t="s">
        <v>7</v>
      </c>
      <c r="B15" s="76" t="s">
        <v>28</v>
      </c>
      <c r="C15" s="15" t="s">
        <v>27</v>
      </c>
      <c r="D15" s="15" t="s">
        <v>29</v>
      </c>
      <c r="E15" s="202" t="s">
        <v>30</v>
      </c>
      <c r="F15" s="202"/>
    </row>
    <row r="16" spans="1:9">
      <c r="A16" s="8" t="s">
        <v>103</v>
      </c>
      <c r="B16" s="10" t="s">
        <v>16</v>
      </c>
      <c r="C16" s="10"/>
      <c r="D16" s="10"/>
      <c r="E16" s="191">
        <f>C16*D16</f>
        <v>0</v>
      </c>
      <c r="F16" s="191"/>
      <c r="I16" t="s">
        <v>102</v>
      </c>
    </row>
    <row r="17" spans="1:11">
      <c r="A17" s="8" t="s">
        <v>17</v>
      </c>
      <c r="B17" s="10" t="s">
        <v>18</v>
      </c>
      <c r="C17" s="10"/>
      <c r="D17" s="10"/>
      <c r="E17" s="210">
        <f t="shared" ref="E17:E22" si="0">C17*D17</f>
        <v>0</v>
      </c>
      <c r="F17" s="211"/>
    </row>
    <row r="18" spans="1:11">
      <c r="A18" s="8" t="s">
        <v>54</v>
      </c>
      <c r="B18" s="10" t="s">
        <v>19</v>
      </c>
      <c r="C18" s="10"/>
      <c r="D18" s="10"/>
      <c r="E18" s="191">
        <f t="shared" si="0"/>
        <v>0</v>
      </c>
      <c r="F18" s="191"/>
    </row>
    <row r="19" spans="1:11">
      <c r="A19" s="22" t="s">
        <v>104</v>
      </c>
      <c r="B19" s="10" t="s">
        <v>19</v>
      </c>
      <c r="C19" s="10"/>
      <c r="D19" s="10"/>
      <c r="E19" s="191">
        <f t="shared" si="0"/>
        <v>0</v>
      </c>
      <c r="F19" s="191"/>
    </row>
    <row r="20" spans="1:11">
      <c r="A20" s="22" t="s">
        <v>199</v>
      </c>
      <c r="B20" s="10" t="s">
        <v>33</v>
      </c>
      <c r="C20" s="10"/>
      <c r="D20" s="10"/>
      <c r="E20" s="107"/>
      <c r="F20" s="107"/>
      <c r="G20" t="s">
        <v>139</v>
      </c>
    </row>
    <row r="21" spans="1:11">
      <c r="A21" s="8" t="s">
        <v>105</v>
      </c>
      <c r="B21" s="10" t="s">
        <v>16</v>
      </c>
      <c r="C21" s="10"/>
      <c r="D21" s="10"/>
      <c r="E21" s="191">
        <f t="shared" si="0"/>
        <v>0</v>
      </c>
      <c r="F21" s="191"/>
    </row>
    <row r="22" spans="1:11">
      <c r="A22" s="8" t="s">
        <v>26</v>
      </c>
      <c r="B22" s="10" t="s">
        <v>8</v>
      </c>
      <c r="C22" s="10"/>
      <c r="D22" s="10"/>
      <c r="E22" s="191">
        <f t="shared" si="0"/>
        <v>0</v>
      </c>
      <c r="F22" s="191"/>
    </row>
    <row r="23" spans="1:11">
      <c r="A23" s="8" t="s">
        <v>97</v>
      </c>
      <c r="B23" s="10" t="s">
        <v>8</v>
      </c>
      <c r="C23" s="10"/>
      <c r="D23" s="10"/>
      <c r="E23" s="74"/>
      <c r="F23" s="74"/>
    </row>
    <row r="24" spans="1:11">
      <c r="A24" s="8" t="s">
        <v>98</v>
      </c>
      <c r="B24" s="10" t="s">
        <v>8</v>
      </c>
      <c r="C24" s="10"/>
      <c r="D24" s="10"/>
      <c r="E24" s="74"/>
      <c r="F24" s="74"/>
    </row>
    <row r="25" spans="1:11">
      <c r="A25" s="108" t="s">
        <v>133</v>
      </c>
      <c r="B25" s="109"/>
      <c r="C25" s="109"/>
      <c r="D25" s="109"/>
      <c r="E25" s="110"/>
      <c r="F25" s="110"/>
    </row>
    <row r="26" spans="1:11">
      <c r="A26" s="127" t="s">
        <v>199</v>
      </c>
      <c r="B26" s="10" t="s">
        <v>33</v>
      </c>
      <c r="C26" s="10">
        <f>0.3*(C12*0.6+0.5*C13)</f>
        <v>0</v>
      </c>
      <c r="D26" s="10"/>
      <c r="E26" s="191">
        <f>C26*D26</f>
        <v>0</v>
      </c>
      <c r="F26" s="191"/>
      <c r="G26" t="s">
        <v>106</v>
      </c>
    </row>
    <row r="27" spans="1:11">
      <c r="A27" s="8" t="s">
        <v>108</v>
      </c>
      <c r="B27" s="10" t="s">
        <v>9</v>
      </c>
      <c r="C27" s="10"/>
      <c r="D27" s="10"/>
      <c r="E27" s="77"/>
      <c r="F27" s="77"/>
      <c r="G27" t="s">
        <v>141</v>
      </c>
    </row>
    <row r="28" spans="1:11">
      <c r="A28" s="8" t="s">
        <v>105</v>
      </c>
      <c r="B28" s="10" t="s">
        <v>16</v>
      </c>
      <c r="C28" s="10"/>
      <c r="D28" s="10"/>
      <c r="E28" s="191">
        <f t="shared" ref="E28" si="1">C28*D28</f>
        <v>0</v>
      </c>
      <c r="F28" s="191"/>
    </row>
    <row r="29" spans="1:11">
      <c r="A29" s="8" t="s">
        <v>107</v>
      </c>
      <c r="B29" s="10" t="s">
        <v>16</v>
      </c>
      <c r="C29" s="10"/>
      <c r="D29" s="10"/>
      <c r="E29" s="106"/>
      <c r="F29" s="106"/>
      <c r="G29" s="126" t="s">
        <v>194</v>
      </c>
      <c r="H29" s="126"/>
      <c r="I29" s="126"/>
      <c r="J29" s="126"/>
      <c r="K29" s="126"/>
    </row>
    <row r="30" spans="1:11">
      <c r="A30" s="8" t="s">
        <v>24</v>
      </c>
      <c r="B30" s="10" t="s">
        <v>5</v>
      </c>
      <c r="C30" s="10"/>
      <c r="D30" s="10"/>
      <c r="E30" s="191">
        <f>C30*D30</f>
        <v>0</v>
      </c>
      <c r="F30" s="191"/>
    </row>
    <row r="31" spans="1:11">
      <c r="A31" s="8" t="s">
        <v>25</v>
      </c>
      <c r="B31" s="10" t="s">
        <v>5</v>
      </c>
      <c r="C31" s="10"/>
      <c r="D31" s="10"/>
      <c r="E31" s="191">
        <f>C31*D31</f>
        <v>0</v>
      </c>
      <c r="F31" s="191"/>
    </row>
    <row r="32" spans="1:11">
      <c r="A32" s="8" t="s">
        <v>38</v>
      </c>
      <c r="B32" s="10" t="s">
        <v>13</v>
      </c>
      <c r="C32" s="10"/>
      <c r="D32" s="10"/>
      <c r="E32" s="191">
        <f>C32*D32</f>
        <v>0</v>
      </c>
      <c r="F32" s="191"/>
    </row>
    <row r="33" spans="1:7">
      <c r="A33" s="8" t="s">
        <v>99</v>
      </c>
      <c r="B33" s="10" t="s">
        <v>100</v>
      </c>
      <c r="C33" s="10"/>
      <c r="D33" s="10"/>
      <c r="E33" s="106"/>
      <c r="F33" s="106"/>
    </row>
    <row r="34" spans="1:7">
      <c r="A34" s="8" t="s">
        <v>132</v>
      </c>
      <c r="B34" s="10" t="s">
        <v>72</v>
      </c>
      <c r="C34" s="10"/>
      <c r="D34" s="10"/>
      <c r="E34" s="191">
        <f t="shared" ref="E34" si="2">C34*D34</f>
        <v>0</v>
      </c>
      <c r="F34" s="191"/>
    </row>
    <row r="35" spans="1:7">
      <c r="A35" s="8" t="s">
        <v>196</v>
      </c>
      <c r="B35" s="10" t="s">
        <v>140</v>
      </c>
      <c r="C35" s="10"/>
      <c r="D35" s="10"/>
      <c r="E35" s="74"/>
      <c r="F35" s="74"/>
      <c r="G35" t="s">
        <v>195</v>
      </c>
    </row>
    <row r="36" spans="1:7" ht="15.6">
      <c r="A36" s="8"/>
      <c r="B36" s="10"/>
      <c r="C36" s="10"/>
      <c r="D36" s="16" t="s">
        <v>10</v>
      </c>
      <c r="E36" s="191">
        <f>SUM(E16:E22)</f>
        <v>0</v>
      </c>
      <c r="F36" s="191"/>
    </row>
  </sheetData>
  <mergeCells count="22">
    <mergeCell ref="E11:F11"/>
    <mergeCell ref="E12:F12"/>
    <mergeCell ref="A14:F14"/>
    <mergeCell ref="B6:C6"/>
    <mergeCell ref="B7:C7"/>
    <mergeCell ref="B8:C8"/>
    <mergeCell ref="A10:C10"/>
    <mergeCell ref="E10:F10"/>
    <mergeCell ref="E15:F15"/>
    <mergeCell ref="E16:F16"/>
    <mergeCell ref="E17:F17"/>
    <mergeCell ref="E18:F18"/>
    <mergeCell ref="E19:F19"/>
    <mergeCell ref="E22:F22"/>
    <mergeCell ref="E36:F36"/>
    <mergeCell ref="E21:F21"/>
    <mergeCell ref="E30:F30"/>
    <mergeCell ref="E26:F26"/>
    <mergeCell ref="E31:F31"/>
    <mergeCell ref="E32:F32"/>
    <mergeCell ref="E34:F34"/>
    <mergeCell ref="E28:F28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7"/>
  <sheetViews>
    <sheetView topLeftCell="A25" workbookViewId="0">
      <selection activeCell="A38" sqref="A38:C47"/>
    </sheetView>
  </sheetViews>
  <sheetFormatPr defaultRowHeight="14.4"/>
  <cols>
    <col min="1" max="1" width="43.33203125" customWidth="1"/>
  </cols>
  <sheetData>
    <row r="1" spans="1:7">
      <c r="A1" s="7"/>
      <c r="B1" s="41"/>
      <c r="C1" s="6"/>
      <c r="D1" s="6"/>
      <c r="E1" s="1"/>
      <c r="F1" s="1"/>
    </row>
    <row r="2" spans="1:7">
      <c r="A2" s="7"/>
      <c r="B2" s="83"/>
      <c r="C2" s="6"/>
      <c r="D2" s="6"/>
      <c r="E2" s="1"/>
      <c r="F2" s="1"/>
    </row>
    <row r="3" spans="1:7">
      <c r="A3" s="7"/>
      <c r="B3" s="83"/>
      <c r="C3" s="6"/>
      <c r="D3" s="6"/>
      <c r="E3" s="1"/>
      <c r="F3" s="1"/>
    </row>
    <row r="4" spans="1:7">
      <c r="A4" s="7"/>
      <c r="B4" s="83"/>
      <c r="C4" s="6"/>
      <c r="D4" s="6"/>
      <c r="E4" s="1"/>
      <c r="F4" s="1"/>
    </row>
    <row r="5" spans="1:7">
      <c r="A5" s="7"/>
      <c r="B5" s="83"/>
      <c r="C5" s="6"/>
      <c r="D5" s="6"/>
      <c r="E5" s="1"/>
      <c r="F5" s="1"/>
    </row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83"/>
      <c r="C9" s="6"/>
      <c r="D9" s="6"/>
      <c r="E9" s="1"/>
      <c r="F9" s="1"/>
    </row>
    <row r="10" spans="1:7" ht="15" customHeight="1">
      <c r="A10" s="192" t="s">
        <v>2</v>
      </c>
      <c r="B10" s="192"/>
      <c r="C10" s="192"/>
      <c r="D10" s="84"/>
      <c r="E10" s="195"/>
      <c r="F10" s="195"/>
    </row>
    <row r="11" spans="1:7" ht="15" customHeight="1">
      <c r="A11" s="91" t="s">
        <v>3</v>
      </c>
      <c r="B11" s="92" t="s">
        <v>4</v>
      </c>
      <c r="C11" s="4"/>
      <c r="D11" s="85"/>
      <c r="E11" s="193"/>
      <c r="F11" s="193"/>
    </row>
    <row r="12" spans="1:7" ht="15" customHeight="1">
      <c r="A12" s="91" t="s">
        <v>124</v>
      </c>
      <c r="B12" s="92" t="s">
        <v>5</v>
      </c>
      <c r="C12" s="4"/>
      <c r="D12" s="85"/>
      <c r="E12" s="193"/>
      <c r="F12" s="193"/>
    </row>
    <row r="13" spans="1:7" ht="15" customHeight="1">
      <c r="A13" s="93" t="s">
        <v>6</v>
      </c>
      <c r="B13" s="92" t="s">
        <v>5</v>
      </c>
      <c r="C13" s="4"/>
      <c r="D13" s="85"/>
      <c r="E13" s="87"/>
      <c r="F13" s="87"/>
    </row>
    <row r="14" spans="1:7" ht="21" customHeight="1">
      <c r="A14" s="192" t="s">
        <v>14</v>
      </c>
      <c r="B14" s="192"/>
      <c r="C14" s="192"/>
      <c r="D14" s="192"/>
      <c r="E14" s="192"/>
      <c r="F14" s="192"/>
    </row>
    <row r="15" spans="1:7">
      <c r="A15" s="40" t="s">
        <v>7</v>
      </c>
      <c r="B15" s="40" t="s">
        <v>28</v>
      </c>
      <c r="C15" s="15" t="s">
        <v>27</v>
      </c>
      <c r="D15" s="15" t="s">
        <v>29</v>
      </c>
      <c r="E15" s="202" t="s">
        <v>30</v>
      </c>
      <c r="F15" s="202"/>
    </row>
    <row r="16" spans="1:7">
      <c r="A16" s="8" t="s">
        <v>15</v>
      </c>
      <c r="B16" s="10" t="s">
        <v>16</v>
      </c>
      <c r="C16" s="10"/>
      <c r="D16" s="10"/>
      <c r="E16" s="191">
        <f>C16*D16</f>
        <v>0</v>
      </c>
      <c r="F16" s="191"/>
    </row>
    <row r="17" spans="1:6">
      <c r="A17" s="8" t="s">
        <v>17</v>
      </c>
      <c r="B17" s="10" t="s">
        <v>18</v>
      </c>
      <c r="C17" s="10"/>
      <c r="D17" s="10"/>
      <c r="E17" s="191">
        <f t="shared" ref="E17:E25" si="0">C17*D17</f>
        <v>0</v>
      </c>
      <c r="F17" s="191"/>
    </row>
    <row r="18" spans="1:6">
      <c r="A18" s="8" t="s">
        <v>54</v>
      </c>
      <c r="B18" s="10" t="s">
        <v>19</v>
      </c>
      <c r="C18" s="10"/>
      <c r="D18" s="10"/>
      <c r="E18" s="191">
        <f t="shared" si="0"/>
        <v>0</v>
      </c>
      <c r="F18" s="191"/>
    </row>
    <row r="19" spans="1:6">
      <c r="A19" s="22" t="s">
        <v>55</v>
      </c>
      <c r="B19" s="10" t="s">
        <v>19</v>
      </c>
      <c r="C19" s="10"/>
      <c r="D19" s="10"/>
      <c r="E19" s="191">
        <f t="shared" si="0"/>
        <v>0</v>
      </c>
      <c r="F19" s="191"/>
    </row>
    <row r="20" spans="1:6">
      <c r="A20" s="8" t="s">
        <v>175</v>
      </c>
      <c r="B20" s="10" t="s">
        <v>16</v>
      </c>
      <c r="C20" s="10"/>
      <c r="D20" s="10"/>
      <c r="E20" s="191">
        <f t="shared" si="0"/>
        <v>0</v>
      </c>
      <c r="F20" s="191"/>
    </row>
    <row r="21" spans="1:6">
      <c r="A21" s="8" t="s">
        <v>56</v>
      </c>
      <c r="B21" s="10" t="s">
        <v>13</v>
      </c>
      <c r="C21" s="10"/>
      <c r="D21" s="10"/>
      <c r="E21" s="39"/>
      <c r="F21" s="39"/>
    </row>
    <row r="22" spans="1:6">
      <c r="A22" s="8" t="s">
        <v>21</v>
      </c>
      <c r="B22" s="10" t="s">
        <v>13</v>
      </c>
      <c r="C22" s="10"/>
      <c r="D22" s="10"/>
      <c r="E22" s="191">
        <f t="shared" si="0"/>
        <v>0</v>
      </c>
      <c r="F22" s="191"/>
    </row>
    <row r="23" spans="1:6">
      <c r="A23" s="8" t="s">
        <v>22</v>
      </c>
      <c r="B23" s="10" t="s">
        <v>13</v>
      </c>
      <c r="C23" s="10"/>
      <c r="D23" s="10"/>
      <c r="E23" s="191">
        <f t="shared" si="0"/>
        <v>0</v>
      </c>
      <c r="F23" s="191"/>
    </row>
    <row r="24" spans="1:6">
      <c r="A24" s="8" t="s">
        <v>23</v>
      </c>
      <c r="B24" s="10" t="s">
        <v>13</v>
      </c>
      <c r="C24" s="10"/>
      <c r="D24" s="10"/>
      <c r="E24" s="191">
        <f t="shared" si="0"/>
        <v>0</v>
      </c>
      <c r="F24" s="191"/>
    </row>
    <row r="25" spans="1:6">
      <c r="A25" s="8" t="s">
        <v>128</v>
      </c>
      <c r="B25" s="10" t="s">
        <v>16</v>
      </c>
      <c r="C25" s="10"/>
      <c r="D25" s="10"/>
      <c r="E25" s="191">
        <f t="shared" si="0"/>
        <v>0</v>
      </c>
      <c r="F25" s="191"/>
    </row>
    <row r="26" spans="1:6">
      <c r="A26" s="8" t="s">
        <v>26</v>
      </c>
      <c r="B26" s="10" t="s">
        <v>8</v>
      </c>
      <c r="C26" s="10"/>
      <c r="D26" s="10"/>
      <c r="E26" s="73"/>
      <c r="F26" s="73"/>
    </row>
    <row r="27" spans="1:6">
      <c r="A27" s="8" t="s">
        <v>97</v>
      </c>
      <c r="B27" s="10" t="s">
        <v>8</v>
      </c>
      <c r="C27" s="10"/>
      <c r="D27" s="10"/>
      <c r="E27" s="73"/>
      <c r="F27" s="73"/>
    </row>
    <row r="28" spans="1:6">
      <c r="A28" s="8" t="s">
        <v>98</v>
      </c>
      <c r="B28" s="10" t="s">
        <v>8</v>
      </c>
      <c r="C28" s="10"/>
      <c r="D28" s="10"/>
      <c r="E28" s="73"/>
      <c r="F28" s="73"/>
    </row>
    <row r="29" spans="1:6">
      <c r="A29" s="108" t="s">
        <v>133</v>
      </c>
      <c r="B29" s="109"/>
      <c r="C29" s="109"/>
      <c r="D29" s="109"/>
      <c r="E29" s="110"/>
      <c r="F29" s="110"/>
    </row>
    <row r="30" spans="1:6">
      <c r="A30" s="8" t="s">
        <v>129</v>
      </c>
      <c r="B30" s="10" t="s">
        <v>11</v>
      </c>
      <c r="C30" s="34"/>
      <c r="D30" s="10"/>
      <c r="E30" s="106"/>
      <c r="F30" s="106"/>
    </row>
    <row r="31" spans="1:6">
      <c r="A31" s="8" t="s">
        <v>128</v>
      </c>
      <c r="B31" s="10" t="s">
        <v>16</v>
      </c>
      <c r="C31" s="10"/>
      <c r="D31" s="10"/>
      <c r="E31" s="106"/>
      <c r="F31" s="106"/>
    </row>
    <row r="32" spans="1:6">
      <c r="A32" s="8" t="s">
        <v>24</v>
      </c>
      <c r="B32" s="10" t="s">
        <v>5</v>
      </c>
      <c r="C32" s="10"/>
      <c r="D32" s="10"/>
      <c r="E32" s="191">
        <f>C32*D32</f>
        <v>0</v>
      </c>
      <c r="F32" s="191"/>
    </row>
    <row r="33" spans="1:6">
      <c r="A33" s="8" t="s">
        <v>25</v>
      </c>
      <c r="B33" s="10" t="s">
        <v>5</v>
      </c>
      <c r="C33" s="10"/>
      <c r="D33" s="10"/>
      <c r="E33" s="191">
        <f>C33*D33</f>
        <v>0</v>
      </c>
      <c r="F33" s="191"/>
    </row>
    <row r="34" spans="1:6">
      <c r="A34" s="8" t="s">
        <v>38</v>
      </c>
      <c r="B34" s="10" t="s">
        <v>13</v>
      </c>
      <c r="C34" s="10"/>
      <c r="D34" s="10"/>
      <c r="E34" s="191">
        <f>C34*D34</f>
        <v>0</v>
      </c>
      <c r="F34" s="191"/>
    </row>
    <row r="35" spans="1:6">
      <c r="A35" s="8" t="s">
        <v>99</v>
      </c>
      <c r="B35" s="10" t="s">
        <v>100</v>
      </c>
      <c r="C35" s="10">
        <f>(C32+C33)/1.05*5</f>
        <v>0</v>
      </c>
      <c r="D35" s="10"/>
      <c r="E35" s="106"/>
      <c r="F35" s="106"/>
    </row>
    <row r="36" spans="1:6" ht="15.6">
      <c r="A36" s="8"/>
      <c r="B36" s="10"/>
      <c r="C36" s="10"/>
      <c r="D36" s="16" t="s">
        <v>10</v>
      </c>
      <c r="E36" s="191">
        <f>SUM(E16:E25)</f>
        <v>0</v>
      </c>
      <c r="F36" s="191"/>
    </row>
    <row r="38" spans="1:6">
      <c r="A38" s="120" t="s">
        <v>165</v>
      </c>
      <c r="B38" s="121"/>
      <c r="C38" s="121"/>
    </row>
    <row r="39" spans="1:6">
      <c r="A39" s="8" t="s">
        <v>169</v>
      </c>
      <c r="B39" s="10" t="s">
        <v>13</v>
      </c>
      <c r="C39" s="10"/>
    </row>
    <row r="40" spans="1:6">
      <c r="A40" s="8" t="s">
        <v>170</v>
      </c>
      <c r="B40" s="10" t="s">
        <v>13</v>
      </c>
      <c r="C40" s="10"/>
    </row>
    <row r="41" spans="1:6">
      <c r="A41" s="8" t="s">
        <v>166</v>
      </c>
      <c r="B41" s="10" t="s">
        <v>13</v>
      </c>
      <c r="C41" s="10"/>
    </row>
    <row r="42" spans="1:6">
      <c r="A42" s="8" t="s">
        <v>167</v>
      </c>
      <c r="B42" s="10" t="s">
        <v>13</v>
      </c>
      <c r="C42" s="10"/>
    </row>
    <row r="43" spans="1:6">
      <c r="A43" s="8" t="s">
        <v>168</v>
      </c>
      <c r="B43" s="10" t="s">
        <v>16</v>
      </c>
      <c r="C43" s="10"/>
    </row>
    <row r="44" spans="1:6">
      <c r="A44" s="122" t="s">
        <v>171</v>
      </c>
      <c r="B44" s="10" t="s">
        <v>13</v>
      </c>
      <c r="C44" s="10"/>
    </row>
    <row r="45" spans="1:6">
      <c r="A45" s="122" t="s">
        <v>172</v>
      </c>
      <c r="B45" s="10" t="s">
        <v>13</v>
      </c>
      <c r="C45" s="10"/>
    </row>
    <row r="46" spans="1:6">
      <c r="A46" s="122" t="s">
        <v>174</v>
      </c>
      <c r="B46" s="10" t="s">
        <v>13</v>
      </c>
      <c r="C46" s="10"/>
    </row>
    <row r="47" spans="1:6">
      <c r="A47" s="122" t="s">
        <v>173</v>
      </c>
      <c r="B47" s="10" t="s">
        <v>13</v>
      </c>
      <c r="C47" s="10"/>
    </row>
  </sheetData>
  <mergeCells count="22">
    <mergeCell ref="E11:F11"/>
    <mergeCell ref="A14:F14"/>
    <mergeCell ref="B6:C6"/>
    <mergeCell ref="B7:C7"/>
    <mergeCell ref="B8:C8"/>
    <mergeCell ref="A10:C10"/>
    <mergeCell ref="E10:F10"/>
    <mergeCell ref="E36:F36"/>
    <mergeCell ref="E22:F22"/>
    <mergeCell ref="E23:F23"/>
    <mergeCell ref="E24:F24"/>
    <mergeCell ref="E25:F25"/>
    <mergeCell ref="E32:F32"/>
    <mergeCell ref="E33:F33"/>
    <mergeCell ref="E34:F34"/>
    <mergeCell ref="E20:F20"/>
    <mergeCell ref="E12:F12"/>
    <mergeCell ref="E15:F15"/>
    <mergeCell ref="E16:F16"/>
    <mergeCell ref="E17:F17"/>
    <mergeCell ref="E18:F18"/>
    <mergeCell ref="E19:F19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1"/>
  <sheetViews>
    <sheetView topLeftCell="A10" workbookViewId="0">
      <selection activeCell="C20" sqref="C20:C23"/>
    </sheetView>
  </sheetViews>
  <sheetFormatPr defaultRowHeight="14.4"/>
  <cols>
    <col min="1" max="1" width="41.109375" customWidth="1"/>
  </cols>
  <sheetData>
    <row r="1" spans="1:7">
      <c r="A1" s="7"/>
      <c r="B1" s="46"/>
      <c r="C1" s="6"/>
      <c r="D1" s="6"/>
      <c r="E1" s="1"/>
      <c r="F1" s="1"/>
    </row>
    <row r="2" spans="1:7">
      <c r="A2" s="7"/>
      <c r="B2" s="83"/>
      <c r="C2" s="6"/>
      <c r="D2" s="6"/>
      <c r="E2" s="1"/>
      <c r="F2" s="1"/>
    </row>
    <row r="3" spans="1:7">
      <c r="A3" s="7"/>
      <c r="B3" s="83"/>
      <c r="C3" s="6"/>
      <c r="D3" s="6"/>
      <c r="E3" s="1"/>
      <c r="F3" s="1"/>
    </row>
    <row r="4" spans="1:7">
      <c r="A4" s="7"/>
      <c r="B4" s="83"/>
      <c r="C4" s="6"/>
      <c r="D4" s="6"/>
      <c r="E4" s="1"/>
      <c r="F4" s="1"/>
    </row>
    <row r="5" spans="1:7">
      <c r="A5" s="7"/>
      <c r="B5" s="83"/>
      <c r="C5" s="6"/>
      <c r="D5" s="6"/>
      <c r="E5" s="1"/>
      <c r="F5" s="1"/>
    </row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5"/>
      <c r="B10" s="83"/>
      <c r="C10" s="83"/>
      <c r="D10" s="83"/>
      <c r="E10" s="194"/>
      <c r="F10" s="194"/>
    </row>
    <row r="11" spans="1:7" ht="27" customHeight="1">
      <c r="A11" s="7"/>
      <c r="B11" s="83"/>
      <c r="C11" s="6"/>
      <c r="D11" s="6"/>
      <c r="E11" s="1"/>
      <c r="F11" s="1"/>
    </row>
    <row r="12" spans="1:7" ht="21" customHeight="1">
      <c r="A12" s="192" t="s">
        <v>14</v>
      </c>
      <c r="B12" s="192"/>
      <c r="C12" s="192"/>
      <c r="D12" s="192"/>
      <c r="E12" s="192"/>
      <c r="F12" s="192"/>
    </row>
    <row r="13" spans="1:7">
      <c r="A13" s="2" t="s">
        <v>3</v>
      </c>
      <c r="B13" s="3" t="s">
        <v>4</v>
      </c>
      <c r="C13" s="4"/>
      <c r="D13" s="43"/>
      <c r="E13" s="193"/>
      <c r="F13" s="193"/>
    </row>
    <row r="14" spans="1:7">
      <c r="A14" s="2" t="s">
        <v>124</v>
      </c>
      <c r="B14" s="3" t="s">
        <v>5</v>
      </c>
      <c r="C14" s="4"/>
      <c r="D14" s="213" t="s">
        <v>57</v>
      </c>
      <c r="E14" s="214"/>
      <c r="F14" s="214"/>
    </row>
    <row r="15" spans="1:7">
      <c r="A15" s="5" t="s">
        <v>6</v>
      </c>
      <c r="B15" s="3" t="s">
        <v>5</v>
      </c>
      <c r="C15" s="4"/>
      <c r="D15" s="43"/>
      <c r="E15" s="45"/>
      <c r="F15" s="45"/>
    </row>
    <row r="16" spans="1:7" ht="18">
      <c r="A16" s="212" t="s">
        <v>14</v>
      </c>
      <c r="B16" s="212"/>
      <c r="C16" s="212"/>
      <c r="D16" s="212"/>
      <c r="E16" s="212"/>
      <c r="F16" s="212"/>
    </row>
    <row r="17" spans="1:6">
      <c r="A17" s="44" t="s">
        <v>7</v>
      </c>
      <c r="B17" s="44" t="s">
        <v>28</v>
      </c>
      <c r="C17" s="15" t="s">
        <v>27</v>
      </c>
      <c r="D17" s="15" t="s">
        <v>29</v>
      </c>
      <c r="E17" s="202" t="s">
        <v>30</v>
      </c>
      <c r="F17" s="202"/>
    </row>
    <row r="18" spans="1:6">
      <c r="A18" s="47" t="s">
        <v>58</v>
      </c>
      <c r="B18" s="44"/>
      <c r="C18" s="15"/>
      <c r="D18" s="15"/>
      <c r="E18" s="44"/>
      <c r="F18" s="44"/>
    </row>
    <row r="19" spans="1:6">
      <c r="A19" s="47" t="s">
        <v>59</v>
      </c>
      <c r="B19" s="44"/>
      <c r="C19" s="15"/>
      <c r="D19" s="15"/>
      <c r="E19" s="44"/>
      <c r="F19" s="44"/>
    </row>
    <row r="20" spans="1:6">
      <c r="A20" s="127" t="s">
        <v>199</v>
      </c>
      <c r="B20" s="10" t="s">
        <v>33</v>
      </c>
      <c r="C20" s="25">
        <f>0.33*(C14*0.6+C13)</f>
        <v>0</v>
      </c>
      <c r="D20" s="10"/>
      <c r="E20" s="191">
        <f>C20*D20</f>
        <v>0</v>
      </c>
      <c r="F20" s="191"/>
    </row>
    <row r="21" spans="1:6">
      <c r="A21" s="8" t="s">
        <v>51</v>
      </c>
      <c r="B21" s="10" t="s">
        <v>16</v>
      </c>
      <c r="C21" s="137">
        <f>1.15*(0.6*C14+C13)</f>
        <v>0</v>
      </c>
      <c r="D21" s="10"/>
      <c r="E21" s="191">
        <f t="shared" ref="E21:E28" si="0">C21*D21</f>
        <v>0</v>
      </c>
      <c r="F21" s="191"/>
    </row>
    <row r="22" spans="1:6">
      <c r="A22" s="8" t="s">
        <v>60</v>
      </c>
      <c r="B22" s="10" t="s">
        <v>16</v>
      </c>
      <c r="C22" s="137">
        <f>C21</f>
        <v>0</v>
      </c>
      <c r="D22" s="10"/>
      <c r="E22" s="42"/>
      <c r="F22" s="42"/>
    </row>
    <row r="23" spans="1:6" ht="28.8">
      <c r="A23" s="22" t="s">
        <v>43</v>
      </c>
      <c r="B23" s="10" t="s">
        <v>16</v>
      </c>
      <c r="C23" s="137">
        <f>C13*1.15</f>
        <v>0</v>
      </c>
      <c r="D23" s="10"/>
      <c r="E23" s="191">
        <f t="shared" si="0"/>
        <v>0</v>
      </c>
      <c r="F23" s="191"/>
    </row>
    <row r="24" spans="1:6">
      <c r="A24" s="49" t="s">
        <v>64</v>
      </c>
      <c r="B24" s="10" t="s">
        <v>19</v>
      </c>
      <c r="C24" s="25">
        <f>C13*0.2</f>
        <v>0</v>
      </c>
      <c r="D24" s="10"/>
      <c r="E24" s="42"/>
      <c r="F24" s="42"/>
    </row>
    <row r="25" spans="1:6" ht="28.8">
      <c r="A25" s="22" t="s">
        <v>61</v>
      </c>
      <c r="B25" s="10" t="s">
        <v>16</v>
      </c>
      <c r="C25" s="48">
        <f>C13*1.15</f>
        <v>0</v>
      </c>
      <c r="D25" s="10"/>
      <c r="E25" s="42"/>
      <c r="F25" s="42"/>
    </row>
    <row r="26" spans="1:6">
      <c r="A26" s="8" t="s">
        <v>62</v>
      </c>
      <c r="B26" s="10" t="s">
        <v>16</v>
      </c>
      <c r="C26" s="48">
        <f>1.15*C13</f>
        <v>0</v>
      </c>
      <c r="D26" s="10"/>
      <c r="E26" s="191">
        <f t="shared" si="0"/>
        <v>0</v>
      </c>
      <c r="F26" s="191"/>
    </row>
    <row r="27" spans="1:6" ht="31.5" customHeight="1">
      <c r="A27" s="22" t="s">
        <v>61</v>
      </c>
      <c r="B27" s="10" t="s">
        <v>16</v>
      </c>
      <c r="C27" s="48">
        <f>C26</f>
        <v>0</v>
      </c>
      <c r="D27" s="10"/>
      <c r="E27" s="191">
        <f t="shared" si="0"/>
        <v>0</v>
      </c>
      <c r="F27" s="191"/>
    </row>
    <row r="28" spans="1:6">
      <c r="A28" s="8" t="s">
        <v>63</v>
      </c>
      <c r="B28" s="10"/>
      <c r="C28" s="10"/>
      <c r="D28" s="10"/>
      <c r="E28" s="191">
        <f t="shared" si="0"/>
        <v>0</v>
      </c>
      <c r="F28" s="191"/>
    </row>
    <row r="29" spans="1:6">
      <c r="A29" s="8" t="s">
        <v>26</v>
      </c>
      <c r="B29" s="10" t="s">
        <v>8</v>
      </c>
      <c r="C29" s="10"/>
      <c r="D29" s="10"/>
      <c r="E29" s="73"/>
      <c r="F29" s="73"/>
    </row>
    <row r="30" spans="1:6">
      <c r="A30" s="8" t="s">
        <v>97</v>
      </c>
      <c r="B30" s="10" t="s">
        <v>8</v>
      </c>
      <c r="C30" s="10"/>
      <c r="D30" s="10"/>
      <c r="E30" s="73"/>
      <c r="F30" s="73"/>
    </row>
    <row r="31" spans="1:6">
      <c r="A31" s="8" t="s">
        <v>98</v>
      </c>
      <c r="B31" s="10" t="s">
        <v>8</v>
      </c>
      <c r="C31" s="10"/>
      <c r="D31" s="10"/>
      <c r="E31" s="73"/>
      <c r="F31" s="73"/>
    </row>
    <row r="32" spans="1:6">
      <c r="A32" s="108" t="s">
        <v>133</v>
      </c>
      <c r="B32" s="109"/>
      <c r="C32" s="109"/>
      <c r="D32" s="109"/>
      <c r="E32" s="110"/>
      <c r="F32" s="110"/>
    </row>
    <row r="33" spans="1:6">
      <c r="A33" s="127" t="s">
        <v>199</v>
      </c>
      <c r="B33" s="10" t="s">
        <v>33</v>
      </c>
      <c r="C33" s="10"/>
      <c r="D33" s="10"/>
      <c r="E33" s="191">
        <f>C33*D33</f>
        <v>0</v>
      </c>
      <c r="F33" s="191"/>
    </row>
    <row r="34" spans="1:6">
      <c r="A34" s="8" t="s">
        <v>107</v>
      </c>
      <c r="B34" s="10" t="s">
        <v>16</v>
      </c>
      <c r="C34" s="10"/>
      <c r="D34" s="10"/>
      <c r="E34" s="106"/>
      <c r="F34" s="106"/>
    </row>
    <row r="35" spans="1:6">
      <c r="A35" s="8" t="s">
        <v>25</v>
      </c>
      <c r="B35" s="10" t="s">
        <v>5</v>
      </c>
      <c r="C35" s="10"/>
      <c r="D35" s="10"/>
      <c r="E35" s="191">
        <f>C35*D35</f>
        <v>0</v>
      </c>
      <c r="F35" s="191"/>
    </row>
    <row r="36" spans="1:6">
      <c r="A36" s="8" t="s">
        <v>38</v>
      </c>
      <c r="B36" s="10" t="s">
        <v>13</v>
      </c>
      <c r="C36" s="10"/>
      <c r="D36" s="10"/>
      <c r="E36" s="191">
        <f>C36*D36</f>
        <v>0</v>
      </c>
      <c r="F36" s="191"/>
    </row>
    <row r="37" spans="1:6">
      <c r="A37" s="8" t="s">
        <v>99</v>
      </c>
      <c r="B37" s="10" t="s">
        <v>100</v>
      </c>
      <c r="C37" s="10"/>
      <c r="D37" s="10"/>
      <c r="E37" s="106"/>
      <c r="F37" s="106"/>
    </row>
    <row r="38" spans="1:6">
      <c r="A38" s="8" t="s">
        <v>132</v>
      </c>
      <c r="B38" s="10" t="s">
        <v>72</v>
      </c>
      <c r="C38" s="10"/>
      <c r="D38" s="10"/>
      <c r="E38" s="191">
        <f t="shared" ref="E38" si="1">C38*D38</f>
        <v>0</v>
      </c>
      <c r="F38" s="191"/>
    </row>
    <row r="39" spans="1:6" hidden="1">
      <c r="A39" s="8"/>
      <c r="B39" s="10"/>
      <c r="C39" s="10"/>
      <c r="D39" s="10"/>
      <c r="E39" s="106"/>
      <c r="F39" s="106"/>
    </row>
    <row r="40" spans="1:6" hidden="1">
      <c r="A40" s="8"/>
      <c r="B40" s="10"/>
      <c r="C40" s="10"/>
      <c r="D40" s="10"/>
      <c r="E40" s="73"/>
      <c r="F40" s="73"/>
    </row>
    <row r="41" spans="1:6" ht="15.6">
      <c r="A41" s="8"/>
      <c r="B41" s="10"/>
      <c r="C41" s="10"/>
      <c r="D41" s="16" t="s">
        <v>10</v>
      </c>
      <c r="E41" s="191">
        <f>SUM(E20:E28)</f>
        <v>0</v>
      </c>
      <c r="F41" s="191"/>
    </row>
  </sheetData>
  <mergeCells count="20">
    <mergeCell ref="A12:F12"/>
    <mergeCell ref="B6:C6"/>
    <mergeCell ref="B7:C7"/>
    <mergeCell ref="B8:C8"/>
    <mergeCell ref="E10:F10"/>
    <mergeCell ref="E13:F13"/>
    <mergeCell ref="A16:F16"/>
    <mergeCell ref="E27:F27"/>
    <mergeCell ref="E28:F28"/>
    <mergeCell ref="E41:F41"/>
    <mergeCell ref="D14:F14"/>
    <mergeCell ref="E17:F17"/>
    <mergeCell ref="E20:F20"/>
    <mergeCell ref="E21:F21"/>
    <mergeCell ref="E23:F23"/>
    <mergeCell ref="E26:F26"/>
    <mergeCell ref="E33:F33"/>
    <mergeCell ref="E35:F35"/>
    <mergeCell ref="E36:F36"/>
    <mergeCell ref="E38:F38"/>
  </mergeCells>
  <pageMargins left="0.7" right="0.7" top="0.75" bottom="0.75" header="0.3" footer="0.3"/>
  <pageSetup paperSize="9" orientation="portrait" horizontalDpi="4294967294" verticalDpi="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2"/>
  <sheetViews>
    <sheetView topLeftCell="A7" workbookViewId="0">
      <selection activeCell="A12" sqref="A12:C14"/>
    </sheetView>
  </sheetViews>
  <sheetFormatPr defaultRowHeight="14.4"/>
  <cols>
    <col min="1" max="1" width="53.109375" customWidth="1"/>
    <col min="2" max="2" width="9.109375" style="66"/>
  </cols>
  <sheetData>
    <row r="1" spans="1:7">
      <c r="A1" s="7"/>
      <c r="B1" s="65"/>
      <c r="C1" s="6"/>
      <c r="D1" s="6"/>
      <c r="E1" s="1"/>
      <c r="F1" s="1"/>
    </row>
    <row r="2" spans="1:7">
      <c r="A2" s="7"/>
      <c r="B2" s="9"/>
      <c r="C2" s="9"/>
      <c r="D2" s="66"/>
      <c r="E2" s="1"/>
      <c r="F2" s="1"/>
    </row>
    <row r="3" spans="1:7">
      <c r="A3" s="7"/>
      <c r="B3" s="9"/>
      <c r="C3" s="9"/>
      <c r="D3" s="85"/>
      <c r="E3" s="1"/>
      <c r="F3" s="1"/>
    </row>
    <row r="4" spans="1:7">
      <c r="A4" s="7"/>
      <c r="B4" s="9"/>
      <c r="C4" s="9"/>
      <c r="D4" s="85"/>
      <c r="E4" s="1"/>
      <c r="F4" s="1"/>
    </row>
    <row r="5" spans="1:7" ht="15" customHeight="1">
      <c r="A5" s="90" t="s">
        <v>125</v>
      </c>
      <c r="B5" s="198"/>
      <c r="C5" s="198"/>
      <c r="D5" s="89"/>
      <c r="E5" s="89"/>
      <c r="F5" s="89"/>
      <c r="G5" s="89"/>
    </row>
    <row r="6" spans="1:7" ht="15" customHeight="1">
      <c r="A6" s="90" t="s">
        <v>126</v>
      </c>
      <c r="B6" s="198"/>
      <c r="C6" s="198"/>
      <c r="D6" s="89"/>
      <c r="E6" s="89"/>
      <c r="F6" s="89"/>
      <c r="G6" s="89"/>
    </row>
    <row r="7" spans="1:7" ht="15" customHeight="1">
      <c r="A7" s="90" t="s">
        <v>127</v>
      </c>
      <c r="B7" s="198"/>
      <c r="C7" s="198"/>
      <c r="D7" s="89"/>
      <c r="E7" s="89"/>
      <c r="F7" s="89"/>
      <c r="G7" s="89"/>
    </row>
    <row r="8" spans="1:7" ht="15" customHeight="1">
      <c r="A8" s="7"/>
      <c r="B8" s="9"/>
      <c r="C8" s="9"/>
      <c r="D8" s="85"/>
      <c r="E8" s="1"/>
      <c r="F8" s="1"/>
    </row>
    <row r="9" spans="1:7" ht="15" customHeight="1">
      <c r="A9" s="5"/>
      <c r="B9" s="83"/>
      <c r="C9" s="83"/>
      <c r="D9" s="83"/>
      <c r="E9" s="194"/>
      <c r="F9" s="194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92" t="s">
        <v>2</v>
      </c>
      <c r="B11" s="192"/>
      <c r="C11" s="192"/>
      <c r="D11" s="84"/>
      <c r="E11" s="195"/>
      <c r="F11" s="195"/>
    </row>
    <row r="12" spans="1:7" ht="15" customHeight="1">
      <c r="A12" s="91" t="s">
        <v>136</v>
      </c>
      <c r="B12" s="92" t="s">
        <v>4</v>
      </c>
      <c r="C12" s="4"/>
      <c r="D12" s="85"/>
      <c r="E12" s="193"/>
      <c r="F12" s="193"/>
    </row>
    <row r="13" spans="1:7" ht="15" customHeight="1">
      <c r="A13" s="91" t="s">
        <v>135</v>
      </c>
      <c r="B13" s="92" t="s">
        <v>4</v>
      </c>
      <c r="C13" s="4"/>
      <c r="D13" s="85"/>
      <c r="E13" s="193"/>
      <c r="F13" s="193"/>
    </row>
    <row r="14" spans="1:7" ht="15" customHeight="1">
      <c r="A14" s="93" t="s">
        <v>137</v>
      </c>
      <c r="B14" s="92" t="s">
        <v>5</v>
      </c>
      <c r="C14" s="4"/>
      <c r="D14" s="85"/>
      <c r="E14" s="87"/>
      <c r="F14" s="87"/>
    </row>
    <row r="15" spans="1:7" ht="21" customHeight="1">
      <c r="A15" s="192" t="s">
        <v>14</v>
      </c>
      <c r="B15" s="192"/>
      <c r="C15" s="192"/>
      <c r="D15" s="192"/>
      <c r="E15" s="192"/>
      <c r="F15" s="192"/>
    </row>
    <row r="16" spans="1:7">
      <c r="A16" s="7"/>
      <c r="B16" s="65"/>
      <c r="C16" s="6"/>
      <c r="D16" s="6"/>
      <c r="E16" s="1"/>
      <c r="F16" s="1"/>
    </row>
    <row r="17" spans="1:7">
      <c r="A17" s="67" t="s">
        <v>7</v>
      </c>
      <c r="B17" s="15" t="s">
        <v>28</v>
      </c>
      <c r="C17" s="15" t="s">
        <v>27</v>
      </c>
      <c r="D17" s="15" t="s">
        <v>29</v>
      </c>
      <c r="E17" s="202" t="s">
        <v>30</v>
      </c>
      <c r="F17" s="202"/>
    </row>
    <row r="18" spans="1:7">
      <c r="A18" s="55" t="s">
        <v>93</v>
      </c>
      <c r="B18" s="58" t="s">
        <v>9</v>
      </c>
      <c r="C18" s="58"/>
      <c r="D18" s="56"/>
      <c r="E18" s="217"/>
      <c r="F18" s="217"/>
    </row>
    <row r="19" spans="1:7">
      <c r="A19" s="55" t="s">
        <v>94</v>
      </c>
      <c r="B19" s="58" t="s">
        <v>16</v>
      </c>
      <c r="C19" s="58"/>
      <c r="D19" s="56"/>
      <c r="E19" s="217"/>
      <c r="F19" s="217"/>
      <c r="G19" t="s">
        <v>91</v>
      </c>
    </row>
    <row r="20" spans="1:7">
      <c r="A20" s="49" t="s">
        <v>90</v>
      </c>
      <c r="B20" s="34" t="s">
        <v>9</v>
      </c>
      <c r="C20" s="59"/>
      <c r="D20" s="34"/>
      <c r="E20" s="217"/>
      <c r="F20" s="217"/>
    </row>
    <row r="21" spans="1:7">
      <c r="A21" s="57" t="s">
        <v>87</v>
      </c>
      <c r="B21" s="34" t="s">
        <v>19</v>
      </c>
      <c r="C21" s="60"/>
      <c r="D21" s="34"/>
      <c r="E21" s="217"/>
      <c r="F21" s="217"/>
    </row>
    <row r="22" spans="1:7" ht="15.6">
      <c r="A22" s="8"/>
      <c r="B22" s="10"/>
      <c r="C22" s="215" t="s">
        <v>10</v>
      </c>
      <c r="D22" s="216"/>
      <c r="E22" s="191"/>
      <c r="F22" s="191"/>
    </row>
  </sheetData>
  <mergeCells count="16">
    <mergeCell ref="E12:F12"/>
    <mergeCell ref="E13:F13"/>
    <mergeCell ref="A15:F15"/>
    <mergeCell ref="B5:C5"/>
    <mergeCell ref="B6:C6"/>
    <mergeCell ref="B7:C7"/>
    <mergeCell ref="E9:F9"/>
    <mergeCell ref="A11:C11"/>
    <mergeCell ref="E11:F11"/>
    <mergeCell ref="C22:D22"/>
    <mergeCell ref="E22:F22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4"/>
  <sheetViews>
    <sheetView tabSelected="1" zoomScale="115" zoomScaleNormal="115" workbookViewId="0">
      <selection activeCell="A3" sqref="A3"/>
    </sheetView>
  </sheetViews>
  <sheetFormatPr defaultRowHeight="14.4"/>
  <cols>
    <col min="1" max="1" width="50.77734375" style="158" customWidth="1"/>
    <col min="2" max="2" width="8.5546875" style="159" customWidth="1"/>
    <col min="3" max="3" width="13.88671875" style="159" customWidth="1"/>
    <col min="9" max="12" width="0" hidden="1" customWidth="1"/>
  </cols>
  <sheetData>
    <row r="1" spans="1:9" ht="15" customHeight="1">
      <c r="A1" s="143"/>
      <c r="B1" s="144"/>
      <c r="C1" s="103"/>
    </row>
    <row r="2" spans="1:9" ht="15" customHeight="1">
      <c r="A2" s="199" t="s">
        <v>2</v>
      </c>
      <c r="B2" s="199"/>
      <c r="C2" s="199"/>
      <c r="E2" t="s">
        <v>319</v>
      </c>
    </row>
    <row r="3" spans="1:9" ht="15" customHeight="1">
      <c r="A3" s="145" t="s">
        <v>3</v>
      </c>
      <c r="B3" s="146" t="s">
        <v>4</v>
      </c>
      <c r="C3" s="147">
        <f>23*24.45+123.2*23.65</f>
        <v>3476.0299999999997</v>
      </c>
      <c r="D3" t="s">
        <v>333</v>
      </c>
      <c r="I3">
        <f>23*24.45+123.2*23.65</f>
        <v>3476.0299999999997</v>
      </c>
    </row>
    <row r="4" spans="1:9" ht="15" customHeight="1">
      <c r="A4" s="145" t="s">
        <v>124</v>
      </c>
      <c r="B4" s="146" t="s">
        <v>5</v>
      </c>
      <c r="C4" s="147">
        <f>341.24-24.54</f>
        <v>316.7</v>
      </c>
    </row>
    <row r="5" spans="1:9" ht="15" customHeight="1">
      <c r="A5" s="148" t="s">
        <v>6</v>
      </c>
      <c r="B5" s="146" t="s">
        <v>5</v>
      </c>
      <c r="C5" s="147"/>
    </row>
    <row r="6" spans="1:9" ht="21" customHeight="1">
      <c r="A6" s="199" t="s">
        <v>14</v>
      </c>
      <c r="B6" s="199"/>
      <c r="C6" s="199"/>
    </row>
    <row r="7" spans="1:9">
      <c r="A7" s="149" t="s">
        <v>7</v>
      </c>
      <c r="B7" s="149" t="s">
        <v>28</v>
      </c>
      <c r="C7" s="150" t="s">
        <v>27</v>
      </c>
    </row>
    <row r="8" spans="1:9">
      <c r="A8" s="138" t="s">
        <v>320</v>
      </c>
      <c r="B8" s="151" t="s">
        <v>16</v>
      </c>
      <c r="C8" s="177">
        <f>1.15*(0.25*C4+C3)</f>
        <v>4088.4857499999998</v>
      </c>
    </row>
    <row r="9" spans="1:9">
      <c r="A9" s="176" t="s">
        <v>324</v>
      </c>
      <c r="B9" s="151" t="s">
        <v>321</v>
      </c>
      <c r="C9" s="177">
        <f>0.05*1.03*C3</f>
        <v>179.015545</v>
      </c>
    </row>
    <row r="10" spans="1:9">
      <c r="A10" s="158" t="s">
        <v>322</v>
      </c>
      <c r="B10" s="151"/>
      <c r="C10" s="177"/>
    </row>
    <row r="11" spans="1:9">
      <c r="A11" s="176" t="s">
        <v>323</v>
      </c>
      <c r="B11" s="151" t="s">
        <v>16</v>
      </c>
      <c r="C11" s="177">
        <f>1.02*C3</f>
        <v>3545.5505999999996</v>
      </c>
    </row>
    <row r="12" spans="1:9" hidden="1">
      <c r="A12" s="138" t="s">
        <v>20</v>
      </c>
      <c r="B12" s="151" t="s">
        <v>13</v>
      </c>
      <c r="C12" s="177"/>
    </row>
    <row r="13" spans="1:9" hidden="1">
      <c r="A13" s="138" t="s">
        <v>21</v>
      </c>
      <c r="B13" s="151" t="s">
        <v>13</v>
      </c>
      <c r="C13" s="177"/>
    </row>
    <row r="14" spans="1:9" hidden="1">
      <c r="A14" s="138" t="s">
        <v>22</v>
      </c>
      <c r="B14" s="151" t="s">
        <v>13</v>
      </c>
      <c r="C14" s="177"/>
    </row>
    <row r="15" spans="1:9" hidden="1">
      <c r="A15" s="138" t="s">
        <v>23</v>
      </c>
      <c r="B15" s="151" t="s">
        <v>13</v>
      </c>
      <c r="C15" s="177"/>
    </row>
    <row r="16" spans="1:9">
      <c r="A16" s="138" t="s">
        <v>325</v>
      </c>
      <c r="B16" s="151" t="s">
        <v>16</v>
      </c>
      <c r="C16" s="177">
        <f>1.15*C3</f>
        <v>3997.4344999999994</v>
      </c>
    </row>
    <row r="17" spans="1:11" ht="24.6">
      <c r="A17" s="152" t="s">
        <v>261</v>
      </c>
      <c r="B17" s="151" t="s">
        <v>8</v>
      </c>
      <c r="C17" s="178">
        <v>11</v>
      </c>
      <c r="I17" s="200"/>
      <c r="J17" s="201"/>
      <c r="K17" s="201"/>
    </row>
    <row r="18" spans="1:11">
      <c r="A18" s="138" t="s">
        <v>253</v>
      </c>
      <c r="B18" s="151" t="s">
        <v>8</v>
      </c>
      <c r="C18" s="179"/>
      <c r="I18" s="201"/>
      <c r="J18" s="201"/>
      <c r="K18" s="201"/>
    </row>
    <row r="19" spans="1:11">
      <c r="A19" s="138" t="s">
        <v>255</v>
      </c>
      <c r="B19" s="151" t="s">
        <v>8</v>
      </c>
      <c r="C19" s="178">
        <f>C17</f>
        <v>11</v>
      </c>
      <c r="I19" s="201"/>
      <c r="J19" s="201"/>
      <c r="K19" s="201"/>
    </row>
    <row r="20" spans="1:11" hidden="1">
      <c r="A20" s="138" t="s">
        <v>262</v>
      </c>
      <c r="B20" s="151" t="s">
        <v>8</v>
      </c>
      <c r="C20" s="178"/>
      <c r="D20" t="s">
        <v>263</v>
      </c>
    </row>
    <row r="21" spans="1:11" hidden="1">
      <c r="A21" s="138" t="s">
        <v>97</v>
      </c>
      <c r="B21" s="151" t="s">
        <v>8</v>
      </c>
      <c r="C21" s="178"/>
    </row>
    <row r="22" spans="1:11">
      <c r="A22" s="138" t="s">
        <v>330</v>
      </c>
      <c r="B22" s="151" t="s">
        <v>8</v>
      </c>
      <c r="C22" s="178">
        <v>35</v>
      </c>
    </row>
    <row r="23" spans="1:11">
      <c r="A23" s="153" t="s">
        <v>133</v>
      </c>
      <c r="B23" s="154"/>
      <c r="C23" s="154"/>
    </row>
    <row r="24" spans="1:11" ht="13.8" customHeight="1">
      <c r="A24" s="138" t="s">
        <v>265</v>
      </c>
      <c r="B24" s="151" t="s">
        <v>11</v>
      </c>
      <c r="C24" s="189">
        <v>1</v>
      </c>
    </row>
    <row r="25" spans="1:11">
      <c r="A25" s="138" t="s">
        <v>325</v>
      </c>
      <c r="B25" s="151" t="s">
        <v>16</v>
      </c>
      <c r="C25" s="190">
        <f>1.15*((0.3+0.43)*145.9+0.5*24.45+0.75*23.65)</f>
        <v>156.93992499999996</v>
      </c>
      <c r="K25">
        <f>16+68.7+14.7+11.4+39.5</f>
        <v>150.30000000000001</v>
      </c>
    </row>
    <row r="26" spans="1:11">
      <c r="A26" s="138" t="s">
        <v>259</v>
      </c>
      <c r="B26" s="151" t="s">
        <v>5</v>
      </c>
      <c r="C26" s="190">
        <f>1.05*C4</f>
        <v>332.53500000000003</v>
      </c>
    </row>
    <row r="27" spans="1:11">
      <c r="A27" s="138" t="s">
        <v>260</v>
      </c>
      <c r="B27" s="151" t="s">
        <v>5</v>
      </c>
      <c r="C27" s="190">
        <f>1.05*C4</f>
        <v>332.53500000000003</v>
      </c>
    </row>
    <row r="28" spans="1:11">
      <c r="A28" s="138" t="s">
        <v>258</v>
      </c>
      <c r="B28" s="151" t="s">
        <v>13</v>
      </c>
      <c r="C28" s="179">
        <f>150*C4/600</f>
        <v>79.174999999999997</v>
      </c>
    </row>
    <row r="29" spans="1:11">
      <c r="A29" s="176" t="s">
        <v>328</v>
      </c>
      <c r="B29" s="189" t="s">
        <v>100</v>
      </c>
      <c r="C29" s="179">
        <f>5*2*C4</f>
        <v>3167</v>
      </c>
    </row>
    <row r="30" spans="1:11" hidden="1">
      <c r="A30" s="138" t="s">
        <v>329</v>
      </c>
      <c r="B30" s="151" t="s">
        <v>72</v>
      </c>
      <c r="C30" s="184"/>
      <c r="D30" t="s">
        <v>252</v>
      </c>
    </row>
    <row r="31" spans="1:11" ht="28.8">
      <c r="A31" s="22" t="s">
        <v>318</v>
      </c>
      <c r="B31" s="10" t="s">
        <v>13</v>
      </c>
      <c r="C31" s="151">
        <v>8</v>
      </c>
    </row>
    <row r="32" spans="1:11" ht="28.8">
      <c r="A32" s="22" t="s">
        <v>327</v>
      </c>
      <c r="B32" s="10" t="s">
        <v>13</v>
      </c>
      <c r="C32" s="151">
        <v>57</v>
      </c>
      <c r="D32" t="s">
        <v>334</v>
      </c>
    </row>
    <row r="33" spans="1:5">
      <c r="A33" s="138" t="s">
        <v>331</v>
      </c>
      <c r="B33" s="151" t="s">
        <v>72</v>
      </c>
      <c r="C33" s="151">
        <f>0.1*2*1.03*145.9*0.6</f>
        <v>18.033239999999999</v>
      </c>
      <c r="D33" t="s">
        <v>332</v>
      </c>
      <c r="E33" s="186"/>
    </row>
    <row r="34" spans="1:5" hidden="1">
      <c r="A34" s="138"/>
      <c r="B34" s="151"/>
      <c r="C34" s="151"/>
    </row>
    <row r="35" spans="1:5" hidden="1">
      <c r="A35" s="138"/>
      <c r="B35" s="151"/>
      <c r="C35" s="151"/>
    </row>
    <row r="36" spans="1:5" hidden="1">
      <c r="A36" s="138"/>
      <c r="B36" s="151"/>
      <c r="C36" s="151"/>
    </row>
    <row r="37" spans="1:5" hidden="1">
      <c r="A37" s="138"/>
      <c r="B37" s="151"/>
      <c r="C37" s="151"/>
    </row>
    <row r="39" spans="1:5">
      <c r="A39" s="155" t="s">
        <v>165</v>
      </c>
      <c r="B39" s="156"/>
      <c r="C39" s="156"/>
    </row>
    <row r="40" spans="1:5">
      <c r="A40" s="138" t="s">
        <v>169</v>
      </c>
      <c r="B40" s="151" t="s">
        <v>13</v>
      </c>
      <c r="C40" s="151">
        <v>1</v>
      </c>
    </row>
    <row r="41" spans="1:5" hidden="1">
      <c r="A41" s="138" t="s">
        <v>170</v>
      </c>
      <c r="B41" s="151" t="s">
        <v>13</v>
      </c>
      <c r="C41" s="151"/>
    </row>
    <row r="42" spans="1:5" hidden="1">
      <c r="A42" s="138" t="s">
        <v>166</v>
      </c>
      <c r="B42" s="151" t="s">
        <v>13</v>
      </c>
      <c r="C42" s="151"/>
    </row>
    <row r="43" spans="1:5" hidden="1">
      <c r="A43" s="138" t="s">
        <v>167</v>
      </c>
      <c r="B43" s="151" t="s">
        <v>13</v>
      </c>
      <c r="C43" s="151"/>
    </row>
    <row r="44" spans="1:5" hidden="1">
      <c r="A44" s="138" t="s">
        <v>168</v>
      </c>
      <c r="B44" s="151" t="s">
        <v>16</v>
      </c>
      <c r="C44" s="151"/>
    </row>
    <row r="45" spans="1:5">
      <c r="A45" s="157" t="s">
        <v>171</v>
      </c>
      <c r="B45" s="151" t="s">
        <v>13</v>
      </c>
      <c r="C45" s="151">
        <v>1</v>
      </c>
    </row>
    <row r="46" spans="1:5" hidden="1">
      <c r="A46" s="157" t="s">
        <v>172</v>
      </c>
      <c r="B46" s="151" t="s">
        <v>13</v>
      </c>
      <c r="C46" s="151"/>
    </row>
    <row r="47" spans="1:5" hidden="1">
      <c r="A47" s="157" t="s">
        <v>174</v>
      </c>
      <c r="B47" s="151" t="s">
        <v>13</v>
      </c>
      <c r="C47" s="151"/>
    </row>
    <row r="48" spans="1:5" hidden="1">
      <c r="A48" s="157" t="s">
        <v>173</v>
      </c>
      <c r="B48" s="151" t="s">
        <v>13</v>
      </c>
      <c r="C48" s="151"/>
    </row>
    <row r="50" spans="1:11" ht="18">
      <c r="A50" s="29" t="s">
        <v>148</v>
      </c>
      <c r="B50" s="8"/>
      <c r="C50" s="8"/>
    </row>
    <row r="51" spans="1:11" ht="28.8">
      <c r="A51" s="22" t="s">
        <v>222</v>
      </c>
      <c r="B51" s="8" t="s">
        <v>16</v>
      </c>
      <c r="C51" s="8">
        <v>477.35999999999996</v>
      </c>
      <c r="D51" t="s">
        <v>326</v>
      </c>
    </row>
    <row r="52" spans="1:11" ht="28.8">
      <c r="A52" s="22" t="s">
        <v>236</v>
      </c>
      <c r="B52" s="8" t="s">
        <v>16</v>
      </c>
      <c r="C52" s="8">
        <v>229.67999999999998</v>
      </c>
      <c r="J52" s="186">
        <v>130</v>
      </c>
      <c r="K52" s="186">
        <v>248</v>
      </c>
    </row>
    <row r="53" spans="1:11">
      <c r="A53" s="22" t="s">
        <v>84</v>
      </c>
      <c r="B53" s="8" t="s">
        <v>19</v>
      </c>
      <c r="C53" s="8"/>
      <c r="J53" s="186">
        <v>150</v>
      </c>
      <c r="K53" s="186">
        <v>39</v>
      </c>
    </row>
    <row r="54" spans="1:11">
      <c r="A54"/>
      <c r="B54"/>
      <c r="C54"/>
      <c r="J54" s="186">
        <v>160</v>
      </c>
      <c r="K54" s="186">
        <v>3</v>
      </c>
    </row>
    <row r="55" spans="1:11">
      <c r="A55" s="51" t="s">
        <v>69</v>
      </c>
      <c r="B55" s="51" t="s">
        <v>67</v>
      </c>
      <c r="C55" s="51" t="s">
        <v>66</v>
      </c>
      <c r="J55" s="186">
        <v>170</v>
      </c>
      <c r="K55" s="186">
        <v>559</v>
      </c>
    </row>
    <row r="56" spans="1:11">
      <c r="A56" s="50" t="s">
        <v>65</v>
      </c>
      <c r="B56" s="8">
        <v>80</v>
      </c>
      <c r="C56" s="185">
        <f>7.5*C3-C57-C58-C59-C60-C61</f>
        <v>24776.224999999999</v>
      </c>
      <c r="J56" s="186">
        <v>190</v>
      </c>
      <c r="K56" s="186">
        <v>23</v>
      </c>
    </row>
    <row r="57" spans="1:11">
      <c r="A57" s="50" t="s">
        <v>65</v>
      </c>
      <c r="B57" s="8">
        <v>100</v>
      </c>
      <c r="C57" s="8">
        <f>248+39+3</f>
        <v>290</v>
      </c>
      <c r="J57" s="186">
        <v>210</v>
      </c>
      <c r="K57" s="186">
        <v>338</v>
      </c>
    </row>
    <row r="58" spans="1:11">
      <c r="A58" s="50" t="s">
        <v>65</v>
      </c>
      <c r="B58" s="187">
        <v>140</v>
      </c>
      <c r="C58" s="187">
        <f>559+23</f>
        <v>582</v>
      </c>
      <c r="J58" s="186">
        <v>220</v>
      </c>
      <c r="K58" s="186">
        <v>1</v>
      </c>
    </row>
    <row r="59" spans="1:11">
      <c r="A59" s="50" t="s">
        <v>65</v>
      </c>
      <c r="B59" s="187">
        <v>180</v>
      </c>
      <c r="C59" s="187">
        <f>338+1+2</f>
        <v>341</v>
      </c>
      <c r="J59" s="186">
        <v>230</v>
      </c>
      <c r="K59" s="186">
        <v>2</v>
      </c>
    </row>
    <row r="60" spans="1:11">
      <c r="A60" s="50" t="s">
        <v>65</v>
      </c>
      <c r="B60" s="187">
        <v>220</v>
      </c>
      <c r="C60" s="187">
        <f>59+2</f>
        <v>61</v>
      </c>
      <c r="J60" s="186">
        <v>250</v>
      </c>
      <c r="K60" s="186">
        <v>59</v>
      </c>
    </row>
    <row r="61" spans="1:11">
      <c r="A61" s="50" t="s">
        <v>65</v>
      </c>
      <c r="B61" s="187">
        <v>260</v>
      </c>
      <c r="C61" s="187">
        <f>20</f>
        <v>20</v>
      </c>
      <c r="J61" s="186">
        <v>270</v>
      </c>
      <c r="K61" s="186">
        <v>2</v>
      </c>
    </row>
    <row r="62" spans="1:11">
      <c r="A62" s="50" t="s">
        <v>68</v>
      </c>
      <c r="B62" s="187">
        <f>80</f>
        <v>80</v>
      </c>
      <c r="C62" s="188">
        <f>7.5*C3-C63-C64</f>
        <v>24777.224999999999</v>
      </c>
      <c r="J62" s="186">
        <v>290</v>
      </c>
      <c r="K62" s="186">
        <v>20</v>
      </c>
    </row>
    <row r="63" spans="1:11">
      <c r="A63" s="50" t="s">
        <v>68</v>
      </c>
      <c r="B63" s="187">
        <v>70</v>
      </c>
      <c r="C63" s="188">
        <f>248+559+338+59+20</f>
        <v>1224</v>
      </c>
    </row>
    <row r="64" spans="1:11">
      <c r="A64" s="50" t="s">
        <v>68</v>
      </c>
      <c r="B64" s="187">
        <v>100</v>
      </c>
      <c r="C64" s="187">
        <f>39+3+23+2+2</f>
        <v>69</v>
      </c>
    </row>
  </sheetData>
  <mergeCells count="3">
    <mergeCell ref="A2:C2"/>
    <mergeCell ref="A6:C6"/>
    <mergeCell ref="I17:K19"/>
  </mergeCells>
  <pageMargins left="0.70866141732283472" right="0.31496062992125984" top="0.27559055118110237" bottom="0.15748031496062992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2"/>
  <sheetViews>
    <sheetView topLeftCell="A4" workbookViewId="0">
      <selection activeCell="A18" sqref="A18"/>
    </sheetView>
  </sheetViews>
  <sheetFormatPr defaultRowHeight="14.4"/>
  <cols>
    <col min="1" max="1" width="49.5546875" customWidth="1"/>
    <col min="2" max="2" width="9.109375" style="66"/>
  </cols>
  <sheetData>
    <row r="1" spans="1:7">
      <c r="A1" s="7"/>
      <c r="B1" s="65"/>
      <c r="C1" s="6"/>
      <c r="D1" s="6"/>
      <c r="E1" s="1"/>
      <c r="F1" s="1"/>
    </row>
    <row r="2" spans="1:7">
      <c r="A2" s="7"/>
      <c r="B2" s="9"/>
      <c r="C2" s="9"/>
      <c r="D2" s="66"/>
      <c r="E2" s="1"/>
      <c r="F2" s="1"/>
    </row>
    <row r="3" spans="1:7">
      <c r="A3" s="5"/>
      <c r="B3" s="65"/>
      <c r="C3" s="65"/>
      <c r="D3" s="65"/>
      <c r="E3" s="194"/>
      <c r="F3" s="194"/>
    </row>
    <row r="4" spans="1:7">
      <c r="A4" s="7"/>
      <c r="B4" s="65"/>
      <c r="C4" s="6"/>
      <c r="D4" s="6"/>
      <c r="E4" s="1"/>
      <c r="F4" s="1"/>
    </row>
    <row r="5" spans="1:7">
      <c r="A5" s="7"/>
      <c r="B5" s="83"/>
      <c r="C5" s="6"/>
      <c r="D5" s="6"/>
      <c r="E5" s="1"/>
      <c r="F5" s="1"/>
    </row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5"/>
      <c r="B10" s="83"/>
      <c r="C10" s="83"/>
      <c r="D10" s="83"/>
      <c r="E10" s="194"/>
      <c r="F10" s="194"/>
    </row>
    <row r="11" spans="1:7" ht="15" customHeight="1">
      <c r="A11" s="7"/>
      <c r="B11" s="83"/>
      <c r="C11" s="6"/>
      <c r="D11" s="6"/>
      <c r="E11" s="1"/>
      <c r="F11" s="1"/>
    </row>
    <row r="12" spans="1:7" ht="15" customHeight="1">
      <c r="A12" s="192" t="s">
        <v>2</v>
      </c>
      <c r="B12" s="192"/>
      <c r="C12" s="192"/>
      <c r="D12" s="84"/>
      <c r="E12" s="195"/>
      <c r="F12" s="195"/>
    </row>
    <row r="13" spans="1:7" ht="15" customHeight="1">
      <c r="A13" s="91" t="s">
        <v>136</v>
      </c>
      <c r="B13" s="92" t="s">
        <v>4</v>
      </c>
      <c r="C13" s="4"/>
      <c r="D13" s="85"/>
      <c r="E13" s="193"/>
      <c r="F13" s="193"/>
    </row>
    <row r="14" spans="1:7" ht="15" customHeight="1">
      <c r="A14" s="91" t="s">
        <v>135</v>
      </c>
      <c r="B14" s="92" t="s">
        <v>4</v>
      </c>
      <c r="C14" s="4"/>
      <c r="D14" s="85"/>
      <c r="E14" s="193"/>
      <c r="F14" s="193"/>
    </row>
    <row r="15" spans="1:7" ht="15" customHeight="1">
      <c r="A15" s="93" t="s">
        <v>137</v>
      </c>
      <c r="B15" s="92" t="s">
        <v>5</v>
      </c>
      <c r="C15" s="4"/>
      <c r="D15" s="85"/>
      <c r="E15" s="87"/>
      <c r="F15" s="87"/>
    </row>
    <row r="16" spans="1:7" ht="21" customHeight="1">
      <c r="A16" s="192" t="s">
        <v>14</v>
      </c>
      <c r="B16" s="192"/>
      <c r="C16" s="192"/>
      <c r="D16" s="192"/>
      <c r="E16" s="192"/>
      <c r="F16" s="192"/>
    </row>
    <row r="17" spans="1:7">
      <c r="A17" s="67" t="s">
        <v>7</v>
      </c>
      <c r="B17" s="15" t="s">
        <v>28</v>
      </c>
      <c r="C17" s="15" t="s">
        <v>27</v>
      </c>
      <c r="D17" s="15" t="s">
        <v>29</v>
      </c>
      <c r="E17" s="202" t="s">
        <v>30</v>
      </c>
      <c r="F17" s="202"/>
    </row>
    <row r="18" spans="1:7">
      <c r="A18" s="127" t="s">
        <v>199</v>
      </c>
      <c r="B18" s="58" t="s">
        <v>9</v>
      </c>
      <c r="C18" s="58"/>
      <c r="D18" s="56"/>
      <c r="E18" s="217"/>
      <c r="F18" s="217"/>
    </row>
    <row r="19" spans="1:7">
      <c r="A19" s="55" t="s">
        <v>89</v>
      </c>
      <c r="B19" s="58" t="s">
        <v>16</v>
      </c>
      <c r="C19" s="58"/>
      <c r="D19" s="56"/>
      <c r="E19" s="217"/>
      <c r="F19" s="217"/>
      <c r="G19" t="s">
        <v>92</v>
      </c>
    </row>
    <row r="20" spans="1:7">
      <c r="A20" s="49" t="s">
        <v>88</v>
      </c>
      <c r="B20" s="34" t="s">
        <v>9</v>
      </c>
      <c r="C20" s="59"/>
      <c r="D20" s="34"/>
      <c r="E20" s="217"/>
      <c r="F20" s="217"/>
      <c r="G20" t="s">
        <v>188</v>
      </c>
    </row>
    <row r="21" spans="1:7">
      <c r="A21" s="57" t="s">
        <v>87</v>
      </c>
      <c r="B21" s="34" t="s">
        <v>19</v>
      </c>
      <c r="C21" s="60"/>
      <c r="D21" s="34"/>
      <c r="E21" s="217"/>
      <c r="F21" s="217"/>
    </row>
    <row r="22" spans="1:7" ht="15.6">
      <c r="A22" s="8"/>
      <c r="B22" s="10"/>
      <c r="C22" s="215" t="s">
        <v>10</v>
      </c>
      <c r="D22" s="216"/>
      <c r="E22" s="191"/>
      <c r="F22" s="191"/>
    </row>
  </sheetData>
  <mergeCells count="17">
    <mergeCell ref="C22:D22"/>
    <mergeCell ref="E22:F22"/>
    <mergeCell ref="E21:F21"/>
    <mergeCell ref="E17:F17"/>
    <mergeCell ref="E18:F18"/>
    <mergeCell ref="E19:F19"/>
    <mergeCell ref="E20:F20"/>
    <mergeCell ref="A16:F16"/>
    <mergeCell ref="E3:F3"/>
    <mergeCell ref="E10:F10"/>
    <mergeCell ref="A12:C12"/>
    <mergeCell ref="E12:F12"/>
    <mergeCell ref="E13:F13"/>
    <mergeCell ref="E14:F14"/>
    <mergeCell ref="B6:C6"/>
    <mergeCell ref="B7:C7"/>
    <mergeCell ref="B8:C8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0"/>
  <sheetViews>
    <sheetView topLeftCell="A16" workbookViewId="0">
      <selection activeCell="A22" sqref="A22"/>
    </sheetView>
  </sheetViews>
  <sheetFormatPr defaultRowHeight="14.4"/>
  <cols>
    <col min="1" max="1" width="49.5546875" customWidth="1"/>
    <col min="2" max="2" width="9.109375" style="66"/>
  </cols>
  <sheetData>
    <row r="1" spans="1:7">
      <c r="A1" s="7" t="s">
        <v>0</v>
      </c>
      <c r="B1" s="65"/>
      <c r="C1" s="6"/>
      <c r="D1" s="6"/>
      <c r="E1" s="1"/>
      <c r="F1" s="1"/>
    </row>
    <row r="2" spans="1:7">
      <c r="A2" s="7" t="s">
        <v>1</v>
      </c>
      <c r="B2" s="9"/>
      <c r="C2" s="9"/>
      <c r="D2" s="66"/>
      <c r="E2" s="1"/>
      <c r="F2" s="1"/>
    </row>
    <row r="3" spans="1:7">
      <c r="A3" s="5" t="s">
        <v>12</v>
      </c>
      <c r="B3" s="65"/>
      <c r="C3" s="65"/>
      <c r="D3" s="65"/>
      <c r="E3" s="194"/>
      <c r="F3" s="194"/>
    </row>
    <row r="4" spans="1:7">
      <c r="A4" s="5"/>
      <c r="B4" s="83"/>
      <c r="C4" s="83"/>
      <c r="D4" s="83"/>
      <c r="E4" s="83"/>
      <c r="F4" s="83"/>
    </row>
    <row r="5" spans="1:7">
      <c r="A5" s="5"/>
      <c r="B5" s="83"/>
      <c r="C5" s="83"/>
      <c r="D5" s="83"/>
      <c r="E5" s="83"/>
      <c r="F5" s="83"/>
    </row>
    <row r="6" spans="1:7">
      <c r="A6" s="5"/>
      <c r="B6" s="83"/>
      <c r="C6" s="83"/>
      <c r="D6" s="83"/>
      <c r="E6" s="83"/>
      <c r="F6" s="83"/>
    </row>
    <row r="7" spans="1:7">
      <c r="A7" s="5"/>
      <c r="B7" s="83"/>
      <c r="C7" s="83"/>
      <c r="D7" s="83"/>
      <c r="E7" s="83"/>
      <c r="F7" s="83"/>
    </row>
    <row r="8" spans="1:7">
      <c r="A8" s="5"/>
      <c r="B8" s="83"/>
      <c r="C8" s="83"/>
      <c r="D8" s="83"/>
      <c r="E8" s="83"/>
      <c r="F8" s="83"/>
    </row>
    <row r="9" spans="1:7" ht="15" customHeight="1">
      <c r="A9" s="90" t="s">
        <v>125</v>
      </c>
      <c r="B9" s="198"/>
      <c r="C9" s="198"/>
      <c r="D9" s="89"/>
      <c r="E9" s="89"/>
      <c r="F9" s="89"/>
      <c r="G9" s="89"/>
    </row>
    <row r="10" spans="1:7" ht="15" customHeight="1">
      <c r="A10" s="90" t="s">
        <v>126</v>
      </c>
      <c r="B10" s="198"/>
      <c r="C10" s="198"/>
      <c r="D10" s="89"/>
      <c r="E10" s="89"/>
      <c r="F10" s="89"/>
      <c r="G10" s="89"/>
    </row>
    <row r="11" spans="1:7" ht="15" customHeight="1">
      <c r="A11" s="90" t="s">
        <v>127</v>
      </c>
      <c r="B11" s="198"/>
      <c r="C11" s="198"/>
      <c r="D11" s="89"/>
      <c r="E11" s="89"/>
      <c r="F11" s="89"/>
      <c r="G11" s="89"/>
    </row>
    <row r="12" spans="1:7" ht="15" customHeight="1">
      <c r="A12" s="7"/>
      <c r="B12" s="9"/>
      <c r="C12" s="9"/>
      <c r="D12" s="85"/>
      <c r="E12" s="1"/>
      <c r="F12" s="1"/>
    </row>
    <row r="13" spans="1:7" ht="15" customHeight="1">
      <c r="A13" s="5"/>
      <c r="B13" s="83"/>
      <c r="C13" s="83"/>
      <c r="D13" s="83"/>
      <c r="E13" s="194"/>
      <c r="F13" s="194"/>
    </row>
    <row r="14" spans="1:7" ht="15" customHeight="1">
      <c r="A14" s="7"/>
      <c r="B14" s="83"/>
      <c r="C14" s="6"/>
      <c r="D14" s="6"/>
      <c r="E14" s="1"/>
      <c r="F14" s="1"/>
    </row>
    <row r="15" spans="1:7" ht="15" customHeight="1">
      <c r="A15" s="192" t="s">
        <v>2</v>
      </c>
      <c r="B15" s="192"/>
      <c r="C15" s="192"/>
      <c r="D15" s="84"/>
      <c r="E15" s="195"/>
      <c r="F15" s="195"/>
    </row>
    <row r="16" spans="1:7" ht="15" customHeight="1">
      <c r="A16" s="91" t="s">
        <v>136</v>
      </c>
      <c r="B16" s="92" t="s">
        <v>4</v>
      </c>
      <c r="C16" s="4"/>
      <c r="D16" s="85"/>
      <c r="E16" s="193"/>
      <c r="F16" s="193"/>
    </row>
    <row r="17" spans="1:7" ht="15" customHeight="1">
      <c r="A17" s="91" t="s">
        <v>135</v>
      </c>
      <c r="B17" s="92" t="s">
        <v>4</v>
      </c>
      <c r="C17" s="4"/>
      <c r="D17" s="85"/>
      <c r="E17" s="193"/>
      <c r="F17" s="193"/>
    </row>
    <row r="18" spans="1:7" ht="15" customHeight="1">
      <c r="A18" s="93" t="s">
        <v>137</v>
      </c>
      <c r="B18" s="92" t="s">
        <v>5</v>
      </c>
      <c r="C18" s="4"/>
      <c r="D18" s="85"/>
      <c r="E18" s="87"/>
      <c r="F18" s="87"/>
    </row>
    <row r="19" spans="1:7" ht="21" customHeight="1">
      <c r="A19" s="192" t="s">
        <v>14</v>
      </c>
      <c r="B19" s="192"/>
      <c r="C19" s="192"/>
      <c r="D19" s="192"/>
      <c r="E19" s="192"/>
      <c r="F19" s="192"/>
    </row>
    <row r="20" spans="1:7">
      <c r="A20" s="7"/>
      <c r="B20" s="65"/>
      <c r="C20" s="6"/>
      <c r="D20" s="6"/>
      <c r="E20" s="1"/>
      <c r="F20" s="1"/>
    </row>
    <row r="21" spans="1:7">
      <c r="A21" s="67" t="s">
        <v>7</v>
      </c>
      <c r="B21" s="15" t="s">
        <v>28</v>
      </c>
      <c r="C21" s="15" t="s">
        <v>27</v>
      </c>
      <c r="D21" s="15" t="s">
        <v>29</v>
      </c>
      <c r="E21" s="202" t="s">
        <v>30</v>
      </c>
      <c r="F21" s="202"/>
    </row>
    <row r="22" spans="1:7">
      <c r="A22" s="127" t="s">
        <v>199</v>
      </c>
      <c r="B22" s="58" t="s">
        <v>33</v>
      </c>
      <c r="C22" s="58"/>
      <c r="D22" s="56"/>
      <c r="E22" s="217"/>
      <c r="F22" s="217"/>
    </row>
    <row r="23" spans="1:7">
      <c r="A23" s="55" t="s">
        <v>85</v>
      </c>
      <c r="B23" s="58" t="s">
        <v>9</v>
      </c>
      <c r="C23" s="58"/>
      <c r="D23" s="56"/>
      <c r="E23" s="217"/>
      <c r="F23" s="217"/>
    </row>
    <row r="24" spans="1:7">
      <c r="A24" s="49" t="s">
        <v>86</v>
      </c>
      <c r="B24" s="34" t="s">
        <v>16</v>
      </c>
      <c r="C24" s="59"/>
      <c r="D24" s="34"/>
      <c r="E24" s="217"/>
      <c r="F24" s="217"/>
    </row>
    <row r="25" spans="1:7">
      <c r="A25" s="49" t="s">
        <v>162</v>
      </c>
      <c r="B25" s="34" t="s">
        <v>13</v>
      </c>
      <c r="C25" s="59"/>
      <c r="D25" s="34"/>
      <c r="E25" s="118"/>
      <c r="F25" s="118"/>
      <c r="G25" t="s">
        <v>146</v>
      </c>
    </row>
    <row r="26" spans="1:7">
      <c r="A26" s="49" t="s">
        <v>163</v>
      </c>
      <c r="B26" s="34" t="s">
        <v>13</v>
      </c>
      <c r="C26" s="59"/>
      <c r="D26" s="34"/>
      <c r="E26" s="118"/>
      <c r="F26" s="118"/>
    </row>
    <row r="27" spans="1:7">
      <c r="A27" s="49" t="s">
        <v>164</v>
      </c>
      <c r="B27" s="34" t="s">
        <v>18</v>
      </c>
      <c r="C27" s="59"/>
      <c r="D27" s="34"/>
      <c r="E27" s="118"/>
      <c r="F27" s="118"/>
    </row>
    <row r="28" spans="1:7">
      <c r="A28" s="49" t="s">
        <v>88</v>
      </c>
      <c r="B28" s="34" t="s">
        <v>9</v>
      </c>
      <c r="C28" s="59"/>
      <c r="D28" s="34"/>
      <c r="E28" s="68"/>
      <c r="F28" s="68"/>
    </row>
    <row r="29" spans="1:7">
      <c r="A29" s="57" t="s">
        <v>87</v>
      </c>
      <c r="B29" s="34" t="s">
        <v>19</v>
      </c>
      <c r="C29" s="60"/>
      <c r="D29" s="34"/>
      <c r="E29" s="217"/>
      <c r="F29" s="217"/>
    </row>
    <row r="30" spans="1:7" ht="15.6">
      <c r="A30" s="8"/>
      <c r="B30" s="10"/>
      <c r="C30" s="215" t="s">
        <v>10</v>
      </c>
      <c r="D30" s="216"/>
      <c r="E30" s="191">
        <f>SUM(E24:E24)</f>
        <v>0</v>
      </c>
      <c r="F30" s="191"/>
    </row>
  </sheetData>
  <mergeCells count="17">
    <mergeCell ref="E3:F3"/>
    <mergeCell ref="B9:C9"/>
    <mergeCell ref="B10:C10"/>
    <mergeCell ref="B11:C11"/>
    <mergeCell ref="E13:F13"/>
    <mergeCell ref="A15:C15"/>
    <mergeCell ref="E15:F15"/>
    <mergeCell ref="E16:F16"/>
    <mergeCell ref="E17:F17"/>
    <mergeCell ref="A19:F19"/>
    <mergeCell ref="E29:F29"/>
    <mergeCell ref="C30:D30"/>
    <mergeCell ref="E30:F30"/>
    <mergeCell ref="E21:F21"/>
    <mergeCell ref="E22:F22"/>
    <mergeCell ref="E23:F23"/>
    <mergeCell ref="E24:F24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37"/>
  <sheetViews>
    <sheetView topLeftCell="A27" workbookViewId="0">
      <selection activeCell="A40" sqref="A40"/>
    </sheetView>
  </sheetViews>
  <sheetFormatPr defaultRowHeight="14.4"/>
  <cols>
    <col min="1" max="1" width="49.5546875" customWidth="1"/>
    <col min="2" max="2" width="9.109375" style="132"/>
    <col min="7" max="7" width="32" customWidth="1"/>
  </cols>
  <sheetData>
    <row r="1" spans="1:7">
      <c r="A1" s="5"/>
      <c r="B1" s="133"/>
      <c r="C1" s="133"/>
      <c r="D1" s="133"/>
      <c r="E1" s="133"/>
      <c r="F1" s="133"/>
    </row>
    <row r="2" spans="1:7">
      <c r="A2" s="5"/>
      <c r="B2" s="133"/>
      <c r="C2" s="133"/>
      <c r="D2" s="133"/>
      <c r="E2" s="133"/>
      <c r="F2" s="133"/>
    </row>
    <row r="3" spans="1:7">
      <c r="A3" s="5"/>
      <c r="B3" s="133"/>
      <c r="C3" s="133"/>
      <c r="D3" s="133"/>
      <c r="E3" s="133"/>
      <c r="F3" s="133"/>
    </row>
    <row r="4" spans="1:7">
      <c r="A4" s="5"/>
      <c r="B4" s="133"/>
      <c r="C4" s="133"/>
      <c r="D4" s="133"/>
      <c r="E4" s="133"/>
      <c r="F4" s="133"/>
    </row>
    <row r="5" spans="1:7">
      <c r="A5" s="5"/>
      <c r="B5" s="133"/>
      <c r="C5" s="133"/>
      <c r="D5" s="133"/>
      <c r="E5" s="133"/>
      <c r="F5" s="133"/>
    </row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9"/>
      <c r="C9" s="9"/>
      <c r="D9" s="132"/>
      <c r="E9" s="1"/>
      <c r="F9" s="1"/>
    </row>
    <row r="10" spans="1:7" ht="15" customHeight="1">
      <c r="A10" s="7"/>
      <c r="B10" s="133"/>
      <c r="C10" s="6"/>
      <c r="D10" s="6"/>
      <c r="E10" s="1"/>
      <c r="F10" s="1"/>
    </row>
    <row r="11" spans="1:7" ht="15" customHeight="1">
      <c r="A11" s="192" t="s">
        <v>2</v>
      </c>
      <c r="B11" s="192"/>
      <c r="C11" s="192"/>
      <c r="D11" s="134"/>
      <c r="E11" s="195"/>
      <c r="F11" s="195"/>
    </row>
    <row r="12" spans="1:7" ht="15" customHeight="1">
      <c r="A12" s="91" t="s">
        <v>136</v>
      </c>
      <c r="B12" s="92" t="s">
        <v>4</v>
      </c>
      <c r="C12" s="4"/>
      <c r="D12" s="132"/>
      <c r="E12" s="193"/>
      <c r="F12" s="193"/>
    </row>
    <row r="13" spans="1:7" ht="15" customHeight="1">
      <c r="A13" s="91" t="s">
        <v>135</v>
      </c>
      <c r="B13" s="92" t="s">
        <v>16</v>
      </c>
      <c r="C13" s="4"/>
      <c r="D13" s="132"/>
      <c r="E13" s="193"/>
      <c r="F13" s="193"/>
    </row>
    <row r="14" spans="1:7">
      <c r="A14" s="2" t="s">
        <v>81</v>
      </c>
      <c r="B14" s="3" t="s">
        <v>18</v>
      </c>
      <c r="C14" s="4"/>
      <c r="D14" s="11"/>
      <c r="E14" s="64"/>
      <c r="F14" s="64"/>
    </row>
    <row r="15" spans="1:7">
      <c r="A15" s="5" t="s">
        <v>131</v>
      </c>
      <c r="B15" s="3" t="s">
        <v>13</v>
      </c>
      <c r="C15" s="4"/>
      <c r="D15" s="132"/>
      <c r="E15" s="87"/>
      <c r="F15" s="87"/>
    </row>
    <row r="16" spans="1:7" ht="21" customHeight="1">
      <c r="A16" s="192" t="s">
        <v>14</v>
      </c>
      <c r="B16" s="192"/>
      <c r="C16" s="192"/>
      <c r="D16" s="192"/>
      <c r="E16" s="192"/>
      <c r="F16" s="192"/>
    </row>
    <row r="17" spans="1:8">
      <c r="A17" s="135" t="s">
        <v>7</v>
      </c>
      <c r="B17" s="15" t="s">
        <v>28</v>
      </c>
      <c r="C17" s="15" t="s">
        <v>27</v>
      </c>
      <c r="D17" s="15" t="s">
        <v>29</v>
      </c>
      <c r="E17" s="202" t="s">
        <v>30</v>
      </c>
      <c r="F17" s="202"/>
    </row>
    <row r="18" spans="1:8">
      <c r="A18" s="55" t="s">
        <v>145</v>
      </c>
      <c r="B18" s="58" t="s">
        <v>16</v>
      </c>
      <c r="C18" s="58">
        <f>1.15*(C12+C13)</f>
        <v>0</v>
      </c>
      <c r="D18" s="56"/>
      <c r="E18" s="217"/>
      <c r="F18" s="217"/>
      <c r="H18" t="s">
        <v>144</v>
      </c>
    </row>
    <row r="19" spans="1:8">
      <c r="A19" s="55" t="s">
        <v>82</v>
      </c>
      <c r="B19" s="58" t="s">
        <v>13</v>
      </c>
      <c r="C19" s="58">
        <f>C13*4</f>
        <v>0</v>
      </c>
      <c r="D19" s="56"/>
      <c r="E19" s="217"/>
      <c r="F19" s="217"/>
      <c r="G19" t="s">
        <v>212</v>
      </c>
      <c r="H19" t="s">
        <v>146</v>
      </c>
    </row>
    <row r="20" spans="1:8">
      <c r="A20" s="49" t="s">
        <v>200</v>
      </c>
      <c r="B20" s="34" t="s">
        <v>16</v>
      </c>
      <c r="C20" s="59">
        <f>1.15*(C12+C13)</f>
        <v>0</v>
      </c>
      <c r="D20" s="34"/>
      <c r="E20" s="217"/>
      <c r="F20" s="217"/>
    </row>
    <row r="21" spans="1:8">
      <c r="A21" s="49" t="s">
        <v>202</v>
      </c>
      <c r="B21" s="34" t="s">
        <v>18</v>
      </c>
      <c r="C21" s="59">
        <f>C14</f>
        <v>0</v>
      </c>
      <c r="D21" s="34"/>
      <c r="E21" s="217"/>
      <c r="F21" s="217"/>
      <c r="G21" t="s">
        <v>211</v>
      </c>
    </row>
    <row r="22" spans="1:8">
      <c r="A22" t="s">
        <v>210</v>
      </c>
      <c r="B22" s="34" t="s">
        <v>18</v>
      </c>
      <c r="C22" s="59">
        <f>24*C15</f>
        <v>0</v>
      </c>
      <c r="D22" s="34"/>
      <c r="E22" s="136"/>
      <c r="F22" s="136"/>
      <c r="H22" t="s">
        <v>143</v>
      </c>
    </row>
    <row r="23" spans="1:8" ht="28.8">
      <c r="A23" s="57" t="s">
        <v>203</v>
      </c>
      <c r="B23" s="34" t="s">
        <v>13</v>
      </c>
      <c r="C23" s="59"/>
      <c r="D23" s="34"/>
      <c r="E23" s="217"/>
      <c r="F23" s="217"/>
      <c r="G23" t="s">
        <v>213</v>
      </c>
    </row>
    <row r="24" spans="1:8">
      <c r="A24" s="57" t="s">
        <v>204</v>
      </c>
      <c r="B24" s="34" t="s">
        <v>13</v>
      </c>
      <c r="C24" s="59">
        <f>5*C15</f>
        <v>0</v>
      </c>
      <c r="D24" s="34"/>
      <c r="E24" s="217"/>
      <c r="F24" s="217"/>
      <c r="H24" t="s">
        <v>142</v>
      </c>
    </row>
    <row r="25" spans="1:8">
      <c r="A25" s="49" t="s">
        <v>145</v>
      </c>
      <c r="B25" s="34" t="s">
        <v>16</v>
      </c>
      <c r="C25" s="58">
        <f>C18</f>
        <v>0</v>
      </c>
      <c r="D25" s="34"/>
      <c r="E25" s="217"/>
      <c r="F25" s="217"/>
    </row>
    <row r="26" spans="1:8">
      <c r="A26" s="57" t="s">
        <v>83</v>
      </c>
      <c r="B26" s="34" t="s">
        <v>16</v>
      </c>
      <c r="C26" s="60">
        <f>1.15*C12</f>
        <v>0</v>
      </c>
      <c r="D26" s="125"/>
      <c r="E26" s="136"/>
      <c r="F26" s="136"/>
      <c r="G26" t="s">
        <v>139</v>
      </c>
    </row>
    <row r="27" spans="1:8">
      <c r="A27" s="57" t="s">
        <v>205</v>
      </c>
      <c r="B27" s="34" t="s">
        <v>19</v>
      </c>
      <c r="C27" s="60">
        <f>0.1*1.02*C13</f>
        <v>0</v>
      </c>
      <c r="D27" s="125"/>
      <c r="E27" s="136"/>
      <c r="F27" s="136"/>
    </row>
    <row r="28" spans="1:8">
      <c r="A28" s="129" t="s">
        <v>206</v>
      </c>
      <c r="B28" s="34" t="s">
        <v>16</v>
      </c>
      <c r="C28" s="60">
        <f>1.15*C13</f>
        <v>0</v>
      </c>
      <c r="D28" s="125"/>
      <c r="E28" s="136"/>
      <c r="F28" s="136"/>
    </row>
    <row r="29" spans="1:8">
      <c r="A29" s="130" t="s">
        <v>207</v>
      </c>
      <c r="B29" s="34" t="s">
        <v>13</v>
      </c>
      <c r="C29" s="60"/>
      <c r="D29" s="125"/>
      <c r="E29" s="136"/>
      <c r="F29" s="136"/>
    </row>
    <row r="30" spans="1:8">
      <c r="A30" s="130" t="s">
        <v>208</v>
      </c>
      <c r="B30" s="34" t="s">
        <v>18</v>
      </c>
      <c r="C30" s="60">
        <f>C14</f>
        <v>0</v>
      </c>
      <c r="D30" s="125"/>
      <c r="E30" s="136"/>
      <c r="F30" s="136"/>
    </row>
    <row r="31" spans="1:8">
      <c r="A31" s="57"/>
      <c r="B31" s="34"/>
      <c r="C31" s="124"/>
      <c r="D31" s="125"/>
      <c r="E31" s="136"/>
      <c r="F31" s="136"/>
    </row>
    <row r="32" spans="1:8" ht="15.6">
      <c r="A32" s="8"/>
      <c r="B32" s="10"/>
      <c r="C32" s="215" t="s">
        <v>10</v>
      </c>
      <c r="D32" s="216"/>
      <c r="E32" s="191">
        <f>SUM(E20:E24)</f>
        <v>0</v>
      </c>
      <c r="F32" s="191"/>
    </row>
    <row r="35" spans="1:1">
      <c r="A35" t="s">
        <v>225</v>
      </c>
    </row>
    <row r="36" spans="1:1">
      <c r="A36" t="s">
        <v>226</v>
      </c>
    </row>
    <row r="37" spans="1:1">
      <c r="A37" t="s">
        <v>227</v>
      </c>
    </row>
  </sheetData>
  <mergeCells count="18">
    <mergeCell ref="E21:F21"/>
    <mergeCell ref="E23:F23"/>
    <mergeCell ref="E24:F24"/>
    <mergeCell ref="E25:F25"/>
    <mergeCell ref="C32:D32"/>
    <mergeCell ref="E32:F32"/>
    <mergeCell ref="E20:F20"/>
    <mergeCell ref="B6:C6"/>
    <mergeCell ref="B7:C7"/>
    <mergeCell ref="B8:C8"/>
    <mergeCell ref="A11:C11"/>
    <mergeCell ref="E11:F11"/>
    <mergeCell ref="E12:F12"/>
    <mergeCell ref="E13:F13"/>
    <mergeCell ref="A16:F16"/>
    <mergeCell ref="E17:F17"/>
    <mergeCell ref="E18:F18"/>
    <mergeCell ref="E19:F19"/>
  </mergeCells>
  <pageMargins left="0.7" right="0.7" top="0.75" bottom="0.75" header="0.3" footer="0.3"/>
  <pageSetup paperSize="9" orientation="portrait" horizontalDpi="4294967294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3"/>
  <sheetViews>
    <sheetView topLeftCell="A11" workbookViewId="0">
      <selection activeCell="G22" sqref="G22"/>
    </sheetView>
  </sheetViews>
  <sheetFormatPr defaultRowHeight="14.4"/>
  <cols>
    <col min="1" max="1" width="49.5546875" customWidth="1"/>
    <col min="2" max="2" width="9.109375" style="61"/>
    <col min="7" max="7" width="32" customWidth="1"/>
  </cols>
  <sheetData>
    <row r="1" spans="1:7">
      <c r="A1" s="5"/>
      <c r="B1" s="83"/>
      <c r="C1" s="83"/>
      <c r="D1" s="83"/>
      <c r="E1" s="83"/>
      <c r="F1" s="83"/>
    </row>
    <row r="2" spans="1:7">
      <c r="A2" s="5"/>
      <c r="B2" s="83"/>
      <c r="C2" s="83"/>
      <c r="D2" s="83"/>
      <c r="E2" s="83"/>
      <c r="F2" s="83"/>
    </row>
    <row r="3" spans="1:7">
      <c r="A3" s="5"/>
      <c r="B3" s="83"/>
      <c r="C3" s="83"/>
      <c r="D3" s="83"/>
      <c r="E3" s="83"/>
      <c r="F3" s="83"/>
    </row>
    <row r="4" spans="1:7">
      <c r="A4" s="5"/>
      <c r="B4" s="83"/>
      <c r="C4" s="83"/>
      <c r="D4" s="83"/>
      <c r="E4" s="83"/>
      <c r="F4" s="83"/>
    </row>
    <row r="5" spans="1:7">
      <c r="A5" s="5"/>
      <c r="B5" s="83"/>
      <c r="C5" s="83"/>
      <c r="D5" s="83"/>
      <c r="E5" s="83"/>
      <c r="F5" s="83"/>
    </row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92" t="s">
        <v>2</v>
      </c>
      <c r="B11" s="192"/>
      <c r="C11" s="192"/>
      <c r="D11" s="84"/>
      <c r="E11" s="195"/>
      <c r="F11" s="195"/>
    </row>
    <row r="12" spans="1:7" ht="15" customHeight="1">
      <c r="A12" s="91" t="s">
        <v>136</v>
      </c>
      <c r="B12" s="92" t="s">
        <v>4</v>
      </c>
      <c r="C12" s="4"/>
      <c r="D12" s="85"/>
      <c r="E12" s="193"/>
      <c r="F12" s="193"/>
    </row>
    <row r="13" spans="1:7" ht="15" customHeight="1">
      <c r="A13" s="91" t="s">
        <v>135</v>
      </c>
      <c r="B13" s="92" t="s">
        <v>16</v>
      </c>
      <c r="C13" s="4"/>
      <c r="D13" s="85"/>
      <c r="E13" s="193"/>
      <c r="F13" s="193"/>
    </row>
    <row r="14" spans="1:7">
      <c r="A14" s="2" t="s">
        <v>81</v>
      </c>
      <c r="B14" s="3" t="s">
        <v>18</v>
      </c>
      <c r="C14" s="4"/>
      <c r="D14" s="11"/>
      <c r="E14" s="64"/>
      <c r="F14" s="64"/>
    </row>
    <row r="15" spans="1:7">
      <c r="A15" s="5" t="s">
        <v>131</v>
      </c>
      <c r="B15" s="3" t="s">
        <v>13</v>
      </c>
      <c r="C15" s="4"/>
      <c r="D15" s="61"/>
      <c r="E15" s="63"/>
      <c r="F15" s="63"/>
    </row>
    <row r="16" spans="1:7" ht="21" customHeight="1">
      <c r="A16" s="192" t="s">
        <v>14</v>
      </c>
      <c r="B16" s="192"/>
      <c r="C16" s="192"/>
      <c r="D16" s="192"/>
      <c r="E16" s="192"/>
      <c r="F16" s="192"/>
    </row>
    <row r="17" spans="1:8">
      <c r="A17" s="62" t="s">
        <v>7</v>
      </c>
      <c r="B17" s="15" t="s">
        <v>28</v>
      </c>
      <c r="C17" s="15" t="s">
        <v>27</v>
      </c>
      <c r="D17" s="15" t="s">
        <v>29</v>
      </c>
      <c r="E17" s="202" t="s">
        <v>30</v>
      </c>
      <c r="F17" s="202"/>
    </row>
    <row r="18" spans="1:8">
      <c r="A18" s="55" t="s">
        <v>145</v>
      </c>
      <c r="B18" s="58" t="s">
        <v>16</v>
      </c>
      <c r="C18" s="58">
        <f>1.15*(C12+C13)</f>
        <v>0</v>
      </c>
      <c r="D18" s="56"/>
      <c r="E18" s="217"/>
      <c r="F18" s="217"/>
      <c r="H18" t="s">
        <v>144</v>
      </c>
    </row>
    <row r="19" spans="1:8">
      <c r="A19" s="55" t="s">
        <v>82</v>
      </c>
      <c r="B19" s="58" t="s">
        <v>13</v>
      </c>
      <c r="C19" s="58">
        <f>C13*4</f>
        <v>0</v>
      </c>
      <c r="D19" s="56"/>
      <c r="E19" s="217"/>
      <c r="F19" s="217"/>
      <c r="G19" t="s">
        <v>212</v>
      </c>
      <c r="H19" t="s">
        <v>146</v>
      </c>
    </row>
    <row r="20" spans="1:8">
      <c r="A20" s="49" t="s">
        <v>200</v>
      </c>
      <c r="B20" s="34" t="s">
        <v>16</v>
      </c>
      <c r="C20" s="59">
        <f>1.15*(C12+C13)</f>
        <v>0</v>
      </c>
      <c r="D20" s="34"/>
      <c r="E20" s="217"/>
      <c r="F20" s="217"/>
    </row>
    <row r="21" spans="1:8">
      <c r="A21" s="49" t="s">
        <v>201</v>
      </c>
      <c r="B21" s="34" t="s">
        <v>16</v>
      </c>
      <c r="C21" s="59">
        <f>C20</f>
        <v>0</v>
      </c>
      <c r="D21" s="34"/>
      <c r="E21" s="217"/>
      <c r="F21" s="217"/>
    </row>
    <row r="22" spans="1:8">
      <c r="A22" s="49" t="s">
        <v>202</v>
      </c>
      <c r="B22" s="34" t="s">
        <v>18</v>
      </c>
      <c r="C22" s="59">
        <f>C14</f>
        <v>0</v>
      </c>
      <c r="D22" s="34"/>
      <c r="E22" s="217"/>
      <c r="F22" s="217"/>
      <c r="G22" t="s">
        <v>211</v>
      </c>
    </row>
    <row r="23" spans="1:8">
      <c r="A23" t="s">
        <v>210</v>
      </c>
      <c r="B23" s="34" t="s">
        <v>18</v>
      </c>
      <c r="C23" s="59">
        <f>24*C15</f>
        <v>0</v>
      </c>
      <c r="D23" s="34"/>
      <c r="E23" s="131"/>
      <c r="F23" s="131"/>
      <c r="H23" t="s">
        <v>143</v>
      </c>
    </row>
    <row r="24" spans="1:8" ht="28.8">
      <c r="A24" s="57" t="s">
        <v>203</v>
      </c>
      <c r="B24" s="34" t="s">
        <v>13</v>
      </c>
      <c r="C24" s="59"/>
      <c r="D24" s="34"/>
      <c r="E24" s="217"/>
      <c r="F24" s="217"/>
      <c r="G24" t="s">
        <v>213</v>
      </c>
    </row>
    <row r="25" spans="1:8">
      <c r="A25" s="57" t="s">
        <v>204</v>
      </c>
      <c r="B25" s="34" t="s">
        <v>13</v>
      </c>
      <c r="C25" s="59">
        <f>5*C15</f>
        <v>0</v>
      </c>
      <c r="D25" s="34"/>
      <c r="E25" s="217"/>
      <c r="F25" s="217"/>
      <c r="H25" t="s">
        <v>142</v>
      </c>
    </row>
    <row r="26" spans="1:8">
      <c r="A26" s="49" t="s">
        <v>145</v>
      </c>
      <c r="B26" s="34" t="s">
        <v>16</v>
      </c>
      <c r="C26" s="58">
        <f>C18</f>
        <v>0</v>
      </c>
      <c r="D26" s="34"/>
      <c r="E26" s="217"/>
      <c r="F26" s="217"/>
    </row>
    <row r="27" spans="1:8">
      <c r="A27" s="57" t="s">
        <v>83</v>
      </c>
      <c r="B27" s="34" t="s">
        <v>16</v>
      </c>
      <c r="C27" s="60">
        <f>1.15*C12</f>
        <v>0</v>
      </c>
      <c r="D27" s="125"/>
      <c r="E27" s="119"/>
      <c r="F27" s="119"/>
      <c r="G27" t="s">
        <v>139</v>
      </c>
    </row>
    <row r="28" spans="1:8">
      <c r="A28" s="57" t="s">
        <v>205</v>
      </c>
      <c r="B28" s="34" t="s">
        <v>19</v>
      </c>
      <c r="C28" s="60">
        <f>0.1*1.02*C13</f>
        <v>0</v>
      </c>
      <c r="D28" s="125"/>
      <c r="E28" s="128"/>
      <c r="F28" s="128"/>
    </row>
    <row r="29" spans="1:8">
      <c r="A29" s="129" t="s">
        <v>206</v>
      </c>
      <c r="B29" s="34" t="s">
        <v>16</v>
      </c>
      <c r="C29" s="60">
        <f>1.15*C13</f>
        <v>0</v>
      </c>
      <c r="D29" s="125"/>
      <c r="E29" s="128"/>
      <c r="F29" s="128"/>
    </row>
    <row r="30" spans="1:8">
      <c r="A30" s="130" t="s">
        <v>207</v>
      </c>
      <c r="B30" s="34" t="s">
        <v>13</v>
      </c>
      <c r="C30" s="60"/>
      <c r="D30" s="125"/>
      <c r="E30" s="128"/>
      <c r="F30" s="128"/>
    </row>
    <row r="31" spans="1:8">
      <c r="A31" s="130" t="s">
        <v>208</v>
      </c>
      <c r="B31" s="34" t="s">
        <v>18</v>
      </c>
      <c r="C31" s="60">
        <f>C14</f>
        <v>0</v>
      </c>
      <c r="D31" s="125"/>
      <c r="E31" s="128"/>
      <c r="F31" s="128"/>
    </row>
    <row r="32" spans="1:8">
      <c r="A32" s="57"/>
      <c r="B32" s="34"/>
      <c r="C32" s="124"/>
      <c r="D32" s="125"/>
      <c r="E32" s="128"/>
      <c r="F32" s="128"/>
    </row>
    <row r="33" spans="1:6" ht="15.6">
      <c r="A33" s="8"/>
      <c r="B33" s="10"/>
      <c r="C33" s="215" t="s">
        <v>10</v>
      </c>
      <c r="D33" s="216"/>
      <c r="E33" s="191">
        <f>SUM(E20:E25)</f>
        <v>0</v>
      </c>
      <c r="F33" s="191"/>
    </row>
  </sheetData>
  <mergeCells count="19">
    <mergeCell ref="B6:C6"/>
    <mergeCell ref="B7:C7"/>
    <mergeCell ref="B8:C8"/>
    <mergeCell ref="A11:C11"/>
    <mergeCell ref="E11:F11"/>
    <mergeCell ref="E12:F12"/>
    <mergeCell ref="E13:F13"/>
    <mergeCell ref="A16:F16"/>
    <mergeCell ref="E17:F17"/>
    <mergeCell ref="E18:F18"/>
    <mergeCell ref="E25:F25"/>
    <mergeCell ref="C33:D33"/>
    <mergeCell ref="E33:F33"/>
    <mergeCell ref="E26:F26"/>
    <mergeCell ref="E19:F19"/>
    <mergeCell ref="E20:F20"/>
    <mergeCell ref="E21:F21"/>
    <mergeCell ref="E22:F22"/>
    <mergeCell ref="E24:F24"/>
  </mergeCells>
  <pageMargins left="0.7" right="0.7" top="0.75" bottom="0.75" header="0.3" footer="0.3"/>
  <pageSetup paperSize="9" orientation="portrait" horizontalDpi="4294967294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5"/>
  <sheetViews>
    <sheetView topLeftCell="A13" workbookViewId="0">
      <selection activeCell="A23" sqref="A23"/>
    </sheetView>
  </sheetViews>
  <sheetFormatPr defaultRowHeight="14.4"/>
  <cols>
    <col min="1" max="1" width="49.5546875" customWidth="1"/>
    <col min="2" max="2" width="9.109375" style="53"/>
  </cols>
  <sheetData>
    <row r="1" spans="1:7">
      <c r="A1" s="5"/>
      <c r="B1" s="83"/>
      <c r="C1" s="83"/>
      <c r="D1" s="83"/>
      <c r="E1" s="83"/>
      <c r="F1" s="83"/>
    </row>
    <row r="2" spans="1:7">
      <c r="A2" s="5"/>
      <c r="B2" s="83"/>
      <c r="C2" s="83"/>
      <c r="D2" s="83"/>
      <c r="E2" s="83"/>
      <c r="F2" s="83"/>
    </row>
    <row r="3" spans="1:7">
      <c r="A3" s="5"/>
      <c r="B3" s="83"/>
      <c r="C3" s="83"/>
      <c r="D3" s="83"/>
      <c r="E3" s="83"/>
      <c r="F3" s="83"/>
    </row>
    <row r="4" spans="1:7">
      <c r="A4" s="5"/>
      <c r="B4" s="83"/>
      <c r="C4" s="83"/>
      <c r="D4" s="83"/>
      <c r="E4" s="83"/>
      <c r="F4" s="83"/>
    </row>
    <row r="5" spans="1:7">
      <c r="A5" s="5"/>
      <c r="B5" s="83"/>
      <c r="C5" s="83"/>
      <c r="D5" s="83"/>
      <c r="E5" s="83"/>
      <c r="F5" s="83"/>
    </row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92" t="s">
        <v>2</v>
      </c>
      <c r="B11" s="192"/>
      <c r="C11" s="192"/>
      <c r="D11" s="84"/>
      <c r="E11" s="195"/>
      <c r="F11" s="195"/>
    </row>
    <row r="12" spans="1:7" ht="15" customHeight="1">
      <c r="A12" s="91" t="s">
        <v>136</v>
      </c>
      <c r="B12" s="92" t="s">
        <v>4</v>
      </c>
      <c r="C12" s="4"/>
      <c r="D12" s="85"/>
      <c r="E12" s="193"/>
      <c r="F12" s="193"/>
    </row>
    <row r="13" spans="1:7" ht="15" customHeight="1">
      <c r="A13" s="91" t="s">
        <v>138</v>
      </c>
      <c r="B13" s="92" t="s">
        <v>16</v>
      </c>
      <c r="C13" s="4"/>
      <c r="D13" s="85"/>
      <c r="E13" s="193"/>
      <c r="F13" s="193"/>
    </row>
    <row r="14" spans="1:7" ht="15" customHeight="1">
      <c r="A14" s="93" t="s">
        <v>137</v>
      </c>
      <c r="B14" s="92" t="s">
        <v>5</v>
      </c>
      <c r="C14" s="4"/>
      <c r="D14" s="85"/>
      <c r="E14" s="87"/>
      <c r="F14" s="87"/>
    </row>
    <row r="15" spans="1:7" ht="21" customHeight="1">
      <c r="A15" s="192" t="s">
        <v>14</v>
      </c>
      <c r="B15" s="192"/>
      <c r="C15" s="192"/>
      <c r="D15" s="192"/>
      <c r="E15" s="192"/>
      <c r="F15" s="192"/>
    </row>
    <row r="16" spans="1:7">
      <c r="A16" s="54" t="s">
        <v>7</v>
      </c>
      <c r="B16" s="15" t="s">
        <v>28</v>
      </c>
      <c r="C16" s="15" t="s">
        <v>27</v>
      </c>
      <c r="D16" s="15" t="s">
        <v>29</v>
      </c>
      <c r="E16" s="202" t="s">
        <v>30</v>
      </c>
      <c r="F16" s="202"/>
    </row>
    <row r="17" spans="1:7">
      <c r="A17" s="55" t="s">
        <v>73</v>
      </c>
      <c r="B17" s="58" t="s">
        <v>16</v>
      </c>
      <c r="C17" s="58">
        <f>1.1*C13</f>
        <v>0</v>
      </c>
      <c r="D17" s="56"/>
      <c r="E17" s="217"/>
      <c r="F17" s="217"/>
      <c r="G17" t="s">
        <v>79</v>
      </c>
    </row>
    <row r="18" spans="1:7">
      <c r="A18" s="55" t="s">
        <v>74</v>
      </c>
      <c r="B18" s="58" t="s">
        <v>16</v>
      </c>
      <c r="C18" s="58">
        <f>1.1*C14</f>
        <v>0</v>
      </c>
      <c r="D18" s="56"/>
      <c r="E18" s="217"/>
      <c r="F18" s="217"/>
    </row>
    <row r="19" spans="1:7">
      <c r="A19" s="49" t="s">
        <v>80</v>
      </c>
      <c r="B19" s="34" t="s">
        <v>19</v>
      </c>
      <c r="C19" s="58">
        <f>1.02*C14*0.1</f>
        <v>0</v>
      </c>
      <c r="D19" s="34"/>
      <c r="E19" s="217"/>
      <c r="F19" s="217"/>
    </row>
    <row r="20" spans="1:7">
      <c r="A20" s="49" t="s">
        <v>75</v>
      </c>
      <c r="B20" s="34" t="s">
        <v>16</v>
      </c>
      <c r="C20" s="59">
        <f>1.15*C14</f>
        <v>0</v>
      </c>
      <c r="D20" s="34"/>
      <c r="E20" s="217"/>
      <c r="F20" s="217"/>
    </row>
    <row r="21" spans="1:7">
      <c r="A21" s="49" t="s">
        <v>76</v>
      </c>
      <c r="B21" s="34"/>
      <c r="C21" s="59"/>
      <c r="D21" s="34"/>
      <c r="E21" s="217"/>
      <c r="F21" s="217"/>
    </row>
    <row r="22" spans="1:7">
      <c r="A22" s="57" t="s">
        <v>77</v>
      </c>
      <c r="B22" s="34" t="s">
        <v>19</v>
      </c>
      <c r="C22" s="59">
        <f>0.1*0.1*0.5*C15</f>
        <v>0</v>
      </c>
      <c r="D22" s="34"/>
      <c r="E22" s="217"/>
      <c r="F22" s="217"/>
    </row>
    <row r="23" spans="1:7">
      <c r="A23" s="127" t="s">
        <v>199</v>
      </c>
      <c r="B23" s="34" t="s">
        <v>33</v>
      </c>
      <c r="C23" s="58">
        <f>0.35*C14</f>
        <v>0</v>
      </c>
      <c r="D23" s="34"/>
      <c r="E23" s="217"/>
      <c r="F23" s="217"/>
    </row>
    <row r="24" spans="1:7">
      <c r="A24" s="57" t="s">
        <v>78</v>
      </c>
      <c r="B24" s="34" t="s">
        <v>9</v>
      </c>
      <c r="C24" s="60">
        <f>0.6*C14</f>
        <v>0</v>
      </c>
      <c r="D24" s="34"/>
      <c r="E24" s="217"/>
      <c r="F24" s="217"/>
    </row>
    <row r="25" spans="1:7" ht="15.6">
      <c r="A25" s="8"/>
      <c r="B25" s="10"/>
      <c r="C25" s="215" t="s">
        <v>10</v>
      </c>
      <c r="D25" s="216"/>
      <c r="E25" s="191">
        <f>SUM(E19:E24)</f>
        <v>0</v>
      </c>
      <c r="F25" s="191"/>
    </row>
  </sheetData>
  <mergeCells count="19">
    <mergeCell ref="B6:C6"/>
    <mergeCell ref="B7:C7"/>
    <mergeCell ref="B8:C8"/>
    <mergeCell ref="A11:C11"/>
    <mergeCell ref="E11:F11"/>
    <mergeCell ref="C25:D25"/>
    <mergeCell ref="E25:F25"/>
    <mergeCell ref="E17:F17"/>
    <mergeCell ref="E18:F18"/>
    <mergeCell ref="E21:F21"/>
    <mergeCell ref="E23:F23"/>
    <mergeCell ref="E24:F24"/>
    <mergeCell ref="E16:F16"/>
    <mergeCell ref="E19:F19"/>
    <mergeCell ref="E20:F20"/>
    <mergeCell ref="E22:F22"/>
    <mergeCell ref="E12:F12"/>
    <mergeCell ref="A15:F15"/>
    <mergeCell ref="E13:F13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6:G43"/>
  <sheetViews>
    <sheetView topLeftCell="A19" workbookViewId="0">
      <selection activeCell="A36" sqref="A36"/>
    </sheetView>
  </sheetViews>
  <sheetFormatPr defaultRowHeight="14.4"/>
  <cols>
    <col min="1" max="1" width="44.88671875" customWidth="1"/>
  </cols>
  <sheetData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92" t="s">
        <v>2</v>
      </c>
      <c r="B11" s="192"/>
      <c r="C11" s="192"/>
      <c r="D11" s="84"/>
      <c r="E11" s="195"/>
      <c r="F11" s="195"/>
    </row>
    <row r="12" spans="1:7" ht="15" customHeight="1">
      <c r="A12" s="91" t="s">
        <v>3</v>
      </c>
      <c r="B12" s="92" t="s">
        <v>4</v>
      </c>
      <c r="C12" s="4"/>
      <c r="D12" s="85"/>
      <c r="E12" s="193"/>
      <c r="F12" s="193"/>
    </row>
    <row r="13" spans="1:7" ht="15" customHeight="1">
      <c r="A13" s="91" t="s">
        <v>124</v>
      </c>
      <c r="B13" s="92" t="s">
        <v>5</v>
      </c>
      <c r="C13" s="4"/>
      <c r="D13" s="85"/>
      <c r="E13" s="193"/>
      <c r="F13" s="193"/>
    </row>
    <row r="14" spans="1:7" ht="15" customHeight="1">
      <c r="A14" s="93" t="s">
        <v>6</v>
      </c>
      <c r="B14" s="92" t="s">
        <v>5</v>
      </c>
      <c r="C14" s="4"/>
      <c r="D14" s="85"/>
      <c r="E14" s="87"/>
      <c r="F14" s="87"/>
    </row>
    <row r="15" spans="1:7" ht="21" customHeight="1">
      <c r="A15" s="192" t="s">
        <v>14</v>
      </c>
      <c r="B15" s="192"/>
      <c r="C15" s="192"/>
      <c r="D15" s="192"/>
      <c r="E15" s="192"/>
      <c r="F15" s="192"/>
    </row>
    <row r="16" spans="1:7">
      <c r="A16" s="82" t="s">
        <v>7</v>
      </c>
      <c r="B16" s="82" t="s">
        <v>28</v>
      </c>
      <c r="C16" s="15" t="s">
        <v>27</v>
      </c>
      <c r="D16" s="15" t="s">
        <v>29</v>
      </c>
      <c r="E16" s="202" t="s">
        <v>30</v>
      </c>
      <c r="F16" s="202"/>
    </row>
    <row r="17" spans="1:7">
      <c r="A17" s="127" t="s">
        <v>199</v>
      </c>
      <c r="B17" s="10" t="s">
        <v>33</v>
      </c>
      <c r="C17" s="15"/>
      <c r="D17" s="15"/>
      <c r="E17" s="123"/>
      <c r="F17" s="123"/>
    </row>
    <row r="18" spans="1:7">
      <c r="A18" s="8" t="s">
        <v>120</v>
      </c>
      <c r="B18" s="10" t="s">
        <v>16</v>
      </c>
      <c r="C18" s="10"/>
      <c r="D18" s="10"/>
      <c r="E18" s="191">
        <f>C18*D18</f>
        <v>0</v>
      </c>
      <c r="F18" s="191"/>
    </row>
    <row r="19" spans="1:7">
      <c r="A19" s="8" t="s">
        <v>121</v>
      </c>
      <c r="B19" s="10" t="s">
        <v>9</v>
      </c>
      <c r="C19" s="10"/>
      <c r="D19" s="10"/>
      <c r="E19" s="191">
        <f t="shared" ref="E19:E32" si="0">C19*D19</f>
        <v>0</v>
      </c>
      <c r="F19" s="191"/>
      <c r="G19" t="s">
        <v>184</v>
      </c>
    </row>
    <row r="20" spans="1:7">
      <c r="A20" s="8" t="s">
        <v>122</v>
      </c>
      <c r="B20" s="10" t="s">
        <v>19</v>
      </c>
      <c r="C20" s="10"/>
      <c r="D20" s="10"/>
      <c r="E20" s="191">
        <f t="shared" si="0"/>
        <v>0</v>
      </c>
      <c r="F20" s="191"/>
    </row>
    <row r="21" spans="1:7" ht="18" hidden="1" customHeight="1">
      <c r="A21" s="21" t="s">
        <v>96</v>
      </c>
      <c r="B21" s="10" t="s">
        <v>19</v>
      </c>
      <c r="C21" s="10"/>
      <c r="D21" s="10"/>
      <c r="E21" s="191">
        <f t="shared" si="0"/>
        <v>0</v>
      </c>
      <c r="F21" s="191"/>
    </row>
    <row r="22" spans="1:7" hidden="1">
      <c r="A22" s="8" t="s">
        <v>95</v>
      </c>
      <c r="B22" s="10" t="s">
        <v>19</v>
      </c>
      <c r="C22" s="10"/>
      <c r="D22" s="10"/>
      <c r="E22" s="81"/>
      <c r="F22" s="81"/>
    </row>
    <row r="23" spans="1:7">
      <c r="A23" s="8" t="s">
        <v>20</v>
      </c>
      <c r="B23" s="10" t="s">
        <v>13</v>
      </c>
      <c r="C23" s="10"/>
      <c r="D23" s="10"/>
      <c r="E23" s="191">
        <f t="shared" si="0"/>
        <v>0</v>
      </c>
      <c r="F23" s="191"/>
    </row>
    <row r="24" spans="1:7">
      <c r="A24" s="8" t="s">
        <v>21</v>
      </c>
      <c r="B24" s="10" t="s">
        <v>13</v>
      </c>
      <c r="C24" s="10"/>
      <c r="D24" s="10"/>
      <c r="E24" s="191">
        <f t="shared" si="0"/>
        <v>0</v>
      </c>
      <c r="F24" s="191"/>
    </row>
    <row r="25" spans="1:7">
      <c r="A25" s="8" t="s">
        <v>22</v>
      </c>
      <c r="B25" s="10" t="s">
        <v>13</v>
      </c>
      <c r="C25" s="10"/>
      <c r="D25" s="10"/>
      <c r="E25" s="191">
        <f t="shared" si="0"/>
        <v>0</v>
      </c>
      <c r="F25" s="191"/>
    </row>
    <row r="26" spans="1:7">
      <c r="A26" s="8" t="s">
        <v>23</v>
      </c>
      <c r="B26" s="10" t="s">
        <v>13</v>
      </c>
      <c r="C26" s="10"/>
      <c r="D26" s="10"/>
      <c r="E26" s="191">
        <f t="shared" si="0"/>
        <v>0</v>
      </c>
      <c r="F26" s="191"/>
    </row>
    <row r="27" spans="1:7">
      <c r="A27" s="127" t="s">
        <v>199</v>
      </c>
      <c r="B27" s="10" t="s">
        <v>33</v>
      </c>
      <c r="C27" s="10"/>
      <c r="D27" s="10"/>
      <c r="E27" s="191">
        <f t="shared" si="0"/>
        <v>0</v>
      </c>
      <c r="F27" s="191"/>
    </row>
    <row r="28" spans="1:7">
      <c r="A28" s="8" t="s">
        <v>123</v>
      </c>
      <c r="B28" s="10" t="s">
        <v>16</v>
      </c>
      <c r="C28" s="34"/>
      <c r="D28" s="10"/>
      <c r="E28" s="81"/>
      <c r="F28" s="81"/>
    </row>
    <row r="29" spans="1:7">
      <c r="A29" s="8" t="s">
        <v>40</v>
      </c>
      <c r="B29" s="10" t="s">
        <v>16</v>
      </c>
      <c r="C29" s="34"/>
      <c r="D29" s="10"/>
      <c r="E29" s="81"/>
      <c r="F29" s="81"/>
    </row>
    <row r="30" spans="1:7">
      <c r="A30" s="8" t="s">
        <v>25</v>
      </c>
      <c r="B30" s="10" t="s">
        <v>5</v>
      </c>
      <c r="C30" s="10"/>
      <c r="D30" s="10"/>
      <c r="E30" s="191">
        <f t="shared" si="0"/>
        <v>0</v>
      </c>
      <c r="F30" s="191"/>
    </row>
    <row r="31" spans="1:7">
      <c r="A31" s="8" t="s">
        <v>38</v>
      </c>
      <c r="B31" s="10" t="s">
        <v>13</v>
      </c>
      <c r="C31" s="10"/>
      <c r="D31" s="10"/>
      <c r="E31" s="191">
        <f t="shared" si="0"/>
        <v>0</v>
      </c>
      <c r="F31" s="191"/>
    </row>
    <row r="32" spans="1:7">
      <c r="A32" s="8" t="s">
        <v>26</v>
      </c>
      <c r="B32" s="10" t="s">
        <v>8</v>
      </c>
      <c r="C32" s="10"/>
      <c r="D32" s="10"/>
      <c r="E32" s="191">
        <f t="shared" si="0"/>
        <v>0</v>
      </c>
      <c r="F32" s="191"/>
    </row>
    <row r="33" spans="1:6">
      <c r="A33" s="8" t="s">
        <v>97</v>
      </c>
      <c r="B33" s="10" t="s">
        <v>8</v>
      </c>
      <c r="C33" s="10"/>
      <c r="D33" s="10"/>
      <c r="E33" s="81"/>
      <c r="F33" s="81"/>
    </row>
    <row r="34" spans="1:6">
      <c r="A34" s="8" t="s">
        <v>98</v>
      </c>
      <c r="B34" s="10" t="s">
        <v>8</v>
      </c>
      <c r="C34" s="10"/>
      <c r="D34" s="10"/>
      <c r="E34" s="81"/>
      <c r="F34" s="81"/>
    </row>
    <row r="35" spans="1:6">
      <c r="A35" s="108" t="s">
        <v>133</v>
      </c>
      <c r="B35" s="109"/>
      <c r="C35" s="109"/>
      <c r="D35" s="109"/>
      <c r="E35" s="110"/>
      <c r="F35" s="110"/>
    </row>
    <row r="36" spans="1:6">
      <c r="A36" s="127" t="s">
        <v>199</v>
      </c>
      <c r="B36" s="10" t="s">
        <v>33</v>
      </c>
      <c r="C36" s="10"/>
      <c r="D36" s="10"/>
      <c r="E36" s="191">
        <f>C36*D36</f>
        <v>0</v>
      </c>
      <c r="F36" s="191"/>
    </row>
    <row r="37" spans="1:6">
      <c r="A37" s="8" t="s">
        <v>107</v>
      </c>
      <c r="B37" s="10" t="s">
        <v>16</v>
      </c>
      <c r="C37" s="10"/>
      <c r="D37" s="10"/>
      <c r="E37" s="106"/>
      <c r="F37" s="106"/>
    </row>
    <row r="38" spans="1:6">
      <c r="A38" s="8" t="s">
        <v>25</v>
      </c>
      <c r="B38" s="10" t="s">
        <v>5</v>
      </c>
      <c r="C38" s="10"/>
      <c r="D38" s="10"/>
      <c r="E38" s="191">
        <f>C38*D38</f>
        <v>0</v>
      </c>
      <c r="F38" s="191"/>
    </row>
    <row r="39" spans="1:6">
      <c r="A39" s="8" t="s">
        <v>38</v>
      </c>
      <c r="B39" s="10" t="s">
        <v>13</v>
      </c>
      <c r="C39" s="10"/>
      <c r="D39" s="10"/>
      <c r="E39" s="191">
        <f>C39*D39</f>
        <v>0</v>
      </c>
      <c r="F39" s="191"/>
    </row>
    <row r="40" spans="1:6">
      <c r="A40" s="8" t="s">
        <v>99</v>
      </c>
      <c r="B40" s="10" t="s">
        <v>100</v>
      </c>
      <c r="C40" s="10"/>
      <c r="D40" s="10"/>
      <c r="E40" s="106"/>
      <c r="F40" s="106"/>
    </row>
    <row r="41" spans="1:6">
      <c r="A41" s="8" t="s">
        <v>132</v>
      </c>
      <c r="B41" s="10" t="s">
        <v>72</v>
      </c>
      <c r="C41" s="10"/>
      <c r="D41" s="10"/>
      <c r="E41" s="191">
        <f t="shared" ref="E41" si="1">C41*D41</f>
        <v>0</v>
      </c>
      <c r="F41" s="191"/>
    </row>
    <row r="42" spans="1:6">
      <c r="A42" s="8"/>
      <c r="B42" s="10"/>
      <c r="C42" s="10"/>
      <c r="D42" s="10"/>
      <c r="E42" s="106"/>
      <c r="F42" s="106"/>
    </row>
    <row r="43" spans="1:6" ht="15.6">
      <c r="A43" s="8"/>
      <c r="B43" s="10"/>
      <c r="C43" s="10"/>
      <c r="D43" s="16" t="s">
        <v>10</v>
      </c>
      <c r="E43" s="191">
        <f>SUM(E18:E32)</f>
        <v>0</v>
      </c>
      <c r="F43" s="191"/>
    </row>
  </sheetData>
  <mergeCells count="26">
    <mergeCell ref="B6:C6"/>
    <mergeCell ref="B7:C7"/>
    <mergeCell ref="B8:C8"/>
    <mergeCell ref="E32:F32"/>
    <mergeCell ref="E24:F24"/>
    <mergeCell ref="A11:C11"/>
    <mergeCell ref="E11:F11"/>
    <mergeCell ref="E12:F12"/>
    <mergeCell ref="E13:F13"/>
    <mergeCell ref="A15:F15"/>
    <mergeCell ref="E23:F23"/>
    <mergeCell ref="E16:F16"/>
    <mergeCell ref="E18:F18"/>
    <mergeCell ref="E19:F19"/>
    <mergeCell ref="E20:F20"/>
    <mergeCell ref="E21:F21"/>
    <mergeCell ref="E43:F43"/>
    <mergeCell ref="E25:F25"/>
    <mergeCell ref="E26:F26"/>
    <mergeCell ref="E27:F27"/>
    <mergeCell ref="E30:F30"/>
    <mergeCell ref="E31:F31"/>
    <mergeCell ref="E38:F38"/>
    <mergeCell ref="E39:F39"/>
    <mergeCell ref="E36:F36"/>
    <mergeCell ref="E41:F4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G49"/>
  <sheetViews>
    <sheetView topLeftCell="A2" workbookViewId="0">
      <selection activeCell="C11" sqref="C11"/>
    </sheetView>
  </sheetViews>
  <sheetFormatPr defaultRowHeight="14.4"/>
  <cols>
    <col min="1" max="1" width="46.88671875" customWidth="1"/>
  </cols>
  <sheetData>
    <row r="2" spans="1:7" ht="18">
      <c r="A2" s="192" t="s">
        <v>2</v>
      </c>
      <c r="B2" s="192"/>
      <c r="C2" s="192"/>
      <c r="D2" s="115"/>
      <c r="E2" s="195"/>
      <c r="F2" s="195"/>
    </row>
    <row r="3" spans="1:7">
      <c r="A3" s="91" t="s">
        <v>3</v>
      </c>
      <c r="B3" s="92" t="s">
        <v>4</v>
      </c>
      <c r="C3" s="4"/>
      <c r="D3" s="113"/>
      <c r="E3" s="193"/>
      <c r="F3" s="193"/>
    </row>
    <row r="4" spans="1:7">
      <c r="A4" s="91" t="s">
        <v>124</v>
      </c>
      <c r="B4" s="92" t="s">
        <v>5</v>
      </c>
      <c r="C4" s="4"/>
      <c r="D4" s="113"/>
      <c r="E4" s="193" t="s">
        <v>149</v>
      </c>
      <c r="F4" s="193"/>
    </row>
    <row r="5" spans="1:7">
      <c r="A5" s="93" t="s">
        <v>6</v>
      </c>
      <c r="B5" s="92" t="s">
        <v>5</v>
      </c>
      <c r="C5" s="4"/>
      <c r="D5" s="113"/>
      <c r="E5" s="87"/>
      <c r="F5" s="87"/>
    </row>
    <row r="6" spans="1:7" ht="18">
      <c r="A6" s="192" t="s">
        <v>14</v>
      </c>
      <c r="B6" s="192"/>
      <c r="C6" s="192"/>
      <c r="D6" s="192"/>
      <c r="E6" s="192"/>
      <c r="F6" s="192"/>
    </row>
    <row r="7" spans="1:7">
      <c r="A7" s="116" t="s">
        <v>7</v>
      </c>
      <c r="B7" s="116" t="s">
        <v>28</v>
      </c>
      <c r="C7" s="15" t="s">
        <v>27</v>
      </c>
      <c r="D7" s="15" t="s">
        <v>29</v>
      </c>
      <c r="E7" s="202" t="s">
        <v>30</v>
      </c>
      <c r="F7" s="202"/>
    </row>
    <row r="8" spans="1:7">
      <c r="A8" s="127" t="s">
        <v>199</v>
      </c>
      <c r="B8" s="10" t="s">
        <v>33</v>
      </c>
      <c r="C8" s="10">
        <f>0.33*(0.1*(C4+C5)+C3)</f>
        <v>0</v>
      </c>
      <c r="D8" s="10"/>
      <c r="E8" s="191">
        <f>C8*D8</f>
        <v>0</v>
      </c>
      <c r="F8" s="191"/>
    </row>
    <row r="9" spans="1:7">
      <c r="A9" s="8" t="s">
        <v>152</v>
      </c>
      <c r="B9" s="10" t="s">
        <v>140</v>
      </c>
      <c r="C9" s="10">
        <f>1.15*(0.1*(C4+C5)+C3)</f>
        <v>0</v>
      </c>
      <c r="D9" s="10"/>
      <c r="E9" s="191">
        <f t="shared" ref="E9:E19" si="0">C9*D9</f>
        <v>0</v>
      </c>
      <c r="F9" s="191"/>
    </row>
    <row r="10" spans="1:7">
      <c r="A10" s="8" t="s">
        <v>153</v>
      </c>
      <c r="B10" s="10" t="s">
        <v>13</v>
      </c>
      <c r="C10" s="10">
        <f>C3/12</f>
        <v>0</v>
      </c>
      <c r="D10" s="10"/>
      <c r="E10" s="114"/>
      <c r="F10" s="114"/>
      <c r="G10" t="s">
        <v>156</v>
      </c>
    </row>
    <row r="11" spans="1:7">
      <c r="A11" s="8" t="s">
        <v>155</v>
      </c>
      <c r="B11" s="10" t="s">
        <v>16</v>
      </c>
      <c r="C11" s="174">
        <f>1.02*C3</f>
        <v>0</v>
      </c>
      <c r="D11" s="10"/>
      <c r="E11" s="191">
        <f t="shared" si="0"/>
        <v>0</v>
      </c>
      <c r="F11" s="191"/>
    </row>
    <row r="12" spans="1:7" ht="20.25" customHeight="1">
      <c r="A12" s="21" t="s">
        <v>96</v>
      </c>
      <c r="B12" s="10" t="s">
        <v>19</v>
      </c>
      <c r="C12" s="10"/>
      <c r="D12" s="10"/>
      <c r="E12" s="191">
        <f t="shared" si="0"/>
        <v>0</v>
      </c>
      <c r="F12" s="191"/>
    </row>
    <row r="13" spans="1:7">
      <c r="A13" s="8" t="s">
        <v>20</v>
      </c>
      <c r="B13" s="10" t="s">
        <v>13</v>
      </c>
      <c r="C13" s="10"/>
      <c r="D13" s="10"/>
      <c r="E13" s="191">
        <f t="shared" si="0"/>
        <v>0</v>
      </c>
      <c r="F13" s="191"/>
    </row>
    <row r="14" spans="1:7">
      <c r="A14" s="8" t="s">
        <v>21</v>
      </c>
      <c r="B14" s="10" t="s">
        <v>13</v>
      </c>
      <c r="C14" s="10"/>
      <c r="D14" s="10"/>
      <c r="E14" s="191">
        <f t="shared" si="0"/>
        <v>0</v>
      </c>
      <c r="F14" s="191"/>
    </row>
    <row r="15" spans="1:7">
      <c r="A15" s="8" t="s">
        <v>22</v>
      </c>
      <c r="B15" s="10"/>
      <c r="C15" s="10"/>
      <c r="D15" s="10"/>
      <c r="E15" s="191">
        <f t="shared" si="0"/>
        <v>0</v>
      </c>
      <c r="F15" s="191"/>
    </row>
    <row r="16" spans="1:7">
      <c r="A16" s="8" t="s">
        <v>23</v>
      </c>
      <c r="B16" s="10" t="s">
        <v>13</v>
      </c>
      <c r="C16" s="10"/>
      <c r="D16" s="10"/>
      <c r="E16" s="191">
        <f t="shared" si="0"/>
        <v>0</v>
      </c>
      <c r="F16" s="191"/>
    </row>
    <row r="17" spans="1:7">
      <c r="A17" s="8" t="s">
        <v>224</v>
      </c>
      <c r="B17" s="10" t="s">
        <v>16</v>
      </c>
      <c r="C17" s="10">
        <f>1.15*C3</f>
        <v>0</v>
      </c>
      <c r="D17" s="10"/>
      <c r="E17" s="191">
        <f t="shared" si="0"/>
        <v>0</v>
      </c>
      <c r="F17" s="191"/>
    </row>
    <row r="18" spans="1:7">
      <c r="A18" s="8" t="s">
        <v>154</v>
      </c>
      <c r="B18" s="10" t="s">
        <v>33</v>
      </c>
      <c r="C18" s="10"/>
      <c r="D18" s="10"/>
      <c r="E18" s="114"/>
      <c r="F18" s="114"/>
      <c r="G18" t="s">
        <v>157</v>
      </c>
    </row>
    <row r="19" spans="1:7">
      <c r="A19" s="8" t="s">
        <v>26</v>
      </c>
      <c r="B19" s="10" t="s">
        <v>8</v>
      </c>
      <c r="C19" s="10"/>
      <c r="D19" s="10"/>
      <c r="E19" s="191">
        <f t="shared" si="0"/>
        <v>0</v>
      </c>
      <c r="F19" s="191"/>
    </row>
    <row r="20" spans="1:7">
      <c r="A20" s="8" t="s">
        <v>98</v>
      </c>
      <c r="B20" s="10" t="s">
        <v>8</v>
      </c>
      <c r="C20" s="10"/>
      <c r="D20" s="10"/>
      <c r="E20" s="114"/>
      <c r="F20" s="114"/>
    </row>
    <row r="21" spans="1:7">
      <c r="A21" s="108" t="s">
        <v>133</v>
      </c>
      <c r="B21" s="109"/>
      <c r="C21" s="109"/>
      <c r="D21" s="109"/>
      <c r="E21" s="110"/>
      <c r="F21" s="110"/>
    </row>
    <row r="22" spans="1:7">
      <c r="A22" s="8" t="s">
        <v>129</v>
      </c>
      <c r="B22" s="10" t="s">
        <v>11</v>
      </c>
      <c r="C22" s="34"/>
      <c r="D22" s="10"/>
      <c r="E22" s="114"/>
      <c r="F22" s="114"/>
    </row>
    <row r="23" spans="1:7">
      <c r="A23" s="8" t="s">
        <v>266</v>
      </c>
      <c r="B23" s="10" t="s">
        <v>16</v>
      </c>
      <c r="C23" s="10">
        <f>1.15*(0.7*C4+0.5*C5)</f>
        <v>0</v>
      </c>
      <c r="D23" s="10"/>
      <c r="E23" s="114"/>
      <c r="F23" s="114"/>
    </row>
    <row r="24" spans="1:7">
      <c r="A24" s="8" t="s">
        <v>24</v>
      </c>
      <c r="B24" s="10" t="s">
        <v>5</v>
      </c>
      <c r="C24" s="10">
        <f>1.05*(C4+C5)</f>
        <v>0</v>
      </c>
      <c r="D24" s="10"/>
      <c r="E24" s="191">
        <f>C24*D24</f>
        <v>0</v>
      </c>
      <c r="F24" s="191"/>
    </row>
    <row r="25" spans="1:7">
      <c r="A25" s="8" t="s">
        <v>25</v>
      </c>
      <c r="B25" s="10" t="s">
        <v>5</v>
      </c>
      <c r="C25" s="10">
        <f>1.05*C5</f>
        <v>0</v>
      </c>
      <c r="D25" s="10"/>
      <c r="E25" s="191">
        <f>C25*D25</f>
        <v>0</v>
      </c>
      <c r="F25" s="191"/>
    </row>
    <row r="26" spans="1:7">
      <c r="A26" s="8" t="s">
        <v>38</v>
      </c>
      <c r="B26" s="10" t="s">
        <v>13</v>
      </c>
      <c r="C26" s="10">
        <f>150*C5/600</f>
        <v>0</v>
      </c>
      <c r="D26" s="10"/>
      <c r="E26" s="191">
        <f>C26*D26</f>
        <v>0</v>
      </c>
      <c r="F26" s="191"/>
    </row>
    <row r="27" spans="1:7">
      <c r="A27" s="8" t="s">
        <v>99</v>
      </c>
      <c r="B27" s="10" t="s">
        <v>100</v>
      </c>
      <c r="C27" s="10">
        <f>5*(C4+2*C5)</f>
        <v>0</v>
      </c>
      <c r="D27" s="10"/>
      <c r="E27" s="114"/>
      <c r="F27" s="114"/>
    </row>
    <row r="28" spans="1:7" ht="15.6">
      <c r="A28" s="8"/>
      <c r="B28" s="10"/>
      <c r="C28" s="10"/>
      <c r="D28" s="16" t="s">
        <v>10</v>
      </c>
      <c r="E28" s="191">
        <f>SUM(E8:E19)</f>
        <v>0</v>
      </c>
      <c r="F28" s="191"/>
    </row>
    <row r="29" spans="1:7">
      <c r="B29" s="113"/>
      <c r="C29" s="113"/>
      <c r="D29" s="113"/>
      <c r="E29" s="87"/>
      <c r="F29" s="87"/>
    </row>
    <row r="30" spans="1:7">
      <c r="B30" s="113"/>
      <c r="C30" s="113"/>
      <c r="D30" s="113"/>
      <c r="E30" s="87"/>
      <c r="F30" s="87"/>
    </row>
    <row r="31" spans="1:7" ht="15.6">
      <c r="A31" s="207" t="s">
        <v>147</v>
      </c>
      <c r="B31" s="208"/>
      <c r="C31" s="208"/>
      <c r="D31" s="208"/>
      <c r="E31" s="87"/>
      <c r="F31" s="87"/>
    </row>
    <row r="32" spans="1:7" ht="28.8">
      <c r="A32" s="22" t="s">
        <v>219</v>
      </c>
      <c r="B32" s="8" t="s">
        <v>16</v>
      </c>
      <c r="C32" s="8"/>
      <c r="E32" s="87"/>
      <c r="F32" s="87"/>
    </row>
    <row r="33" spans="1:6" ht="28.8">
      <c r="A33" s="22" t="s">
        <v>220</v>
      </c>
      <c r="B33" s="8" t="s">
        <v>16</v>
      </c>
      <c r="C33" s="8"/>
      <c r="E33" s="87"/>
      <c r="F33" s="87"/>
    </row>
    <row r="34" spans="1:6" ht="28.8">
      <c r="A34" s="22" t="s">
        <v>221</v>
      </c>
      <c r="B34" s="8" t="s">
        <v>16</v>
      </c>
      <c r="C34" s="8"/>
      <c r="E34" s="87"/>
      <c r="F34" s="87"/>
    </row>
    <row r="35" spans="1:6">
      <c r="A35" s="8"/>
      <c r="B35" s="8"/>
      <c r="C35" s="8"/>
      <c r="E35" s="87"/>
      <c r="F35" s="87"/>
    </row>
    <row r="36" spans="1:6" ht="18">
      <c r="A36" s="29" t="s">
        <v>148</v>
      </c>
      <c r="B36" s="8"/>
      <c r="C36" s="8"/>
      <c r="E36" s="87"/>
      <c r="F36" s="87"/>
    </row>
    <row r="37" spans="1:6" ht="28.8">
      <c r="A37" s="22" t="s">
        <v>222</v>
      </c>
      <c r="B37" s="8" t="s">
        <v>16</v>
      </c>
      <c r="C37" s="8"/>
      <c r="E37" s="87"/>
      <c r="F37" s="87"/>
    </row>
    <row r="38" spans="1:6">
      <c r="A38" s="22" t="s">
        <v>223</v>
      </c>
      <c r="B38" s="8" t="s">
        <v>16</v>
      </c>
      <c r="C38" s="8"/>
      <c r="E38" s="87"/>
      <c r="F38" s="87"/>
    </row>
    <row r="39" spans="1:6">
      <c r="E39" s="87"/>
      <c r="F39" s="87"/>
    </row>
    <row r="40" spans="1:6">
      <c r="A40" s="120" t="s">
        <v>165</v>
      </c>
      <c r="B40" s="121"/>
      <c r="C40" s="121"/>
    </row>
    <row r="41" spans="1:6">
      <c r="A41" s="8" t="s">
        <v>169</v>
      </c>
      <c r="B41" s="10" t="s">
        <v>13</v>
      </c>
      <c r="C41" s="10"/>
    </row>
    <row r="42" spans="1:6">
      <c r="A42" s="8" t="s">
        <v>170</v>
      </c>
      <c r="B42" s="10" t="s">
        <v>13</v>
      </c>
      <c r="C42" s="10"/>
    </row>
    <row r="43" spans="1:6">
      <c r="A43" s="8" t="s">
        <v>166</v>
      </c>
      <c r="B43" s="10" t="s">
        <v>13</v>
      </c>
      <c r="C43" s="10"/>
    </row>
    <row r="44" spans="1:6">
      <c r="A44" s="8" t="s">
        <v>167</v>
      </c>
      <c r="B44" s="10" t="s">
        <v>13</v>
      </c>
      <c r="C44" s="10"/>
    </row>
    <row r="45" spans="1:6">
      <c r="A45" s="8" t="s">
        <v>168</v>
      </c>
      <c r="B45" s="10" t="s">
        <v>16</v>
      </c>
      <c r="C45" s="10"/>
    </row>
    <row r="46" spans="1:6">
      <c r="A46" s="122" t="s">
        <v>171</v>
      </c>
      <c r="B46" s="10" t="s">
        <v>13</v>
      </c>
      <c r="C46" s="10"/>
    </row>
    <row r="47" spans="1:6">
      <c r="A47" s="122" t="s">
        <v>172</v>
      </c>
      <c r="B47" s="10" t="s">
        <v>13</v>
      </c>
      <c r="C47" s="10"/>
    </row>
    <row r="48" spans="1:6">
      <c r="A48" s="122" t="s">
        <v>174</v>
      </c>
      <c r="B48" s="10" t="s">
        <v>13</v>
      </c>
      <c r="C48" s="10"/>
    </row>
    <row r="49" spans="1:3">
      <c r="A49" s="122" t="s">
        <v>173</v>
      </c>
      <c r="B49" s="10" t="s">
        <v>13</v>
      </c>
      <c r="C49" s="10"/>
    </row>
  </sheetData>
  <mergeCells count="21">
    <mergeCell ref="E26:F26"/>
    <mergeCell ref="E28:F28"/>
    <mergeCell ref="A31:D31"/>
    <mergeCell ref="E15:F15"/>
    <mergeCell ref="E16:F16"/>
    <mergeCell ref="E17:F17"/>
    <mergeCell ref="E19:F19"/>
    <mergeCell ref="E24:F24"/>
    <mergeCell ref="E25:F25"/>
    <mergeCell ref="E14:F14"/>
    <mergeCell ref="A2:C2"/>
    <mergeCell ref="E2:F2"/>
    <mergeCell ref="E3:F3"/>
    <mergeCell ref="E4:F4"/>
    <mergeCell ref="A6:F6"/>
    <mergeCell ref="E7:F7"/>
    <mergeCell ref="E8:F8"/>
    <mergeCell ref="E9:F9"/>
    <mergeCell ref="E11:F11"/>
    <mergeCell ref="E12:F12"/>
    <mergeCell ref="E13:F1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4"/>
  <sheetViews>
    <sheetView workbookViewId="0">
      <selection activeCell="G3" sqref="G3"/>
    </sheetView>
  </sheetViews>
  <sheetFormatPr defaultRowHeight="14.4"/>
  <cols>
    <col min="1" max="1" width="54.6640625" customWidth="1"/>
  </cols>
  <sheetData>
    <row r="1" spans="1:7" ht="18">
      <c r="A1" s="192" t="s">
        <v>2</v>
      </c>
      <c r="B1" s="192"/>
      <c r="C1" s="192"/>
      <c r="D1" s="162"/>
      <c r="E1" s="195"/>
      <c r="F1" s="195"/>
    </row>
    <row r="2" spans="1:7">
      <c r="A2" s="91" t="s">
        <v>134</v>
      </c>
      <c r="B2" s="92" t="s">
        <v>4</v>
      </c>
      <c r="C2" s="4"/>
      <c r="D2" s="161"/>
      <c r="E2" s="193"/>
      <c r="F2" s="193"/>
      <c r="G2" t="s">
        <v>296</v>
      </c>
    </row>
    <row r="3" spans="1:7">
      <c r="A3" s="91" t="s">
        <v>269</v>
      </c>
      <c r="B3" s="92" t="s">
        <v>16</v>
      </c>
      <c r="C3" s="4"/>
      <c r="D3" s="161"/>
      <c r="E3" s="193"/>
      <c r="F3" s="193"/>
    </row>
    <row r="4" spans="1:7">
      <c r="A4" s="93" t="s">
        <v>137</v>
      </c>
      <c r="B4" s="92" t="s">
        <v>5</v>
      </c>
      <c r="C4" s="4"/>
      <c r="D4" s="161"/>
      <c r="E4" s="87"/>
      <c r="F4" s="87"/>
    </row>
    <row r="5" spans="1:7" ht="18">
      <c r="A5" s="192" t="s">
        <v>14</v>
      </c>
      <c r="B5" s="192"/>
      <c r="C5" s="192"/>
      <c r="D5" s="192"/>
      <c r="E5" s="192"/>
      <c r="F5" s="192"/>
    </row>
    <row r="6" spans="1:7">
      <c r="A6" s="163" t="s">
        <v>7</v>
      </c>
      <c r="B6" s="163" t="s">
        <v>28</v>
      </c>
      <c r="C6" s="15" t="s">
        <v>27</v>
      </c>
      <c r="D6" s="15" t="s">
        <v>29</v>
      </c>
      <c r="E6" s="202" t="s">
        <v>30</v>
      </c>
      <c r="F6" s="202"/>
    </row>
    <row r="7" spans="1:7">
      <c r="A7" s="8" t="s">
        <v>270</v>
      </c>
      <c r="B7" s="10" t="s">
        <v>19</v>
      </c>
      <c r="C7" s="10"/>
      <c r="D7" s="10"/>
      <c r="E7" s="191">
        <f>C7*D7</f>
        <v>0</v>
      </c>
      <c r="F7" s="191"/>
    </row>
    <row r="8" spans="1:7">
      <c r="A8" s="8" t="s">
        <v>271</v>
      </c>
      <c r="B8" s="10" t="s">
        <v>19</v>
      </c>
      <c r="C8" s="10"/>
      <c r="D8" s="10"/>
      <c r="E8" s="191">
        <f>C8*D8</f>
        <v>0</v>
      </c>
      <c r="F8" s="191"/>
    </row>
    <row r="9" spans="1:7">
      <c r="A9" s="22" t="s">
        <v>272</v>
      </c>
      <c r="B9" s="10" t="s">
        <v>16</v>
      </c>
      <c r="C9" s="10"/>
      <c r="D9" s="10"/>
      <c r="E9" s="210">
        <f>C9*D9</f>
        <v>0</v>
      </c>
      <c r="F9" s="211"/>
      <c r="G9" t="s">
        <v>273</v>
      </c>
    </row>
    <row r="10" spans="1:7">
      <c r="A10" s="8" t="s">
        <v>274</v>
      </c>
      <c r="B10" s="10" t="s">
        <v>19</v>
      </c>
      <c r="C10" s="10"/>
      <c r="D10" s="10"/>
      <c r="E10" s="160"/>
      <c r="F10" s="160"/>
      <c r="G10" t="s">
        <v>273</v>
      </c>
    </row>
    <row r="11" spans="1:7">
      <c r="A11" s="8" t="s">
        <v>275</v>
      </c>
      <c r="B11" s="10" t="s">
        <v>19</v>
      </c>
      <c r="C11" s="10"/>
      <c r="D11" s="10"/>
      <c r="E11" s="191">
        <f>C11*D11</f>
        <v>0</v>
      </c>
      <c r="F11" s="191"/>
      <c r="G11" t="s">
        <v>276</v>
      </c>
    </row>
    <row r="12" spans="1:7">
      <c r="A12" s="8" t="s">
        <v>277</v>
      </c>
      <c r="B12" s="10" t="s">
        <v>19</v>
      </c>
      <c r="C12" s="10"/>
      <c r="D12" s="10"/>
      <c r="E12" s="160"/>
      <c r="F12" s="160"/>
      <c r="G12" t="s">
        <v>278</v>
      </c>
    </row>
    <row r="13" spans="1:7">
      <c r="A13" s="8" t="s">
        <v>279</v>
      </c>
      <c r="B13" s="10" t="s">
        <v>19</v>
      </c>
      <c r="D13" s="10"/>
      <c r="E13" s="164"/>
      <c r="F13" s="165"/>
      <c r="G13" t="s">
        <v>280</v>
      </c>
    </row>
    <row r="14" spans="1:7">
      <c r="A14" s="8" t="s">
        <v>281</v>
      </c>
      <c r="B14" s="10" t="s">
        <v>13</v>
      </c>
      <c r="C14" s="10"/>
      <c r="D14" s="10"/>
      <c r="E14" s="164"/>
      <c r="F14" s="165"/>
      <c r="G14" t="s">
        <v>282</v>
      </c>
    </row>
    <row r="15" spans="1:7">
      <c r="A15" s="8" t="s">
        <v>283</v>
      </c>
      <c r="B15" s="10" t="s">
        <v>13</v>
      </c>
      <c r="C15" s="10"/>
      <c r="D15" s="10"/>
      <c r="E15" s="164"/>
      <c r="F15" s="165"/>
      <c r="G15" t="s">
        <v>284</v>
      </c>
    </row>
    <row r="16" spans="1:7">
      <c r="A16" s="111" t="s">
        <v>285</v>
      </c>
      <c r="B16" s="112" t="s">
        <v>18</v>
      </c>
      <c r="C16" s="8"/>
      <c r="D16" s="8"/>
      <c r="E16" s="8"/>
      <c r="F16" s="8"/>
      <c r="G16" t="s">
        <v>286</v>
      </c>
    </row>
    <row r="17" spans="1:7">
      <c r="A17" s="8" t="s">
        <v>287</v>
      </c>
      <c r="B17" s="10" t="s">
        <v>13</v>
      </c>
      <c r="C17" s="10"/>
      <c r="D17" s="10"/>
      <c r="E17" s="164"/>
      <c r="F17" s="165"/>
      <c r="G17" t="s">
        <v>288</v>
      </c>
    </row>
    <row r="18" spans="1:7">
      <c r="A18" s="22" t="s">
        <v>289</v>
      </c>
      <c r="B18" s="10" t="s">
        <v>16</v>
      </c>
      <c r="C18" s="10"/>
      <c r="D18" s="10"/>
      <c r="E18" s="164"/>
      <c r="F18" s="165"/>
    </row>
    <row r="19" spans="1:7" ht="21" customHeight="1">
      <c r="A19" s="22" t="s">
        <v>290</v>
      </c>
      <c r="B19" s="10" t="s">
        <v>18</v>
      </c>
      <c r="C19" s="10"/>
      <c r="D19" s="10"/>
      <c r="E19" s="164"/>
      <c r="F19" s="165"/>
    </row>
    <row r="20" spans="1:7" ht="18" customHeight="1">
      <c r="A20" s="22" t="s">
        <v>291</v>
      </c>
      <c r="B20" s="10" t="s">
        <v>18</v>
      </c>
      <c r="C20" s="10"/>
      <c r="D20" s="10"/>
      <c r="E20" s="164"/>
      <c r="F20" s="165"/>
    </row>
    <row r="21" spans="1:7">
      <c r="A21" s="8" t="s">
        <v>292</v>
      </c>
      <c r="B21" s="10" t="s">
        <v>16</v>
      </c>
      <c r="C21" s="34"/>
      <c r="D21" s="10"/>
      <c r="E21" s="191">
        <f>C21*D21</f>
        <v>0</v>
      </c>
      <c r="F21" s="191"/>
      <c r="G21" t="s">
        <v>293</v>
      </c>
    </row>
    <row r="22" spans="1:7">
      <c r="A22" s="8" t="s">
        <v>294</v>
      </c>
      <c r="B22" s="10" t="s">
        <v>13</v>
      </c>
      <c r="C22" s="10"/>
      <c r="D22" s="10"/>
      <c r="E22" s="160"/>
      <c r="F22" s="160"/>
    </row>
    <row r="23" spans="1:7" ht="20.25" customHeight="1">
      <c r="A23" s="22" t="s">
        <v>295</v>
      </c>
      <c r="B23" s="10" t="s">
        <v>18</v>
      </c>
      <c r="C23" s="10"/>
      <c r="D23" s="10"/>
      <c r="E23" s="160"/>
      <c r="F23" s="160"/>
    </row>
    <row r="24" spans="1:7" ht="15.6">
      <c r="A24" s="8"/>
      <c r="B24" s="10"/>
      <c r="C24" s="10"/>
      <c r="D24" s="16" t="s">
        <v>10</v>
      </c>
      <c r="E24" s="191">
        <f>SUM(E7:E21)</f>
        <v>0</v>
      </c>
      <c r="F24" s="191"/>
    </row>
  </sheetData>
  <mergeCells count="12">
    <mergeCell ref="E24:F24"/>
    <mergeCell ref="A1:C1"/>
    <mergeCell ref="E1:F1"/>
    <mergeCell ref="E2:F2"/>
    <mergeCell ref="E3:F3"/>
    <mergeCell ref="A5:F5"/>
    <mergeCell ref="E6:F6"/>
    <mergeCell ref="E7:F7"/>
    <mergeCell ref="E8:F8"/>
    <mergeCell ref="E9:F9"/>
    <mergeCell ref="E11:F11"/>
    <mergeCell ref="E21:F2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5"/>
  <sheetViews>
    <sheetView workbookViewId="0">
      <selection activeCell="A13" sqref="A13"/>
    </sheetView>
  </sheetViews>
  <sheetFormatPr defaultRowHeight="14.4"/>
  <cols>
    <col min="1" max="1" width="54.5546875" customWidth="1"/>
  </cols>
  <sheetData>
    <row r="1" spans="1:7" ht="15" customHeight="1">
      <c r="A1" s="192" t="s">
        <v>2</v>
      </c>
      <c r="B1" s="192"/>
      <c r="C1" s="192"/>
      <c r="D1" s="168"/>
      <c r="E1" s="195"/>
      <c r="F1" s="195"/>
    </row>
    <row r="2" spans="1:7" ht="15" customHeight="1">
      <c r="A2" s="91" t="s">
        <v>134</v>
      </c>
      <c r="B2" s="92" t="s">
        <v>4</v>
      </c>
      <c r="C2" s="4"/>
      <c r="D2" s="167"/>
      <c r="E2" s="193"/>
      <c r="F2" s="193"/>
    </row>
    <row r="3" spans="1:7" ht="15" customHeight="1">
      <c r="A3" s="91" t="s">
        <v>269</v>
      </c>
      <c r="B3" s="92" t="s">
        <v>16</v>
      </c>
      <c r="C3" s="4"/>
      <c r="D3" s="167"/>
      <c r="E3" s="193"/>
      <c r="F3" s="193"/>
    </row>
    <row r="4" spans="1:7" ht="15" customHeight="1">
      <c r="A4" s="93" t="s">
        <v>137</v>
      </c>
      <c r="B4" s="92" t="s">
        <v>5</v>
      </c>
      <c r="C4" s="4"/>
      <c r="D4" s="167"/>
      <c r="E4" s="87"/>
      <c r="F4" s="87"/>
    </row>
    <row r="5" spans="1:7" ht="21" customHeight="1">
      <c r="A5" s="192" t="s">
        <v>14</v>
      </c>
      <c r="B5" s="192"/>
      <c r="C5" s="192"/>
      <c r="D5" s="192"/>
      <c r="E5" s="192"/>
      <c r="F5" s="192"/>
    </row>
    <row r="6" spans="1:7">
      <c r="A6" s="169" t="s">
        <v>7</v>
      </c>
      <c r="B6" s="169" t="s">
        <v>28</v>
      </c>
      <c r="C6" s="15" t="s">
        <v>27</v>
      </c>
      <c r="D6" s="15" t="s">
        <v>29</v>
      </c>
      <c r="E6" s="202" t="s">
        <v>30</v>
      </c>
      <c r="F6" s="202"/>
    </row>
    <row r="7" spans="1:7" hidden="1">
      <c r="A7" s="8" t="s">
        <v>297</v>
      </c>
      <c r="B7" s="10" t="s">
        <v>13</v>
      </c>
      <c r="C7" s="10"/>
      <c r="D7" s="10"/>
      <c r="E7" s="191">
        <f>C7*D7</f>
        <v>0</v>
      </c>
      <c r="F7" s="191"/>
    </row>
    <row r="8" spans="1:7" ht="28.5" customHeight="1">
      <c r="A8" s="22" t="s">
        <v>298</v>
      </c>
      <c r="B8" s="10" t="s">
        <v>13</v>
      </c>
      <c r="C8" s="10"/>
      <c r="D8" s="10"/>
      <c r="E8" s="210">
        <f>C8*D8</f>
        <v>0</v>
      </c>
      <c r="F8" s="211"/>
      <c r="G8" s="172"/>
    </row>
    <row r="9" spans="1:7">
      <c r="A9" s="8" t="s">
        <v>299</v>
      </c>
      <c r="B9" s="10" t="s">
        <v>19</v>
      </c>
      <c r="C9" s="10"/>
      <c r="D9" s="10"/>
      <c r="E9" s="166"/>
      <c r="F9" s="166"/>
      <c r="G9" t="s">
        <v>300</v>
      </c>
    </row>
    <row r="10" spans="1:7">
      <c r="A10" s="8" t="s">
        <v>301</v>
      </c>
      <c r="B10" s="10" t="s">
        <v>18</v>
      </c>
      <c r="C10" s="10"/>
      <c r="D10" s="10"/>
      <c r="E10" s="191">
        <f>C10*D10</f>
        <v>0</v>
      </c>
      <c r="F10" s="191"/>
      <c r="G10" t="s">
        <v>302</v>
      </c>
    </row>
    <row r="11" spans="1:7">
      <c r="A11" s="8" t="s">
        <v>303</v>
      </c>
      <c r="B11" s="10" t="s">
        <v>13</v>
      </c>
      <c r="C11" s="10"/>
      <c r="D11" s="10"/>
      <c r="E11" s="166"/>
      <c r="F11" s="166"/>
      <c r="G11" t="s">
        <v>304</v>
      </c>
    </row>
    <row r="12" spans="1:7">
      <c r="A12" s="8" t="s">
        <v>305</v>
      </c>
      <c r="B12" s="10" t="s">
        <v>140</v>
      </c>
      <c r="D12" s="10"/>
      <c r="E12" s="170"/>
      <c r="F12" s="171"/>
    </row>
    <row r="13" spans="1:7">
      <c r="A13" s="8" t="s">
        <v>306</v>
      </c>
      <c r="B13" s="10" t="s">
        <v>307</v>
      </c>
      <c r="C13" s="10"/>
      <c r="D13" s="10"/>
      <c r="E13" s="170"/>
      <c r="F13" s="171"/>
      <c r="G13" t="s">
        <v>156</v>
      </c>
    </row>
    <row r="14" spans="1:7">
      <c r="A14" s="8" t="s">
        <v>308</v>
      </c>
      <c r="B14" s="10" t="s">
        <v>16</v>
      </c>
      <c r="C14" s="10"/>
      <c r="D14" s="10"/>
      <c r="E14" s="170"/>
      <c r="F14" s="171"/>
    </row>
    <row r="15" spans="1:7" ht="15.6">
      <c r="A15" s="8"/>
      <c r="B15" s="10"/>
      <c r="C15" s="10"/>
      <c r="D15" s="16" t="s">
        <v>10</v>
      </c>
      <c r="E15" s="191">
        <f>SUM(E7:E14)</f>
        <v>0</v>
      </c>
      <c r="F15" s="191"/>
    </row>
  </sheetData>
  <mergeCells count="10">
    <mergeCell ref="E7:F7"/>
    <mergeCell ref="E8:F8"/>
    <mergeCell ref="E10:F10"/>
    <mergeCell ref="E15:F15"/>
    <mergeCell ref="A1:C1"/>
    <mergeCell ref="E1:F1"/>
    <mergeCell ref="E2:F2"/>
    <mergeCell ref="E3:F3"/>
    <mergeCell ref="A5:F5"/>
    <mergeCell ref="E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3"/>
  <sheetViews>
    <sheetView topLeftCell="A28" zoomScale="115" zoomScaleNormal="115" workbookViewId="0">
      <selection activeCell="D54" sqref="D54"/>
    </sheetView>
  </sheetViews>
  <sheetFormatPr defaultRowHeight="14.4"/>
  <cols>
    <col min="1" max="1" width="44" customWidth="1"/>
    <col min="2" max="2" width="7" style="12" customWidth="1"/>
    <col min="3" max="3" width="10.5546875" style="12" customWidth="1"/>
    <col min="4" max="4" width="12.5546875" style="12" customWidth="1"/>
    <col min="5" max="5" width="1.5546875" style="13" customWidth="1"/>
    <col min="6" max="6" width="15.5546875" style="13" customWidth="1"/>
  </cols>
  <sheetData>
    <row r="1" spans="1:6" ht="15" customHeight="1">
      <c r="A1" s="7"/>
      <c r="B1" s="14"/>
      <c r="C1" s="6"/>
      <c r="D1" s="6"/>
      <c r="E1" s="1"/>
      <c r="F1" s="1"/>
    </row>
    <row r="2" spans="1:6" ht="15" customHeight="1">
      <c r="A2" s="7"/>
      <c r="B2" s="14"/>
      <c r="C2" s="6"/>
      <c r="D2" s="6"/>
      <c r="E2" s="1"/>
      <c r="F2" s="1"/>
    </row>
    <row r="3" spans="1:6" ht="15" customHeight="1">
      <c r="A3" s="7"/>
      <c r="B3" s="14"/>
      <c r="C3" s="6"/>
      <c r="D3" s="6"/>
      <c r="E3" s="1"/>
      <c r="F3" s="1"/>
    </row>
    <row r="4" spans="1:6" ht="15" customHeight="1">
      <c r="A4" s="7"/>
      <c r="B4" s="83"/>
      <c r="C4" s="6"/>
      <c r="D4" s="6"/>
      <c r="E4" s="1"/>
      <c r="F4" s="1"/>
    </row>
    <row r="5" spans="1:6" ht="15" customHeight="1">
      <c r="A5" s="7"/>
      <c r="B5" s="83"/>
      <c r="C5" s="6"/>
      <c r="D5" s="6"/>
      <c r="E5" s="1"/>
      <c r="F5" s="1"/>
    </row>
    <row r="6" spans="1:6" ht="15" customHeight="1">
      <c r="A6" s="7"/>
      <c r="B6" s="83"/>
      <c r="C6" s="6"/>
      <c r="D6" s="6"/>
      <c r="E6" s="1"/>
      <c r="F6" s="1"/>
    </row>
    <row r="7" spans="1:6" ht="15" customHeight="1">
      <c r="A7" s="90" t="s">
        <v>125</v>
      </c>
      <c r="B7" s="198"/>
      <c r="C7" s="198"/>
      <c r="D7" s="89"/>
      <c r="E7" s="89"/>
      <c r="F7" s="89"/>
    </row>
    <row r="8" spans="1:6" ht="15" customHeight="1">
      <c r="A8" s="90" t="s">
        <v>126</v>
      </c>
      <c r="B8" s="198"/>
      <c r="C8" s="198"/>
      <c r="D8" s="89"/>
      <c r="E8" s="89"/>
      <c r="F8" s="89"/>
    </row>
    <row r="9" spans="1:6" ht="15" customHeight="1">
      <c r="A9" s="90" t="s">
        <v>127</v>
      </c>
      <c r="B9" s="198"/>
      <c r="C9" s="198"/>
      <c r="D9" s="89"/>
      <c r="E9" s="89"/>
      <c r="F9" s="89"/>
    </row>
    <row r="10" spans="1:6" ht="15" customHeight="1">
      <c r="A10" s="7"/>
      <c r="B10" s="9"/>
      <c r="C10" s="9"/>
      <c r="D10" s="85"/>
      <c r="E10" s="1"/>
      <c r="F10" s="1"/>
    </row>
    <row r="11" spans="1:6" ht="15" customHeight="1">
      <c r="A11" s="5"/>
      <c r="B11" s="83"/>
      <c r="C11" s="83"/>
      <c r="D11" s="83"/>
      <c r="E11" s="194"/>
      <c r="F11" s="194"/>
    </row>
    <row r="12" spans="1:6" ht="15" customHeight="1">
      <c r="A12" s="7"/>
      <c r="B12" s="83"/>
      <c r="C12" s="6"/>
      <c r="D12" s="6"/>
      <c r="E12" s="1"/>
      <c r="F12" s="1"/>
    </row>
    <row r="13" spans="1:6" ht="15" customHeight="1">
      <c r="A13" s="192" t="s">
        <v>2</v>
      </c>
      <c r="B13" s="192"/>
      <c r="C13" s="192"/>
      <c r="D13" s="84"/>
      <c r="E13" s="195"/>
      <c r="F13" s="195"/>
    </row>
    <row r="14" spans="1:6" ht="15" customHeight="1">
      <c r="A14" s="91" t="s">
        <v>3</v>
      </c>
      <c r="B14" s="92" t="s">
        <v>4</v>
      </c>
      <c r="C14" s="4"/>
      <c r="D14" s="85"/>
      <c r="E14" s="193"/>
      <c r="F14" s="193"/>
    </row>
    <row r="15" spans="1:6" ht="15" customHeight="1">
      <c r="A15" s="91" t="s">
        <v>124</v>
      </c>
      <c r="B15" s="92" t="s">
        <v>5</v>
      </c>
      <c r="C15" s="4"/>
      <c r="D15" s="85"/>
      <c r="E15" s="193"/>
      <c r="F15" s="193"/>
    </row>
    <row r="16" spans="1:6" ht="15" customHeight="1">
      <c r="A16" s="93" t="s">
        <v>6</v>
      </c>
      <c r="B16" s="92" t="s">
        <v>5</v>
      </c>
      <c r="C16" s="4"/>
      <c r="D16" s="85"/>
      <c r="E16" s="87"/>
      <c r="F16" s="87"/>
    </row>
    <row r="17" spans="1:6" ht="15" customHeight="1">
      <c r="A17" s="192" t="s">
        <v>14</v>
      </c>
      <c r="B17" s="192"/>
      <c r="C17" s="192"/>
      <c r="D17" s="192"/>
      <c r="E17" s="192"/>
      <c r="F17" s="192"/>
    </row>
    <row r="18" spans="1:6">
      <c r="A18" s="17" t="s">
        <v>7</v>
      </c>
      <c r="B18" s="17" t="s">
        <v>28</v>
      </c>
      <c r="C18" s="15" t="s">
        <v>27</v>
      </c>
      <c r="D18" s="15" t="s">
        <v>29</v>
      </c>
      <c r="E18" s="202" t="s">
        <v>30</v>
      </c>
      <c r="F18" s="202"/>
    </row>
    <row r="19" spans="1:6">
      <c r="A19" s="8" t="s">
        <v>15</v>
      </c>
      <c r="B19" s="10" t="s">
        <v>16</v>
      </c>
      <c r="C19" s="10"/>
      <c r="D19" s="10"/>
      <c r="E19" s="191">
        <f>C19*D19</f>
        <v>0</v>
      </c>
      <c r="F19" s="191"/>
    </row>
    <row r="20" spans="1:6">
      <c r="A20" s="8" t="s">
        <v>17</v>
      </c>
      <c r="B20" s="10" t="s">
        <v>18</v>
      </c>
      <c r="C20" s="10"/>
      <c r="D20" s="10"/>
      <c r="E20" s="191">
        <f t="shared" ref="E20:E30" si="0">C20*D20</f>
        <v>0</v>
      </c>
      <c r="F20" s="191"/>
    </row>
    <row r="21" spans="1:6">
      <c r="A21" s="8" t="s">
        <v>95</v>
      </c>
      <c r="B21" s="10" t="s">
        <v>19</v>
      </c>
      <c r="C21" s="10"/>
      <c r="D21" s="10"/>
      <c r="E21" s="191">
        <f t="shared" si="0"/>
        <v>0</v>
      </c>
      <c r="F21" s="191"/>
    </row>
    <row r="22" spans="1:6">
      <c r="A22" s="21" t="s">
        <v>96</v>
      </c>
      <c r="B22" s="10" t="s">
        <v>19</v>
      </c>
      <c r="C22" s="10"/>
      <c r="D22" s="10"/>
      <c r="E22" s="191">
        <f t="shared" ref="E22" si="1">C22*D22</f>
        <v>0</v>
      </c>
      <c r="F22" s="191"/>
    </row>
    <row r="23" spans="1:6">
      <c r="A23" s="8" t="s">
        <v>95</v>
      </c>
      <c r="B23" s="10" t="s">
        <v>19</v>
      </c>
      <c r="C23" s="10"/>
      <c r="D23" s="10"/>
      <c r="E23" s="69"/>
      <c r="F23" s="69"/>
    </row>
    <row r="24" spans="1:6">
      <c r="A24" s="8" t="s">
        <v>20</v>
      </c>
      <c r="B24" s="10" t="s">
        <v>13</v>
      </c>
      <c r="C24" s="10"/>
      <c r="D24" s="10"/>
      <c r="E24" s="191">
        <f t="shared" si="0"/>
        <v>0</v>
      </c>
      <c r="F24" s="191"/>
    </row>
    <row r="25" spans="1:6">
      <c r="A25" s="8" t="s">
        <v>21</v>
      </c>
      <c r="B25" s="10" t="s">
        <v>13</v>
      </c>
      <c r="C25" s="10"/>
      <c r="D25" s="10"/>
      <c r="E25" s="191">
        <f t="shared" si="0"/>
        <v>0</v>
      </c>
      <c r="F25" s="191"/>
    </row>
    <row r="26" spans="1:6">
      <c r="A26" s="8" t="s">
        <v>22</v>
      </c>
      <c r="B26" s="10"/>
      <c r="C26" s="10"/>
      <c r="D26" s="10"/>
      <c r="E26" s="191">
        <f t="shared" si="0"/>
        <v>0</v>
      </c>
      <c r="F26" s="191"/>
    </row>
    <row r="27" spans="1:6">
      <c r="A27" s="8" t="s">
        <v>23</v>
      </c>
      <c r="B27" s="10" t="s">
        <v>13</v>
      </c>
      <c r="C27" s="10"/>
      <c r="D27" s="10"/>
      <c r="E27" s="191">
        <f t="shared" si="0"/>
        <v>0</v>
      </c>
      <c r="F27" s="191"/>
    </row>
    <row r="28" spans="1:6">
      <c r="A28" s="8" t="s">
        <v>128</v>
      </c>
      <c r="B28" s="10" t="s">
        <v>16</v>
      </c>
      <c r="C28" s="10"/>
      <c r="D28" s="10"/>
      <c r="E28" s="191">
        <f t="shared" si="0"/>
        <v>0</v>
      </c>
      <c r="F28" s="191"/>
    </row>
    <row r="29" spans="1:6">
      <c r="A29" s="8" t="s">
        <v>129</v>
      </c>
      <c r="B29" s="10" t="s">
        <v>11</v>
      </c>
      <c r="C29" s="25"/>
      <c r="D29" s="10"/>
      <c r="E29" s="24"/>
      <c r="F29" s="24"/>
    </row>
    <row r="30" spans="1:6">
      <c r="A30" s="8" t="s">
        <v>26</v>
      </c>
      <c r="B30" s="10" t="s">
        <v>8</v>
      </c>
      <c r="C30" s="10"/>
      <c r="D30" s="10"/>
      <c r="E30" s="191">
        <f t="shared" si="0"/>
        <v>0</v>
      </c>
      <c r="F30" s="191"/>
    </row>
    <row r="31" spans="1:6">
      <c r="A31" s="8" t="s">
        <v>97</v>
      </c>
      <c r="B31" s="10" t="s">
        <v>8</v>
      </c>
      <c r="C31" s="10"/>
      <c r="D31" s="10"/>
      <c r="E31" s="73"/>
      <c r="F31" s="73"/>
    </row>
    <row r="32" spans="1:6">
      <c r="A32" s="8" t="s">
        <v>98</v>
      </c>
      <c r="B32" s="10" t="s">
        <v>8</v>
      </c>
      <c r="C32" s="10"/>
      <c r="D32" s="10"/>
      <c r="E32" s="73"/>
      <c r="F32" s="73"/>
    </row>
    <row r="33" spans="1:6">
      <c r="A33" s="108" t="s">
        <v>133</v>
      </c>
      <c r="B33" s="109"/>
      <c r="C33" s="109"/>
      <c r="D33" s="109"/>
      <c r="E33" s="110"/>
      <c r="F33" s="110"/>
    </row>
    <row r="34" spans="1:6">
      <c r="A34" s="8" t="s">
        <v>129</v>
      </c>
      <c r="B34" s="10" t="s">
        <v>11</v>
      </c>
      <c r="C34" s="34"/>
      <c r="D34" s="10"/>
      <c r="E34" s="106"/>
      <c r="F34" s="106"/>
    </row>
    <row r="35" spans="1:6">
      <c r="A35" s="8" t="s">
        <v>128</v>
      </c>
      <c r="B35" s="10" t="s">
        <v>16</v>
      </c>
      <c r="C35" s="10"/>
      <c r="D35" s="10"/>
      <c r="E35" s="106"/>
      <c r="F35" s="106"/>
    </row>
    <row r="36" spans="1:6">
      <c r="A36" s="8" t="s">
        <v>24</v>
      </c>
      <c r="B36" s="10" t="s">
        <v>5</v>
      </c>
      <c r="C36" s="10"/>
      <c r="D36" s="10"/>
      <c r="E36" s="191">
        <f>C36*D36</f>
        <v>0</v>
      </c>
      <c r="F36" s="191"/>
    </row>
    <row r="37" spans="1:6">
      <c r="A37" s="8" t="s">
        <v>25</v>
      </c>
      <c r="B37" s="10" t="s">
        <v>5</v>
      </c>
      <c r="C37" s="10"/>
      <c r="D37" s="10"/>
      <c r="E37" s="191">
        <f>C37*D37</f>
        <v>0</v>
      </c>
      <c r="F37" s="191"/>
    </row>
    <row r="38" spans="1:6">
      <c r="A38" s="8" t="s">
        <v>38</v>
      </c>
      <c r="B38" s="10" t="s">
        <v>13</v>
      </c>
      <c r="C38" s="10"/>
      <c r="D38" s="10"/>
      <c r="E38" s="191">
        <f>C38*D38</f>
        <v>0</v>
      </c>
      <c r="F38" s="191"/>
    </row>
    <row r="39" spans="1:6">
      <c r="A39" s="8" t="s">
        <v>99</v>
      </c>
      <c r="B39" s="10" t="s">
        <v>100</v>
      </c>
      <c r="C39" s="10">
        <f>(C36+C37)/1.05*5</f>
        <v>0</v>
      </c>
      <c r="D39" s="10"/>
      <c r="E39" s="106"/>
      <c r="F39" s="106"/>
    </row>
    <row r="40" spans="1:6" ht="15.6">
      <c r="A40" s="8"/>
      <c r="B40" s="10"/>
      <c r="C40" s="10"/>
      <c r="D40" s="16" t="s">
        <v>10</v>
      </c>
      <c r="E40" s="191">
        <f>SUM(E19:E30)</f>
        <v>0</v>
      </c>
      <c r="F40" s="191"/>
    </row>
    <row r="42" spans="1:6">
      <c r="A42" s="120" t="s">
        <v>165</v>
      </c>
      <c r="B42" s="121"/>
      <c r="C42" s="121"/>
    </row>
    <row r="43" spans="1:6">
      <c r="A43" s="8" t="s">
        <v>169</v>
      </c>
      <c r="B43" s="10" t="s">
        <v>13</v>
      </c>
      <c r="C43" s="10"/>
    </row>
    <row r="44" spans="1:6">
      <c r="A44" s="8" t="s">
        <v>170</v>
      </c>
      <c r="B44" s="10" t="s">
        <v>13</v>
      </c>
      <c r="C44" s="10"/>
    </row>
    <row r="45" spans="1:6">
      <c r="A45" s="8" t="s">
        <v>166</v>
      </c>
      <c r="B45" s="10" t="s">
        <v>13</v>
      </c>
      <c r="C45" s="10"/>
    </row>
    <row r="46" spans="1:6">
      <c r="A46" s="8" t="s">
        <v>167</v>
      </c>
      <c r="B46" s="10" t="s">
        <v>13</v>
      </c>
      <c r="C46" s="10"/>
    </row>
    <row r="47" spans="1:6">
      <c r="A47" s="8" t="s">
        <v>168</v>
      </c>
      <c r="B47" s="10" t="s">
        <v>16</v>
      </c>
      <c r="C47" s="10"/>
    </row>
    <row r="48" spans="1:6">
      <c r="A48" s="122" t="s">
        <v>171</v>
      </c>
      <c r="B48" s="10" t="s">
        <v>13</v>
      </c>
      <c r="C48" s="10"/>
    </row>
    <row r="49" spans="1:8">
      <c r="A49" s="122" t="s">
        <v>172</v>
      </c>
      <c r="B49" s="10" t="s">
        <v>13</v>
      </c>
      <c r="C49" s="10"/>
    </row>
    <row r="50" spans="1:8">
      <c r="A50" s="122" t="s">
        <v>174</v>
      </c>
      <c r="B50" s="10" t="s">
        <v>13</v>
      </c>
      <c r="C50" s="10"/>
    </row>
    <row r="51" spans="1:8">
      <c r="A51" s="122" t="s">
        <v>173</v>
      </c>
      <c r="B51" s="10" t="s">
        <v>13</v>
      </c>
      <c r="C51" s="10"/>
    </row>
    <row r="52" spans="1:8">
      <c r="A52" s="111" t="s">
        <v>185</v>
      </c>
      <c r="D52" s="193" t="s">
        <v>186</v>
      </c>
      <c r="E52" s="193"/>
      <c r="F52" s="193"/>
      <c r="G52" s="193"/>
    </row>
    <row r="53" spans="1:8">
      <c r="D53" s="193" t="s">
        <v>187</v>
      </c>
      <c r="E53" s="193"/>
      <c r="F53" s="193"/>
      <c r="G53" s="193"/>
      <c r="H53" s="193"/>
    </row>
  </sheetData>
  <mergeCells count="26">
    <mergeCell ref="E18:F18"/>
    <mergeCell ref="E19:F19"/>
    <mergeCell ref="E21:F21"/>
    <mergeCell ref="E20:F20"/>
    <mergeCell ref="E14:F14"/>
    <mergeCell ref="A17:F17"/>
    <mergeCell ref="E15:F15"/>
    <mergeCell ref="B7:C7"/>
    <mergeCell ref="B8:C8"/>
    <mergeCell ref="B9:C9"/>
    <mergeCell ref="E11:F11"/>
    <mergeCell ref="A13:C13"/>
    <mergeCell ref="E13:F13"/>
    <mergeCell ref="E22:F22"/>
    <mergeCell ref="E24:F24"/>
    <mergeCell ref="E25:F25"/>
    <mergeCell ref="E26:F26"/>
    <mergeCell ref="E27:F27"/>
    <mergeCell ref="E28:F28"/>
    <mergeCell ref="E36:F36"/>
    <mergeCell ref="E37:F37"/>
    <mergeCell ref="E38:F38"/>
    <mergeCell ref="D53:H53"/>
    <mergeCell ref="D52:G52"/>
    <mergeCell ref="E40:F40"/>
    <mergeCell ref="E30:F30"/>
  </mergeCells>
  <pageMargins left="0.70866141732283472" right="0.31496062992125984" top="0.27559055118110237" bottom="0.15748031496062992" header="0.15748031496062992" footer="0.1574803149606299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4"/>
  <sheetViews>
    <sheetView topLeftCell="A13" zoomScale="118" zoomScaleNormal="118" workbookViewId="0">
      <selection activeCell="A28" sqref="A28"/>
    </sheetView>
  </sheetViews>
  <sheetFormatPr defaultRowHeight="14.4"/>
  <cols>
    <col min="1" max="1" width="41.88671875" customWidth="1"/>
    <col min="2" max="2" width="8.5546875" customWidth="1"/>
    <col min="3" max="3" width="10.5546875" customWidth="1"/>
    <col min="4" max="4" width="12" customWidth="1"/>
    <col min="5" max="5" width="1.5546875" customWidth="1"/>
    <col min="6" max="6" width="16.6640625" customWidth="1"/>
  </cols>
  <sheetData>
    <row r="1" spans="1:7">
      <c r="A1" s="7"/>
      <c r="B1" s="18"/>
      <c r="C1" s="6"/>
      <c r="D1" s="6"/>
      <c r="E1" s="1"/>
      <c r="F1" s="1"/>
    </row>
    <row r="2" spans="1:7">
      <c r="A2" s="7"/>
      <c r="B2" s="18"/>
      <c r="C2" s="6"/>
      <c r="D2" s="6"/>
      <c r="E2" s="1"/>
      <c r="F2" s="1"/>
    </row>
    <row r="3" spans="1:7">
      <c r="A3" s="7"/>
      <c r="B3" s="9"/>
      <c r="C3" s="9"/>
      <c r="D3" s="19"/>
      <c r="E3" s="1"/>
      <c r="F3" s="1"/>
    </row>
    <row r="4" spans="1:7">
      <c r="A4" s="7"/>
      <c r="B4" s="9"/>
      <c r="C4" s="9"/>
      <c r="D4" s="85"/>
      <c r="E4" s="1"/>
      <c r="F4" s="1"/>
    </row>
    <row r="5" spans="1:7">
      <c r="A5" s="7"/>
      <c r="B5" s="9"/>
      <c r="C5" s="9"/>
      <c r="D5" s="85"/>
      <c r="E5" s="1"/>
      <c r="F5" s="1"/>
    </row>
    <row r="6" spans="1:7">
      <c r="A6" s="7"/>
      <c r="B6" s="9"/>
      <c r="C6" s="9"/>
      <c r="D6" s="85"/>
      <c r="E6" s="1"/>
      <c r="F6" s="1"/>
    </row>
    <row r="7" spans="1:7" ht="15" customHeight="1">
      <c r="A7" s="90" t="s">
        <v>125</v>
      </c>
      <c r="B7" s="198"/>
      <c r="C7" s="198"/>
      <c r="D7" s="89"/>
      <c r="E7" s="89"/>
      <c r="F7" s="89"/>
      <c r="G7" s="89"/>
    </row>
    <row r="8" spans="1:7" ht="15" customHeight="1">
      <c r="A8" s="90" t="s">
        <v>126</v>
      </c>
      <c r="B8" s="198"/>
      <c r="C8" s="198"/>
      <c r="D8" s="89"/>
      <c r="E8" s="89"/>
      <c r="F8" s="89"/>
      <c r="G8" s="89"/>
    </row>
    <row r="9" spans="1:7" ht="15" customHeight="1">
      <c r="A9" s="90" t="s">
        <v>127</v>
      </c>
      <c r="B9" s="198"/>
      <c r="C9" s="198"/>
      <c r="D9" s="89"/>
      <c r="E9" s="89"/>
      <c r="F9" s="89"/>
      <c r="G9" s="89"/>
    </row>
    <row r="10" spans="1:7" ht="15" customHeight="1">
      <c r="A10" s="7"/>
      <c r="B10" s="9"/>
      <c r="C10" s="9"/>
      <c r="D10" s="85"/>
      <c r="E10" s="1"/>
      <c r="F10" s="1"/>
    </row>
    <row r="11" spans="1:7" ht="15" customHeight="1">
      <c r="A11" s="5"/>
      <c r="B11" s="83"/>
      <c r="C11" s="83"/>
      <c r="D11" s="83"/>
      <c r="E11" s="194"/>
      <c r="F11" s="194"/>
    </row>
    <row r="12" spans="1:7" ht="15" customHeight="1">
      <c r="A12" s="7"/>
      <c r="B12" s="83"/>
      <c r="C12" s="6"/>
      <c r="D12" s="6"/>
      <c r="E12" s="1"/>
      <c r="F12" s="1"/>
    </row>
    <row r="13" spans="1:7" ht="15" customHeight="1">
      <c r="A13" s="192" t="s">
        <v>2</v>
      </c>
      <c r="B13" s="192"/>
      <c r="C13" s="192"/>
      <c r="D13" s="84"/>
      <c r="E13" s="195"/>
      <c r="F13" s="195"/>
    </row>
    <row r="14" spans="1:7" ht="15" customHeight="1">
      <c r="A14" s="91" t="s">
        <v>3</v>
      </c>
      <c r="B14" s="92" t="s">
        <v>4</v>
      </c>
      <c r="C14" s="4"/>
      <c r="D14" s="85"/>
      <c r="E14" s="193"/>
      <c r="F14" s="193"/>
    </row>
    <row r="15" spans="1:7" ht="15" customHeight="1">
      <c r="A15" s="91" t="s">
        <v>124</v>
      </c>
      <c r="B15" s="92" t="s">
        <v>5</v>
      </c>
      <c r="C15" s="4"/>
      <c r="D15" s="85"/>
      <c r="E15" s="193"/>
      <c r="F15" s="193"/>
    </row>
    <row r="16" spans="1:7" ht="15" customHeight="1">
      <c r="A16" s="93" t="s">
        <v>6</v>
      </c>
      <c r="B16" s="92" t="s">
        <v>5</v>
      </c>
      <c r="C16" s="4"/>
      <c r="D16" s="85"/>
      <c r="E16" s="87"/>
      <c r="F16" s="87"/>
    </row>
    <row r="17" spans="1:6" ht="21" customHeight="1">
      <c r="A17" s="192" t="s">
        <v>14</v>
      </c>
      <c r="B17" s="192"/>
      <c r="C17" s="192"/>
      <c r="D17" s="192"/>
      <c r="E17" s="192"/>
      <c r="F17" s="192"/>
    </row>
    <row r="18" spans="1:6">
      <c r="A18" s="20" t="s">
        <v>7</v>
      </c>
      <c r="B18" s="20" t="s">
        <v>28</v>
      </c>
      <c r="C18" s="15" t="s">
        <v>27</v>
      </c>
      <c r="D18" s="15" t="s">
        <v>29</v>
      </c>
      <c r="E18" s="202" t="s">
        <v>30</v>
      </c>
      <c r="F18" s="202"/>
    </row>
    <row r="19" spans="1:6">
      <c r="A19" s="127" t="s">
        <v>199</v>
      </c>
      <c r="B19" s="10" t="s">
        <v>33</v>
      </c>
      <c r="C19" s="10"/>
      <c r="D19" s="10"/>
      <c r="E19" s="191">
        <f>C19*D19</f>
        <v>0</v>
      </c>
      <c r="F19" s="191"/>
    </row>
    <row r="20" spans="1:6">
      <c r="A20" s="8" t="s">
        <v>34</v>
      </c>
      <c r="B20" s="10" t="s">
        <v>16</v>
      </c>
      <c r="C20" s="10"/>
      <c r="D20" s="10"/>
      <c r="E20" s="191">
        <f t="shared" ref="E20:E23" si="0">C20*D20</f>
        <v>0</v>
      </c>
      <c r="F20" s="191"/>
    </row>
    <row r="21" spans="1:6">
      <c r="A21" s="8" t="s">
        <v>35</v>
      </c>
      <c r="B21" s="10" t="s">
        <v>16</v>
      </c>
      <c r="C21" s="10"/>
      <c r="D21" s="10"/>
      <c r="E21" s="191">
        <f t="shared" si="0"/>
        <v>0</v>
      </c>
      <c r="F21" s="191"/>
    </row>
    <row r="22" spans="1:6">
      <c r="A22" s="22" t="s">
        <v>36</v>
      </c>
      <c r="B22" s="10" t="s">
        <v>19</v>
      </c>
      <c r="C22" s="10"/>
      <c r="D22" s="10"/>
      <c r="E22" s="191">
        <f t="shared" si="0"/>
        <v>0</v>
      </c>
      <c r="F22" s="191"/>
    </row>
    <row r="23" spans="1:6">
      <c r="A23" s="8" t="s">
        <v>37</v>
      </c>
      <c r="B23" s="10" t="s">
        <v>16</v>
      </c>
      <c r="C23" s="10"/>
      <c r="D23" s="10"/>
      <c r="E23" s="191">
        <f t="shared" si="0"/>
        <v>0</v>
      </c>
      <c r="F23" s="191"/>
    </row>
    <row r="24" spans="1:6">
      <c r="A24" s="8" t="s">
        <v>26</v>
      </c>
      <c r="B24" s="10" t="s">
        <v>8</v>
      </c>
      <c r="C24" s="10"/>
      <c r="D24" s="10"/>
      <c r="E24" s="73"/>
      <c r="F24" s="73"/>
    </row>
    <row r="25" spans="1:6">
      <c r="A25" s="8" t="s">
        <v>97</v>
      </c>
      <c r="B25" s="10" t="s">
        <v>8</v>
      </c>
      <c r="C25" s="10"/>
      <c r="D25" s="10"/>
      <c r="E25" s="73"/>
      <c r="F25" s="73"/>
    </row>
    <row r="26" spans="1:6">
      <c r="A26" s="8" t="s">
        <v>98</v>
      </c>
      <c r="B26" s="10" t="s">
        <v>8</v>
      </c>
      <c r="C26" s="10"/>
      <c r="D26" s="10"/>
      <c r="E26" s="73"/>
      <c r="F26" s="73"/>
    </row>
    <row r="27" spans="1:6">
      <c r="A27" s="108" t="s">
        <v>133</v>
      </c>
      <c r="B27" s="109"/>
      <c r="C27" s="109"/>
      <c r="D27" s="109"/>
      <c r="E27" s="110"/>
      <c r="F27" s="110"/>
    </row>
    <row r="28" spans="1:6">
      <c r="A28" s="127" t="s">
        <v>199</v>
      </c>
      <c r="B28" s="10" t="s">
        <v>33</v>
      </c>
      <c r="C28" s="10"/>
      <c r="D28" s="10"/>
      <c r="E28" s="191">
        <f>C28*D28</f>
        <v>0</v>
      </c>
      <c r="F28" s="191"/>
    </row>
    <row r="29" spans="1:6">
      <c r="A29" s="8" t="s">
        <v>107</v>
      </c>
      <c r="B29" s="10" t="s">
        <v>16</v>
      </c>
      <c r="C29" s="10"/>
      <c r="D29" s="10"/>
      <c r="E29" s="106"/>
      <c r="F29" s="106"/>
    </row>
    <row r="30" spans="1:6">
      <c r="A30" s="8" t="s">
        <v>25</v>
      </c>
      <c r="B30" s="10" t="s">
        <v>5</v>
      </c>
      <c r="C30" s="10"/>
      <c r="D30" s="10"/>
      <c r="E30" s="191">
        <f>C30*D30</f>
        <v>0</v>
      </c>
      <c r="F30" s="191"/>
    </row>
    <row r="31" spans="1:6">
      <c r="A31" s="8" t="s">
        <v>38</v>
      </c>
      <c r="B31" s="10" t="s">
        <v>13</v>
      </c>
      <c r="C31" s="10"/>
      <c r="D31" s="10"/>
      <c r="E31" s="191">
        <f>C31*D31</f>
        <v>0</v>
      </c>
      <c r="F31" s="191"/>
    </row>
    <row r="32" spans="1:6">
      <c r="A32" s="8" t="s">
        <v>99</v>
      </c>
      <c r="B32" s="10" t="s">
        <v>100</v>
      </c>
      <c r="C32" s="10"/>
      <c r="D32" s="10"/>
      <c r="E32" s="106"/>
      <c r="F32" s="106"/>
    </row>
    <row r="33" spans="1:6">
      <c r="A33" s="8" t="s">
        <v>132</v>
      </c>
      <c r="B33" s="10" t="s">
        <v>72</v>
      </c>
      <c r="C33" s="10"/>
      <c r="D33" s="10"/>
      <c r="E33" s="191">
        <f t="shared" ref="E33" si="1">C33*D33</f>
        <v>0</v>
      </c>
      <c r="F33" s="191"/>
    </row>
    <row r="34" spans="1:6" ht="15.6">
      <c r="A34" s="8"/>
      <c r="B34" s="10"/>
      <c r="C34" s="10"/>
      <c r="D34" s="16" t="s">
        <v>10</v>
      </c>
      <c r="E34" s="191">
        <f>SUM(E19:E23)</f>
        <v>0</v>
      </c>
      <c r="F34" s="191"/>
    </row>
  </sheetData>
  <mergeCells count="20">
    <mergeCell ref="B7:C7"/>
    <mergeCell ref="B8:C8"/>
    <mergeCell ref="B9:C9"/>
    <mergeCell ref="E11:F11"/>
    <mergeCell ref="A13:C13"/>
    <mergeCell ref="E13:F13"/>
    <mergeCell ref="E14:F14"/>
    <mergeCell ref="A17:F17"/>
    <mergeCell ref="E15:F15"/>
    <mergeCell ref="E34:F34"/>
    <mergeCell ref="E21:F21"/>
    <mergeCell ref="E22:F22"/>
    <mergeCell ref="E23:F23"/>
    <mergeCell ref="E18:F18"/>
    <mergeCell ref="E19:F19"/>
    <mergeCell ref="E20:F20"/>
    <mergeCell ref="E30:F30"/>
    <mergeCell ref="E31:F31"/>
    <mergeCell ref="E33:F33"/>
    <mergeCell ref="E28:F28"/>
  </mergeCells>
  <pageMargins left="0.70866141732283472" right="0.31496062992125984" top="0.74803149606299213" bottom="0.74803149606299213" header="0.15748031496062992" footer="0.1574803149606299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5"/>
  <sheetViews>
    <sheetView topLeftCell="A10" workbookViewId="0">
      <selection activeCell="A22" sqref="A22:A24"/>
    </sheetView>
  </sheetViews>
  <sheetFormatPr defaultRowHeight="14.4"/>
  <cols>
    <col min="1" max="1" width="41.88671875" customWidth="1"/>
    <col min="2" max="2" width="6.5546875" customWidth="1"/>
    <col min="3" max="3" width="10.5546875" customWidth="1"/>
    <col min="4" max="4" width="11.88671875" customWidth="1"/>
    <col min="5" max="5" width="1.5546875" hidden="1" customWidth="1"/>
    <col min="6" max="6" width="16.6640625" customWidth="1"/>
  </cols>
  <sheetData>
    <row r="1" spans="1:7" s="97" customFormat="1" ht="15.6">
      <c r="A1" s="94"/>
      <c r="B1" s="95"/>
      <c r="C1" s="95"/>
      <c r="D1" s="96"/>
      <c r="E1" s="203"/>
      <c r="F1" s="203"/>
    </row>
    <row r="2" spans="1:7" s="97" customFormat="1">
      <c r="A2" s="98"/>
      <c r="B2" s="99"/>
      <c r="C2" s="99"/>
      <c r="D2" s="99"/>
      <c r="E2" s="204"/>
      <c r="F2" s="204"/>
    </row>
    <row r="3" spans="1:7" s="97" customFormat="1">
      <c r="A3" s="100"/>
      <c r="B3" s="101"/>
      <c r="C3" s="101"/>
      <c r="D3" s="102"/>
      <c r="E3" s="205"/>
      <c r="F3" s="205"/>
    </row>
    <row r="4" spans="1:7" s="97" customFormat="1">
      <c r="A4" s="100"/>
      <c r="B4" s="103"/>
      <c r="C4" s="103"/>
      <c r="D4" s="102"/>
      <c r="E4" s="205"/>
      <c r="F4" s="205"/>
    </row>
    <row r="5" spans="1:7" s="97" customFormat="1">
      <c r="A5" s="104"/>
      <c r="B5" s="105"/>
      <c r="C5" s="88"/>
      <c r="D5" s="88"/>
      <c r="E5" s="206"/>
      <c r="F5" s="206"/>
    </row>
    <row r="6" spans="1:7" ht="15" customHeight="1">
      <c r="A6" s="90" t="s">
        <v>125</v>
      </c>
      <c r="B6" s="198"/>
      <c r="C6" s="198"/>
      <c r="D6" s="89"/>
      <c r="E6" s="89"/>
      <c r="F6" s="89"/>
      <c r="G6" s="89"/>
    </row>
    <row r="7" spans="1:7" ht="15" customHeight="1">
      <c r="A7" s="90" t="s">
        <v>126</v>
      </c>
      <c r="B7" s="198"/>
      <c r="C7" s="198"/>
      <c r="D7" s="89"/>
      <c r="E7" s="89"/>
      <c r="F7" s="89"/>
      <c r="G7" s="89"/>
    </row>
    <row r="8" spans="1:7" ht="15" customHeight="1">
      <c r="A8" s="90" t="s">
        <v>127</v>
      </c>
      <c r="B8" s="198"/>
      <c r="C8" s="198"/>
      <c r="D8" s="89"/>
      <c r="E8" s="89"/>
      <c r="F8" s="89"/>
      <c r="G8" s="89"/>
    </row>
    <row r="9" spans="1:7" ht="15" customHeight="1">
      <c r="A9" s="7"/>
      <c r="B9" s="9"/>
      <c r="C9" s="9"/>
      <c r="D9" s="85"/>
      <c r="E9" s="1"/>
      <c r="F9" s="1"/>
    </row>
    <row r="10" spans="1:7" ht="15" customHeight="1">
      <c r="A10" s="7"/>
      <c r="B10" s="83"/>
      <c r="C10" s="6"/>
      <c r="D10" s="6"/>
      <c r="E10" s="1"/>
      <c r="F10" s="1"/>
    </row>
    <row r="11" spans="1:7" ht="15" customHeight="1">
      <c r="A11" s="192" t="s">
        <v>2</v>
      </c>
      <c r="B11" s="192"/>
      <c r="C11" s="192"/>
      <c r="D11" s="84"/>
      <c r="E11" s="195"/>
      <c r="F11" s="195"/>
    </row>
    <row r="12" spans="1:7" ht="15" customHeight="1">
      <c r="A12" s="91" t="s">
        <v>3</v>
      </c>
      <c r="B12" s="92" t="s">
        <v>4</v>
      </c>
      <c r="C12" s="4"/>
      <c r="D12" s="85"/>
      <c r="E12" s="193"/>
      <c r="F12" s="193"/>
    </row>
    <row r="13" spans="1:7" ht="15" customHeight="1">
      <c r="A13" s="91" t="s">
        <v>124</v>
      </c>
      <c r="B13" s="92" t="s">
        <v>5</v>
      </c>
      <c r="C13" s="4"/>
      <c r="D13" s="85"/>
      <c r="E13" s="193"/>
      <c r="F13" s="193"/>
    </row>
    <row r="14" spans="1:7" ht="15" customHeight="1">
      <c r="A14" s="93" t="s">
        <v>6</v>
      </c>
      <c r="B14" s="92" t="s">
        <v>5</v>
      </c>
      <c r="C14" s="4"/>
      <c r="D14" s="85"/>
      <c r="E14" s="87"/>
      <c r="F14" s="87"/>
    </row>
    <row r="15" spans="1:7" ht="21" customHeight="1">
      <c r="A15" s="192" t="s">
        <v>14</v>
      </c>
      <c r="B15" s="192"/>
      <c r="C15" s="192"/>
      <c r="D15" s="192"/>
      <c r="E15" s="192"/>
      <c r="F15" s="192"/>
    </row>
    <row r="16" spans="1:7">
      <c r="A16" s="20" t="s">
        <v>7</v>
      </c>
      <c r="B16" s="20" t="s">
        <v>28</v>
      </c>
      <c r="C16" s="15" t="s">
        <v>27</v>
      </c>
      <c r="D16" s="15" t="s">
        <v>29</v>
      </c>
      <c r="E16" s="202" t="s">
        <v>30</v>
      </c>
      <c r="F16" s="202"/>
    </row>
    <row r="17" spans="1:7">
      <c r="A17" s="127" t="s">
        <v>199</v>
      </c>
      <c r="B17" s="10" t="s">
        <v>33</v>
      </c>
      <c r="C17" s="10"/>
      <c r="D17" s="10"/>
      <c r="E17" s="191">
        <f>C17*D17</f>
        <v>0</v>
      </c>
      <c r="F17" s="191"/>
    </row>
    <row r="18" spans="1:7">
      <c r="A18" s="8" t="s">
        <v>34</v>
      </c>
      <c r="B18" s="10" t="s">
        <v>16</v>
      </c>
      <c r="C18" s="10"/>
      <c r="D18" s="10"/>
      <c r="E18" s="191">
        <f t="shared" ref="E18:E21" si="0">C18*D18</f>
        <v>0</v>
      </c>
      <c r="F18" s="191"/>
    </row>
    <row r="19" spans="1:7">
      <c r="A19" s="175" t="s">
        <v>35</v>
      </c>
      <c r="B19" s="174" t="s">
        <v>16</v>
      </c>
      <c r="C19" s="174"/>
      <c r="D19" s="10"/>
      <c r="E19" s="191">
        <f t="shared" si="0"/>
        <v>0</v>
      </c>
      <c r="F19" s="191"/>
      <c r="G19" t="s">
        <v>311</v>
      </c>
    </row>
    <row r="20" spans="1:7">
      <c r="A20" s="22" t="s">
        <v>36</v>
      </c>
      <c r="B20" s="10" t="s">
        <v>19</v>
      </c>
      <c r="C20" s="10"/>
      <c r="D20" s="10"/>
      <c r="E20" s="191">
        <f t="shared" si="0"/>
        <v>0</v>
      </c>
      <c r="F20" s="191"/>
    </row>
    <row r="21" spans="1:7">
      <c r="A21" s="8" t="s">
        <v>312</v>
      </c>
      <c r="B21" s="10" t="s">
        <v>16</v>
      </c>
      <c r="C21" s="10"/>
      <c r="D21" s="10"/>
      <c r="E21" s="191">
        <f t="shared" si="0"/>
        <v>0</v>
      </c>
      <c r="F21" s="191"/>
    </row>
    <row r="22" spans="1:7">
      <c r="A22" s="8" t="s">
        <v>313</v>
      </c>
      <c r="B22" s="10"/>
      <c r="C22" s="10"/>
      <c r="D22" s="10"/>
      <c r="E22" s="173"/>
      <c r="F22" s="173"/>
    </row>
    <row r="23" spans="1:7">
      <c r="A23" s="8" t="s">
        <v>314</v>
      </c>
      <c r="B23" s="10"/>
      <c r="C23" s="10"/>
      <c r="D23" s="10"/>
      <c r="E23" s="173"/>
      <c r="F23" s="173"/>
    </row>
    <row r="24" spans="1:7">
      <c r="A24" s="8" t="s">
        <v>315</v>
      </c>
      <c r="B24" s="10"/>
      <c r="C24" s="10"/>
      <c r="D24" s="10"/>
      <c r="E24" s="173"/>
      <c r="F24" s="173"/>
    </row>
    <row r="25" spans="1:7">
      <c r="A25" s="8" t="s">
        <v>26</v>
      </c>
      <c r="B25" s="10" t="s">
        <v>8</v>
      </c>
      <c r="C25" s="10"/>
      <c r="D25" s="10"/>
      <c r="E25" s="73"/>
      <c r="F25" s="73"/>
    </row>
    <row r="26" spans="1:7">
      <c r="A26" s="8" t="s">
        <v>97</v>
      </c>
      <c r="B26" s="10" t="s">
        <v>8</v>
      </c>
      <c r="C26" s="10"/>
      <c r="D26" s="10"/>
      <c r="E26" s="73"/>
      <c r="F26" s="73"/>
    </row>
    <row r="27" spans="1:7">
      <c r="A27" s="8" t="s">
        <v>98</v>
      </c>
      <c r="B27" s="10" t="s">
        <v>8</v>
      </c>
      <c r="C27" s="10"/>
      <c r="D27" s="10"/>
      <c r="E27" s="73"/>
      <c r="F27" s="73"/>
    </row>
    <row r="28" spans="1:7">
      <c r="A28" s="108" t="s">
        <v>133</v>
      </c>
      <c r="B28" s="109"/>
      <c r="C28" s="109"/>
      <c r="D28" s="109"/>
      <c r="E28" s="110"/>
      <c r="F28" s="110"/>
    </row>
    <row r="29" spans="1:7">
      <c r="A29" s="127" t="s">
        <v>199</v>
      </c>
      <c r="B29" s="10" t="s">
        <v>33</v>
      </c>
      <c r="C29" s="10"/>
      <c r="D29" s="10"/>
      <c r="E29" s="191">
        <f>C29*D29</f>
        <v>0</v>
      </c>
      <c r="F29" s="191"/>
    </row>
    <row r="30" spans="1:7">
      <c r="A30" s="8" t="s">
        <v>107</v>
      </c>
      <c r="B30" s="10" t="s">
        <v>16</v>
      </c>
      <c r="C30" s="10"/>
      <c r="D30" s="10"/>
      <c r="E30" s="106"/>
      <c r="F30" s="106"/>
    </row>
    <row r="31" spans="1:7">
      <c r="A31" s="8" t="s">
        <v>25</v>
      </c>
      <c r="B31" s="10" t="s">
        <v>5</v>
      </c>
      <c r="C31" s="10"/>
      <c r="D31" s="10"/>
      <c r="E31" s="191">
        <f>C31*D31</f>
        <v>0</v>
      </c>
      <c r="F31" s="191"/>
    </row>
    <row r="32" spans="1:7">
      <c r="A32" s="8" t="s">
        <v>38</v>
      </c>
      <c r="B32" s="10" t="s">
        <v>13</v>
      </c>
      <c r="C32" s="10"/>
      <c r="D32" s="10"/>
      <c r="E32" s="191">
        <f>C32*D32</f>
        <v>0</v>
      </c>
      <c r="F32" s="191"/>
    </row>
    <row r="33" spans="1:6">
      <c r="A33" s="8" t="s">
        <v>99</v>
      </c>
      <c r="B33" s="10" t="s">
        <v>100</v>
      </c>
      <c r="C33" s="10"/>
      <c r="D33" s="10"/>
      <c r="E33" s="106"/>
      <c r="F33" s="106"/>
    </row>
    <row r="34" spans="1:6">
      <c r="A34" s="8" t="s">
        <v>132</v>
      </c>
      <c r="B34" s="10" t="s">
        <v>72</v>
      </c>
      <c r="C34" s="10"/>
      <c r="D34" s="10"/>
      <c r="E34" s="191">
        <f t="shared" ref="E34" si="1">C34*D34</f>
        <v>0</v>
      </c>
      <c r="F34" s="191"/>
    </row>
    <row r="35" spans="1:6" ht="15.6">
      <c r="A35" s="8"/>
      <c r="B35" s="10"/>
      <c r="C35" s="10"/>
      <c r="D35" s="16" t="s">
        <v>10</v>
      </c>
      <c r="E35" s="191">
        <f>SUM(E17:E21)</f>
        <v>0</v>
      </c>
      <c r="F35" s="191"/>
    </row>
  </sheetData>
  <mergeCells count="24">
    <mergeCell ref="E13:F13"/>
    <mergeCell ref="A15:F15"/>
    <mergeCell ref="E1:F1"/>
    <mergeCell ref="E2:F2"/>
    <mergeCell ref="E3:F3"/>
    <mergeCell ref="E4:F4"/>
    <mergeCell ref="E5:F5"/>
    <mergeCell ref="B6:C6"/>
    <mergeCell ref="B7:C7"/>
    <mergeCell ref="B8:C8"/>
    <mergeCell ref="A11:C11"/>
    <mergeCell ref="E11:F11"/>
    <mergeCell ref="E12:F12"/>
    <mergeCell ref="E16:F16"/>
    <mergeCell ref="E19:F19"/>
    <mergeCell ref="E21:F21"/>
    <mergeCell ref="E35:F35"/>
    <mergeCell ref="E17:F17"/>
    <mergeCell ref="E18:F18"/>
    <mergeCell ref="E20:F20"/>
    <mergeCell ref="E31:F31"/>
    <mergeCell ref="E32:F32"/>
    <mergeCell ref="E34:F34"/>
    <mergeCell ref="E29:F29"/>
  </mergeCells>
  <pageMargins left="0.70866141732283472" right="0.31496062992125984" top="0.27559055118110237" bottom="0.15748031496062992" header="0.15748031496062992" footer="0.15748031496062992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0"/>
  <sheetViews>
    <sheetView topLeftCell="A10" workbookViewId="0">
      <selection activeCell="A29" sqref="A29:C29"/>
    </sheetView>
  </sheetViews>
  <sheetFormatPr defaultRowHeight="14.4"/>
  <cols>
    <col min="1" max="1" width="40.5546875" customWidth="1"/>
  </cols>
  <sheetData>
    <row r="1" spans="1:3" ht="15" customHeight="1">
      <c r="A1" s="192" t="s">
        <v>2</v>
      </c>
      <c r="B1" s="192"/>
      <c r="C1" s="192"/>
    </row>
    <row r="2" spans="1:3" ht="15" customHeight="1">
      <c r="A2" s="91" t="s">
        <v>3</v>
      </c>
      <c r="B2" s="92" t="s">
        <v>4</v>
      </c>
      <c r="C2" s="4"/>
    </row>
    <row r="3" spans="1:3" ht="15" customHeight="1">
      <c r="A3" s="91" t="s">
        <v>124</v>
      </c>
      <c r="B3" s="92" t="s">
        <v>5</v>
      </c>
      <c r="C3" s="4"/>
    </row>
    <row r="4" spans="1:3" ht="15" customHeight="1">
      <c r="A4" s="93" t="s">
        <v>6</v>
      </c>
      <c r="B4" s="92" t="s">
        <v>5</v>
      </c>
      <c r="C4" s="4"/>
    </row>
    <row r="5" spans="1:3" ht="21" customHeight="1">
      <c r="A5" s="192" t="s">
        <v>14</v>
      </c>
      <c r="B5" s="192"/>
      <c r="C5" s="192"/>
    </row>
    <row r="6" spans="1:3">
      <c r="A6" s="23" t="s">
        <v>7</v>
      </c>
      <c r="B6" s="23" t="s">
        <v>28</v>
      </c>
      <c r="C6" s="15" t="s">
        <v>27</v>
      </c>
    </row>
    <row r="7" spans="1:3">
      <c r="A7" s="127" t="s">
        <v>267</v>
      </c>
      <c r="B7" s="112" t="s">
        <v>33</v>
      </c>
      <c r="C7" s="180">
        <f>0.33*(C2+0.2*(C3+C4))</f>
        <v>0</v>
      </c>
    </row>
    <row r="8" spans="1:3">
      <c r="A8" s="8" t="s">
        <v>268</v>
      </c>
      <c r="B8" s="10" t="s">
        <v>16</v>
      </c>
      <c r="C8" s="181">
        <f>1.15*(0.2*(C3+C4)+C2)</f>
        <v>0</v>
      </c>
    </row>
    <row r="9" spans="1:3">
      <c r="A9" s="8" t="s">
        <v>309</v>
      </c>
      <c r="B9" s="10" t="s">
        <v>19</v>
      </c>
      <c r="C9" s="181"/>
    </row>
    <row r="10" spans="1:3">
      <c r="A10" s="8" t="s">
        <v>310</v>
      </c>
      <c r="B10" s="10" t="s">
        <v>19</v>
      </c>
      <c r="C10" s="181"/>
    </row>
    <row r="11" spans="1:3">
      <c r="A11" s="8" t="s">
        <v>150</v>
      </c>
      <c r="B11" s="10"/>
      <c r="C11" s="181"/>
    </row>
    <row r="12" spans="1:3">
      <c r="A12" s="8" t="s">
        <v>183</v>
      </c>
      <c r="B12" s="10" t="s">
        <v>16</v>
      </c>
      <c r="C12" s="181">
        <f>1.1*2*C2</f>
        <v>0</v>
      </c>
    </row>
    <row r="13" spans="1:3">
      <c r="A13" s="127" t="s">
        <v>267</v>
      </c>
      <c r="B13" s="112" t="s">
        <v>33</v>
      </c>
      <c r="C13" s="180">
        <f>0.33*C2*3</f>
        <v>0</v>
      </c>
    </row>
    <row r="14" spans="1:3">
      <c r="A14" s="22" t="s">
        <v>107</v>
      </c>
      <c r="B14" s="10" t="s">
        <v>16</v>
      </c>
      <c r="C14" s="181">
        <f>1.15*C2</f>
        <v>0</v>
      </c>
    </row>
    <row r="15" spans="1:3">
      <c r="A15" s="8" t="s">
        <v>40</v>
      </c>
      <c r="B15" s="10" t="s">
        <v>16</v>
      </c>
      <c r="C15" s="181">
        <f>1.15*C2</f>
        <v>0</v>
      </c>
    </row>
    <row r="16" spans="1:3" ht="28.8">
      <c r="A16" s="22" t="s">
        <v>254</v>
      </c>
      <c r="B16" s="10" t="s">
        <v>13</v>
      </c>
      <c r="C16" s="182"/>
    </row>
    <row r="17" spans="1:3">
      <c r="A17" s="8" t="s">
        <v>253</v>
      </c>
      <c r="B17" s="10" t="s">
        <v>13</v>
      </c>
      <c r="C17" s="182"/>
    </row>
    <row r="18" spans="1:3">
      <c r="A18" s="8" t="s">
        <v>264</v>
      </c>
      <c r="B18" s="10" t="s">
        <v>13</v>
      </c>
      <c r="C18" s="182"/>
    </row>
    <row r="19" spans="1:3">
      <c r="A19" s="8" t="s">
        <v>97</v>
      </c>
      <c r="B19" s="10" t="s">
        <v>8</v>
      </c>
      <c r="C19" s="182"/>
    </row>
    <row r="20" spans="1:3">
      <c r="A20" s="8" t="s">
        <v>98</v>
      </c>
      <c r="B20" s="10" t="s">
        <v>8</v>
      </c>
      <c r="C20" s="182"/>
    </row>
    <row r="21" spans="1:3">
      <c r="A21" s="108" t="s">
        <v>133</v>
      </c>
      <c r="B21" s="109"/>
      <c r="C21" s="109"/>
    </row>
    <row r="22" spans="1:3">
      <c r="A22" s="127" t="s">
        <v>267</v>
      </c>
      <c r="B22" s="10" t="s">
        <v>33</v>
      </c>
      <c r="C22" s="181">
        <f>0.33*(0.6*C3+0.3*C4)</f>
        <v>0</v>
      </c>
    </row>
    <row r="23" spans="1:3">
      <c r="A23" s="8" t="s">
        <v>107</v>
      </c>
      <c r="B23" s="10" t="s">
        <v>16</v>
      </c>
      <c r="C23" s="181">
        <f>1.15*(0.6*C3+0.4*C4+0.3*(C3+C4))</f>
        <v>0</v>
      </c>
    </row>
    <row r="24" spans="1:3">
      <c r="A24" s="8" t="s">
        <v>40</v>
      </c>
      <c r="B24" s="10" t="s">
        <v>16</v>
      </c>
      <c r="C24" s="181">
        <f>1.15*(0.6*C3+0.4*C4)</f>
        <v>0</v>
      </c>
    </row>
    <row r="25" spans="1:3">
      <c r="A25" s="8" t="s">
        <v>25</v>
      </c>
      <c r="B25" s="10" t="s">
        <v>5</v>
      </c>
      <c r="C25" s="181"/>
    </row>
    <row r="26" spans="1:3">
      <c r="A26" s="8" t="s">
        <v>38</v>
      </c>
      <c r="B26" s="10" t="s">
        <v>13</v>
      </c>
      <c r="C26" s="182"/>
    </row>
    <row r="27" spans="1:3">
      <c r="A27" s="8" t="s">
        <v>151</v>
      </c>
      <c r="B27" s="10" t="s">
        <v>100</v>
      </c>
      <c r="C27" s="182"/>
    </row>
    <row r="28" spans="1:3">
      <c r="A28" s="8" t="s">
        <v>132</v>
      </c>
      <c r="B28" s="10" t="s">
        <v>72</v>
      </c>
      <c r="C28" s="181">
        <f>0.1*0.1*0.5*(C3+C4)</f>
        <v>0</v>
      </c>
    </row>
    <row r="29" spans="1:3" ht="28.8">
      <c r="A29" s="22" t="s">
        <v>318</v>
      </c>
      <c r="B29" s="10" t="s">
        <v>18</v>
      </c>
      <c r="C29" s="183">
        <f>192.75</f>
        <v>192.75</v>
      </c>
    </row>
    <row r="30" spans="1:3" ht="14.25" customHeight="1">
      <c r="A30" s="8"/>
      <c r="B30" s="10"/>
      <c r="C30" s="10"/>
    </row>
  </sheetData>
  <mergeCells count="2">
    <mergeCell ref="A5:C5"/>
    <mergeCell ref="A1:C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21"/>
  <sheetViews>
    <sheetView topLeftCell="A5" workbookViewId="0">
      <selection activeCell="A7" sqref="A7:D14"/>
    </sheetView>
  </sheetViews>
  <sheetFormatPr defaultRowHeight="14.4"/>
  <cols>
    <col min="1" max="1" width="36.5546875" customWidth="1"/>
    <col min="2" max="2" width="14.109375" customWidth="1"/>
    <col min="3" max="3" width="12.88671875" customWidth="1"/>
  </cols>
  <sheetData>
    <row r="2" spans="1:8" ht="15.6">
      <c r="A2" s="207" t="s">
        <v>147</v>
      </c>
      <c r="B2" s="208"/>
      <c r="C2" s="208"/>
      <c r="D2" s="208"/>
    </row>
    <row r="3" spans="1:8" ht="28.8">
      <c r="A3" s="22" t="s">
        <v>219</v>
      </c>
      <c r="B3" s="8" t="s">
        <v>16</v>
      </c>
      <c r="C3" s="8"/>
      <c r="H3" t="s">
        <v>317</v>
      </c>
    </row>
    <row r="4" spans="1:8" ht="28.8">
      <c r="A4" s="22" t="s">
        <v>220</v>
      </c>
      <c r="B4" s="8" t="s">
        <v>16</v>
      </c>
      <c r="C4" s="8"/>
    </row>
    <row r="5" spans="1:8" ht="28.8">
      <c r="A5" s="22" t="s">
        <v>221</v>
      </c>
      <c r="B5" s="8" t="s">
        <v>16</v>
      </c>
      <c r="C5" s="8"/>
    </row>
    <row r="6" spans="1:8">
      <c r="A6" s="8"/>
      <c r="B6" s="8"/>
      <c r="C6" s="8"/>
    </row>
    <row r="7" spans="1:8" ht="18">
      <c r="A7" s="29" t="s">
        <v>148</v>
      </c>
      <c r="B7" s="8"/>
      <c r="C7" s="8"/>
    </row>
    <row r="8" spans="1:8" ht="28.8">
      <c r="A8" s="22" t="s">
        <v>222</v>
      </c>
      <c r="B8" s="8" t="s">
        <v>16</v>
      </c>
      <c r="C8" s="8"/>
      <c r="D8" t="s">
        <v>192</v>
      </c>
    </row>
    <row r="9" spans="1:8" ht="28.8">
      <c r="A9" s="22" t="s">
        <v>236</v>
      </c>
      <c r="B9" s="8" t="s">
        <v>16</v>
      </c>
      <c r="C9" s="8"/>
    </row>
    <row r="10" spans="1:8" hidden="1">
      <c r="A10" s="22" t="s">
        <v>84</v>
      </c>
      <c r="B10" s="8" t="s">
        <v>19</v>
      </c>
      <c r="C10" s="8"/>
    </row>
    <row r="12" spans="1:8">
      <c r="A12" s="51" t="s">
        <v>69</v>
      </c>
      <c r="B12" s="51" t="s">
        <v>67</v>
      </c>
      <c r="C12" s="51" t="s">
        <v>66</v>
      </c>
    </row>
    <row r="13" spans="1:8">
      <c r="A13" s="50" t="s">
        <v>158</v>
      </c>
      <c r="B13" s="8"/>
      <c r="C13" s="8"/>
    </row>
    <row r="14" spans="1:8">
      <c r="A14" s="50" t="s">
        <v>159</v>
      </c>
      <c r="B14" s="8"/>
      <c r="C14" s="8"/>
    </row>
    <row r="18" spans="1:3">
      <c r="A18" s="51" t="s">
        <v>57</v>
      </c>
      <c r="B18" s="51" t="s">
        <v>67</v>
      </c>
      <c r="C18" s="51" t="s">
        <v>66</v>
      </c>
    </row>
    <row r="19" spans="1:3">
      <c r="A19" s="50" t="s">
        <v>158</v>
      </c>
      <c r="B19" s="8"/>
      <c r="C19" s="8"/>
    </row>
    <row r="20" spans="1:3">
      <c r="A20" s="50" t="s">
        <v>160</v>
      </c>
      <c r="B20" s="8"/>
      <c r="C20" s="8"/>
    </row>
    <row r="21" spans="1:3">
      <c r="A21" s="8" t="s">
        <v>161</v>
      </c>
      <c r="B21" s="8"/>
      <c r="C21" s="8"/>
    </row>
  </sheetData>
  <mergeCells count="1">
    <mergeCell ref="A2:D2"/>
  </mergeCells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21"/>
  <sheetViews>
    <sheetView workbookViewId="0">
      <selection activeCell="F2" sqref="F1:F2"/>
    </sheetView>
  </sheetViews>
  <sheetFormatPr defaultRowHeight="14.4"/>
  <cols>
    <col min="1" max="1" width="43" customWidth="1"/>
    <col min="2" max="2" width="14.109375" customWidth="1"/>
    <col min="3" max="3" width="12.88671875" customWidth="1"/>
  </cols>
  <sheetData>
    <row r="2" spans="1:11">
      <c r="A2" s="51" t="s">
        <v>69</v>
      </c>
      <c r="B2" s="51" t="s">
        <v>67</v>
      </c>
      <c r="C2" s="51" t="s">
        <v>66</v>
      </c>
    </row>
    <row r="3" spans="1:11">
      <c r="A3" s="50" t="s">
        <v>65</v>
      </c>
      <c r="B3" s="8"/>
      <c r="C3" s="8"/>
    </row>
    <row r="4" spans="1:11">
      <c r="A4" s="50" t="s">
        <v>68</v>
      </c>
      <c r="B4" s="8"/>
      <c r="C4" s="8"/>
    </row>
    <row r="8" spans="1:11">
      <c r="A8" s="51" t="s">
        <v>57</v>
      </c>
      <c r="B8" s="51" t="s">
        <v>67</v>
      </c>
      <c r="C8" s="51" t="s">
        <v>66</v>
      </c>
    </row>
    <row r="9" spans="1:11">
      <c r="A9" s="50" t="s">
        <v>65</v>
      </c>
      <c r="B9" s="8"/>
      <c r="C9" s="8"/>
    </row>
    <row r="10" spans="1:11">
      <c r="A10" s="50" t="s">
        <v>70</v>
      </c>
      <c r="B10" s="8"/>
      <c r="C10" s="8"/>
    </row>
    <row r="11" spans="1:11">
      <c r="A11" s="8" t="s">
        <v>22</v>
      </c>
      <c r="B11" s="8"/>
      <c r="C11" s="8"/>
    </row>
    <row r="13" spans="1:11" ht="15.6">
      <c r="A13" s="207" t="s">
        <v>197</v>
      </c>
      <c r="B13" s="208"/>
      <c r="C13" s="208"/>
      <c r="D13" s="208"/>
    </row>
    <row r="14" spans="1:11" ht="28.8">
      <c r="A14" s="57" t="s">
        <v>214</v>
      </c>
      <c r="B14" s="8" t="s">
        <v>19</v>
      </c>
      <c r="C14" s="8"/>
      <c r="I14">
        <f>(0.01+0.035)*0.5*0.6*1.2</f>
        <v>1.6200000000000003E-2</v>
      </c>
    </row>
    <row r="15" spans="1:11" ht="28.8">
      <c r="A15" s="57" t="s">
        <v>215</v>
      </c>
      <c r="B15" s="8" t="s">
        <v>19</v>
      </c>
      <c r="C15" s="8"/>
      <c r="I15">
        <f>(0.035+0.06)*0.5*1.2*0.6</f>
        <v>3.4199999999999994E-2</v>
      </c>
      <c r="K15" t="s">
        <v>218</v>
      </c>
    </row>
    <row r="16" spans="1:11" ht="28.8">
      <c r="A16" s="22" t="s">
        <v>209</v>
      </c>
      <c r="B16" s="8" t="s">
        <v>19</v>
      </c>
      <c r="C16" s="8"/>
      <c r="I16">
        <f>0.05*1.18*0.58</f>
        <v>3.4219999999999993E-2</v>
      </c>
    </row>
    <row r="17" spans="1:9">
      <c r="A17" s="8"/>
      <c r="B17" s="8"/>
      <c r="C17" s="8"/>
    </row>
    <row r="18" spans="1:9" ht="18">
      <c r="A18" s="29" t="s">
        <v>198</v>
      </c>
      <c r="B18" s="8"/>
      <c r="C18" s="8"/>
    </row>
    <row r="19" spans="1:9" ht="28.8">
      <c r="A19" s="57" t="s">
        <v>216</v>
      </c>
      <c r="B19" s="8" t="s">
        <v>19</v>
      </c>
      <c r="C19" s="8"/>
      <c r="D19" t="s">
        <v>191</v>
      </c>
      <c r="I19">
        <v>1.6199999999999999E-2</v>
      </c>
    </row>
    <row r="20" spans="1:9" ht="28.8">
      <c r="A20" s="57" t="s">
        <v>217</v>
      </c>
      <c r="B20" s="8" t="s">
        <v>19</v>
      </c>
      <c r="C20" s="8"/>
      <c r="I20">
        <v>3.4200000000000001E-2</v>
      </c>
    </row>
    <row r="21" spans="1:9" ht="28.8">
      <c r="A21" s="57" t="s">
        <v>209</v>
      </c>
      <c r="B21" s="8" t="s">
        <v>19</v>
      </c>
      <c r="C21" s="8"/>
    </row>
  </sheetData>
  <mergeCells count="1">
    <mergeCell ref="A13:D13"/>
  </mergeCell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5"/>
  <sheetViews>
    <sheetView topLeftCell="A5" workbookViewId="0">
      <selection activeCell="E14" sqref="E14"/>
    </sheetView>
  </sheetViews>
  <sheetFormatPr defaultRowHeight="14.4"/>
  <cols>
    <col min="1" max="1" width="47" customWidth="1"/>
    <col min="3" max="3" width="14.5546875" customWidth="1"/>
  </cols>
  <sheetData>
    <row r="1" spans="1:5">
      <c r="A1" s="209" t="s">
        <v>239</v>
      </c>
      <c r="B1" s="209"/>
      <c r="C1" s="8"/>
      <c r="D1" s="142" t="s">
        <v>256</v>
      </c>
      <c r="E1" s="142"/>
    </row>
    <row r="2" spans="1:5" ht="24.6">
      <c r="A2" s="140" t="s">
        <v>241</v>
      </c>
      <c r="B2" s="52"/>
      <c r="C2" s="8" t="s">
        <v>19</v>
      </c>
    </row>
    <row r="3" spans="1:5" ht="24.6">
      <c r="A3" s="140" t="s">
        <v>242</v>
      </c>
      <c r="B3" s="52"/>
      <c r="C3" s="8" t="s">
        <v>19</v>
      </c>
    </row>
    <row r="4" spans="1:5" ht="24.6">
      <c r="A4" s="140" t="s">
        <v>243</v>
      </c>
      <c r="B4" s="52"/>
      <c r="C4" s="8" t="s">
        <v>19</v>
      </c>
    </row>
    <row r="5" spans="1:5">
      <c r="A5" s="138"/>
      <c r="B5" s="49"/>
      <c r="C5" s="8"/>
    </row>
    <row r="6" spans="1:5">
      <c r="A6" s="138"/>
      <c r="B6" s="8"/>
      <c r="C6" s="8"/>
    </row>
    <row r="7" spans="1:5">
      <c r="A7" s="139" t="s">
        <v>238</v>
      </c>
      <c r="B7" s="8"/>
      <c r="C7" s="8"/>
      <c r="E7" t="s">
        <v>190</v>
      </c>
    </row>
    <row r="8" spans="1:5" ht="24.6">
      <c r="A8" s="141" t="s">
        <v>244</v>
      </c>
      <c r="B8" s="8"/>
      <c r="C8" s="8" t="s">
        <v>19</v>
      </c>
    </row>
    <row r="9" spans="1:5" ht="24.6">
      <c r="A9" s="141" t="s">
        <v>245</v>
      </c>
      <c r="B9" s="8"/>
      <c r="C9" s="8" t="s">
        <v>19</v>
      </c>
    </row>
    <row r="10" spans="1:5" ht="24.6">
      <c r="A10" s="141" t="s">
        <v>246</v>
      </c>
      <c r="B10" s="8"/>
      <c r="C10" s="8" t="s">
        <v>19</v>
      </c>
    </row>
    <row r="12" spans="1:5">
      <c r="A12" s="209" t="s">
        <v>237</v>
      </c>
      <c r="B12" s="209"/>
      <c r="C12" s="8"/>
      <c r="D12" t="s">
        <v>257</v>
      </c>
    </row>
    <row r="13" spans="1:5" ht="24.6">
      <c r="A13" s="140" t="s">
        <v>247</v>
      </c>
      <c r="B13" s="52"/>
      <c r="C13" s="8" t="s">
        <v>19</v>
      </c>
    </row>
    <row r="14" spans="1:5" ht="24.6">
      <c r="A14" s="140" t="s">
        <v>248</v>
      </c>
      <c r="B14" s="52"/>
      <c r="C14" s="8" t="s">
        <v>19</v>
      </c>
    </row>
    <row r="15" spans="1:5" ht="24.6">
      <c r="A15" s="140" t="s">
        <v>249</v>
      </c>
      <c r="B15" s="52"/>
      <c r="C15" s="8" t="s">
        <v>19</v>
      </c>
    </row>
    <row r="16" spans="1:5">
      <c r="A16" s="138"/>
      <c r="B16" s="49"/>
      <c r="C16" s="8"/>
    </row>
    <row r="17" spans="1:3">
      <c r="A17" s="138"/>
      <c r="B17" s="8"/>
      <c r="C17" s="8"/>
    </row>
    <row r="18" spans="1:3">
      <c r="A18" s="139" t="s">
        <v>240</v>
      </c>
      <c r="B18" s="8"/>
      <c r="C18" s="8"/>
    </row>
    <row r="19" spans="1:3" ht="24.6">
      <c r="A19" s="141" t="s">
        <v>250</v>
      </c>
      <c r="B19" s="8"/>
      <c r="C19" s="8" t="s">
        <v>19</v>
      </c>
    </row>
    <row r="20" spans="1:3" ht="24.6">
      <c r="A20" s="141" t="s">
        <v>251</v>
      </c>
      <c r="B20" s="8"/>
      <c r="C20" s="8" t="s">
        <v>19</v>
      </c>
    </row>
    <row r="21" spans="1:3" ht="24.6">
      <c r="A21" s="141" t="s">
        <v>246</v>
      </c>
      <c r="B21" s="8"/>
      <c r="C21" s="8" t="s">
        <v>19</v>
      </c>
    </row>
    <row r="31" spans="1:3">
      <c r="A31" s="51" t="s">
        <v>69</v>
      </c>
      <c r="B31" s="51" t="s">
        <v>67</v>
      </c>
      <c r="C31" s="51" t="s">
        <v>66</v>
      </c>
    </row>
    <row r="32" spans="1:3">
      <c r="A32" s="50" t="s">
        <v>65</v>
      </c>
      <c r="B32" s="8"/>
      <c r="C32" s="8"/>
    </row>
    <row r="33" spans="1:5">
      <c r="A33" s="50"/>
      <c r="B33" s="8"/>
      <c r="C33" s="8"/>
    </row>
    <row r="34" spans="1:5">
      <c r="A34" s="50"/>
      <c r="B34" s="8"/>
      <c r="C34" s="8"/>
    </row>
    <row r="35" spans="1:5">
      <c r="A35" s="50"/>
      <c r="B35" s="8"/>
      <c r="C35" s="8"/>
    </row>
    <row r="36" spans="1:5">
      <c r="A36" s="50" t="s">
        <v>68</v>
      </c>
      <c r="B36" s="8"/>
      <c r="C36" s="8"/>
    </row>
    <row r="40" spans="1:5">
      <c r="A40" s="51" t="s">
        <v>57</v>
      </c>
      <c r="B40" s="51" t="s">
        <v>67</v>
      </c>
      <c r="C40" s="51" t="s">
        <v>66</v>
      </c>
    </row>
    <row r="41" spans="1:5">
      <c r="A41" s="50" t="s">
        <v>65</v>
      </c>
      <c r="B41" s="8"/>
      <c r="C41" s="8"/>
    </row>
    <row r="42" spans="1:5">
      <c r="A42" s="50" t="s">
        <v>70</v>
      </c>
      <c r="B42" s="8"/>
      <c r="C42" s="8"/>
    </row>
    <row r="43" spans="1:5">
      <c r="A43" s="8" t="s">
        <v>71</v>
      </c>
      <c r="B43" s="8"/>
      <c r="C43" s="8"/>
    </row>
    <row r="46" spans="1:5">
      <c r="A46" s="209" t="s">
        <v>228</v>
      </c>
      <c r="B46" s="209"/>
      <c r="C46" s="8"/>
      <c r="E46" t="s">
        <v>229</v>
      </c>
    </row>
    <row r="47" spans="1:5" ht="24.6">
      <c r="A47" s="140" t="s">
        <v>230</v>
      </c>
      <c r="B47" s="52"/>
      <c r="C47" s="8" t="s">
        <v>19</v>
      </c>
      <c r="E47">
        <v>3.0599999999999999E-2</v>
      </c>
    </row>
    <row r="48" spans="1:5" ht="24.6">
      <c r="A48" s="140" t="s">
        <v>231</v>
      </c>
      <c r="B48" s="52"/>
      <c r="C48" s="8" t="s">
        <v>19</v>
      </c>
      <c r="E48">
        <v>4.8599999999999997E-2</v>
      </c>
    </row>
    <row r="49" spans="1:5" ht="24.6">
      <c r="A49" s="140" t="s">
        <v>232</v>
      </c>
      <c r="B49" s="52"/>
      <c r="C49" s="8" t="s">
        <v>19</v>
      </c>
      <c r="E49">
        <v>3.5999999999999997E-2</v>
      </c>
    </row>
    <row r="50" spans="1:5">
      <c r="A50" s="138"/>
      <c r="B50" s="49"/>
      <c r="C50" s="8"/>
    </row>
    <row r="51" spans="1:5">
      <c r="A51" s="138"/>
      <c r="B51" s="8"/>
      <c r="C51" s="8"/>
    </row>
    <row r="52" spans="1:5">
      <c r="A52" s="139" t="s">
        <v>193</v>
      </c>
      <c r="B52" s="8"/>
      <c r="C52" s="8"/>
    </row>
    <row r="53" spans="1:5" ht="24.6">
      <c r="A53" s="141" t="s">
        <v>233</v>
      </c>
      <c r="B53" s="8"/>
      <c r="C53" s="8" t="s">
        <v>19</v>
      </c>
      <c r="E53">
        <v>1.9800000000000002E-2</v>
      </c>
    </row>
    <row r="54" spans="1:5" ht="24.6">
      <c r="A54" s="141" t="s">
        <v>234</v>
      </c>
      <c r="B54" s="8"/>
      <c r="C54" s="8" t="s">
        <v>19</v>
      </c>
      <c r="E54">
        <f>1.2*0.6*(0.065+0.04)*0.5</f>
        <v>3.78E-2</v>
      </c>
    </row>
    <row r="55" spans="1:5" ht="24.6">
      <c r="A55" s="141" t="s">
        <v>235</v>
      </c>
      <c r="B55" s="8"/>
      <c r="C55" s="8" t="s">
        <v>19</v>
      </c>
      <c r="E55">
        <f>0.6*1.2*0.05</f>
        <v>3.5999999999999997E-2</v>
      </c>
    </row>
  </sheetData>
  <mergeCells count="3">
    <mergeCell ref="A1:B1"/>
    <mergeCell ref="A46:B46"/>
    <mergeCell ref="A12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Гарант ПИР</vt:lpstr>
      <vt:lpstr>Мембрана  </vt:lpstr>
      <vt:lpstr>Мембрана  ПИР</vt:lpstr>
      <vt:lpstr>Инверсионная</vt:lpstr>
      <vt:lpstr>Тротуар</vt:lpstr>
      <vt:lpstr>Кровля</vt:lpstr>
      <vt:lpstr>Клин ПИР</vt:lpstr>
      <vt:lpstr>Клин XPS</vt:lpstr>
      <vt:lpstr>Клин КВ</vt:lpstr>
      <vt:lpstr>Терраса</vt:lpstr>
      <vt:lpstr>ТН АВТО </vt:lpstr>
      <vt:lpstr>Балласт</vt:lpstr>
      <vt:lpstr>Титан</vt:lpstr>
      <vt:lpstr>Балкон</vt:lpstr>
      <vt:lpstr>фикс</vt:lpstr>
      <vt:lpstr>СОЛО </vt:lpstr>
      <vt:lpstr>СМАРТ</vt:lpstr>
      <vt:lpstr>ГРИН</vt:lpstr>
      <vt:lpstr>Фундамент Тайкор</vt:lpstr>
      <vt:lpstr>Фундамент Термо</vt:lpstr>
      <vt:lpstr>Фундамент Стандарт</vt:lpstr>
      <vt:lpstr>ФундаментПроф</vt:lpstr>
      <vt:lpstr>ФундаментСтандарт Экстра</vt:lpstr>
      <vt:lpstr>Фундамент Дренаж</vt:lpstr>
      <vt:lpstr>ТН Солид ПИР</vt:lpstr>
      <vt:lpstr>Лист1</vt:lpstr>
      <vt:lpstr>Эксперт ПИР</vt:lpstr>
      <vt:lpstr>УШП</vt:lpstr>
      <vt:lpstr>опалубка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Kalekov</dc:creator>
  <cp:lastModifiedBy>Admin</cp:lastModifiedBy>
  <cp:lastPrinted>2010-07-26T12:59:12Z</cp:lastPrinted>
  <dcterms:created xsi:type="dcterms:W3CDTF">2010-07-17T08:06:06Z</dcterms:created>
  <dcterms:modified xsi:type="dcterms:W3CDTF">2025-08-18T14:31:52Z</dcterms:modified>
</cp:coreProperties>
</file>