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6\КП М6\КП кровельный пирог М6\"/>
    </mc:Choice>
  </mc:AlternateContent>
  <xr:revisionPtr revIDLastSave="0" documentId="8_{B869494E-7B5F-4320-83ED-87F38CF6DAD7}" xr6:coauthVersionLast="47" xr6:coauthVersionMax="47" xr10:uidLastSave="{00000000-0000-0000-0000-000000000000}"/>
  <bookViews>
    <workbookView xWindow="-108" yWindow="-108" windowWidth="23256" windowHeight="13896" activeTab="2" xr2:uid="{6E04C121-A675-48A8-BAAA-B58A3F562D3B}"/>
  </bookViews>
  <sheets>
    <sheet name="Лист1" sheetId="1" r:id="rId1"/>
    <sheet name="Лист2" sheetId="2" r:id="rId2"/>
    <sheet name="Лист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2" l="1"/>
  <c r="F16" i="2"/>
  <c r="F17" i="2"/>
  <c r="F18" i="2"/>
  <c r="F19" i="2"/>
  <c r="F15" i="2"/>
  <c r="H55" i="3"/>
  <c r="H54" i="3"/>
  <c r="H53" i="3"/>
  <c r="J50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3" i="3"/>
  <c r="K2" i="1"/>
  <c r="I59" i="1"/>
  <c r="G59" i="1"/>
  <c r="H59" i="1" s="1"/>
  <c r="G20" i="1"/>
  <c r="H28" i="1"/>
  <c r="J32" i="1"/>
  <c r="M34" i="1"/>
  <c r="M33" i="1" s="1"/>
  <c r="K33" i="1" s="1"/>
  <c r="L33" i="1" s="1"/>
  <c r="L34" i="1"/>
  <c r="G56" i="1"/>
  <c r="J33" i="1"/>
  <c r="I33" i="1"/>
  <c r="F10" i="2"/>
  <c r="F7" i="2"/>
  <c r="F5" i="2"/>
  <c r="F6" i="2"/>
  <c r="F8" i="2"/>
  <c r="F9" i="2"/>
  <c r="F4" i="2"/>
  <c r="H19" i="1"/>
  <c r="H33" i="1"/>
  <c r="H55" i="1"/>
  <c r="I55" i="1" s="1"/>
  <c r="G4" i="1"/>
  <c r="G3" i="1"/>
  <c r="G5" i="1"/>
  <c r="G7" i="1"/>
  <c r="G10" i="1"/>
  <c r="G12" i="1"/>
  <c r="G13" i="1"/>
  <c r="G14" i="1"/>
  <c r="G15" i="1"/>
  <c r="G16" i="1"/>
  <c r="G17" i="1"/>
  <c r="G18" i="1"/>
  <c r="G21" i="1"/>
  <c r="G22" i="1"/>
  <c r="G23" i="1"/>
  <c r="G24" i="1"/>
  <c r="G25" i="1"/>
  <c r="G26" i="1"/>
  <c r="G27" i="1"/>
  <c r="G29" i="1"/>
  <c r="G30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H51" i="3" l="1"/>
  <c r="M32" i="1"/>
  <c r="K32" i="1" s="1"/>
  <c r="L32" i="1" s="1"/>
</calcChain>
</file>

<file path=xl/sharedStrings.xml><?xml version="1.0" encoding="utf-8"?>
<sst xmlns="http://schemas.openxmlformats.org/spreadsheetml/2006/main" count="238" uniqueCount="88">
  <si>
    <t>№</t>
  </si>
  <si>
    <t>Артикул</t>
  </si>
  <si>
    <t>Товары (работы, услуги)</t>
  </si>
  <si>
    <t>Кол-во</t>
  </si>
  <si>
    <t>Ед.</t>
  </si>
  <si>
    <t>Цена</t>
  </si>
  <si>
    <t>Сумма</t>
  </si>
  <si>
    <t>Паробарьер СА 500, 108см</t>
  </si>
  <si>
    <t>м2</t>
  </si>
  <si>
    <t>ТЕХНОРУФ Н ПРОФ (4 плит) 1200х600х60 мм</t>
  </si>
  <si>
    <t>м3</t>
  </si>
  <si>
    <t>Плиты теплоизоляционные LOGICPIR PROF Ф/Ф Г1 L-2385х1185х40</t>
  </si>
  <si>
    <t>Противопожарный защитный материал LOGICROOF NG, 1х30м</t>
  </si>
  <si>
    <t>ПВХ Logicroof V-SR 1,5 мм мембрана серая 2 шт. 1x10 м</t>
  </si>
  <si>
    <t>Очиститель для ПВХ мембран ТехноНИКОЛЬ 3 кг</t>
  </si>
  <si>
    <t>шт</t>
  </si>
  <si>
    <t>Воронка для ПВХ мембран XL503 с обогревом TERMOCLIP
Ø110х450 мм (В14)</t>
  </si>
  <si>
    <t>Фартук из ПВХ-мембраны TERMOCLIP</t>
  </si>
  <si>
    <t>ПВХ аэратор кровельный TERMOCLIP Ultra 75х375 мм</t>
  </si>
  <si>
    <t>ПВХ Logicroof V-RP 1,5 мм мембрана серая 2,10x20 м</t>
  </si>
  <si>
    <t>Жидкий ПВХ ТехноНИКОЛЬ серый 1л с флаконом-апликатором</t>
  </si>
  <si>
    <t>Круглый тарельчатый держатель TERMOCLIP 1С</t>
  </si>
  <si>
    <t>Рейка краевая алюминиевая TERMOCLIP 2 м (100 п.м./упак)</t>
  </si>
  <si>
    <t>пог. м</t>
  </si>
  <si>
    <t>Рейка прижимная алюминиевая TERMOCLIP 2 м (100 п.м./упак)</t>
  </si>
  <si>
    <t>Саморез сверлоконечный ТехноНИКОЛЬ 5,5*35 (1000 шт/уп)</t>
  </si>
  <si>
    <t>Анкерный элемент TERMOCLIP 8*45 мм</t>
  </si>
  <si>
    <t>Геотекстиль термообработанный ПЭТ 150 гр 2х50м</t>
  </si>
  <si>
    <t>ПВХ металл серый 1x2м</t>
  </si>
  <si>
    <t>Плиты минераловатные ТЕХНОЛАЙТ ЭКСТРА (6 плит)
1200х600х100 мм (минераловатный утеплитель 35 кг/м3)</t>
  </si>
  <si>
    <t>Телескопический крепеж TERMOCLIP 1 / 20 мм</t>
  </si>
  <si>
    <t>Угол стыковочный 100*100 мм</t>
  </si>
  <si>
    <t>Саморез сверлоконечный ТехноНИКОЛЬ 4,8*80 (500 шт/уп)</t>
  </si>
  <si>
    <t>Герметик ПУ ТехноНИКОЛЬ Logicflex для плоских кровель, шт.</t>
  </si>
  <si>
    <t>ТЕХНОРУФ Н ПРОФ (6 плит) 1200х600х50 мм</t>
  </si>
  <si>
    <t>ПВХ Внутренний угол, шт</t>
  </si>
  <si>
    <t>ПВХ Внешний угол, шт</t>
  </si>
  <si>
    <t>ПВХ Logicroof Walkway Puzzle дорожка серая 0,6*0,6м (50 шт/упак)</t>
  </si>
  <si>
    <t>Саморез остроконечный ТехноНИКОЛЬ 4,8*50 (500 шт/уп)</t>
  </si>
  <si>
    <t>Саморез остроконечный TERMOCLIP 4,8*100 (500 шт/уп.)</t>
  </si>
  <si>
    <t>Удлинитель для кровельного ограждения ТехноНИКОЛЬ 200 мм</t>
  </si>
  <si>
    <t>Кровельное ограждение ТехноНИКОЛЬ ККО/СК/1200-2</t>
  </si>
  <si>
    <t>упак</t>
  </si>
  <si>
    <t>Кровельное ограждение ТехноНИКОЛЬ КО/PRO/PV/800-3</t>
  </si>
  <si>
    <t>Приемное устройство системы мониторинга снеговой нагрузки</t>
  </si>
  <si>
    <t>Щиток системы мониторинга снеговой нагрузки (WiFi)</t>
  </si>
  <si>
    <t>Датчик снеговой нагрузки с централизованным кабельным
питанием от сети и беспроводной передачей данных</t>
  </si>
  <si>
    <t>Плиты теплоизоляционные LOGICPIR SLOPE-1,7% (А) СХ/СХ
1200х600х10-30</t>
  </si>
  <si>
    <t>Плиты теплоизоляционные LOGICPIR SLOPE-1,7% (В) СХ/СХ
1200х600х30-50</t>
  </si>
  <si>
    <t>Плиты теплоизоляционные LOGICPIR SLOРE-1,7% (С) СХ/СХ
1200х600х40</t>
  </si>
  <si>
    <t>Плиты теплоизоляционные LOGICPIR SLOPE-3,4% (J) СХ/СХ
1200х600х10-50</t>
  </si>
  <si>
    <t>Телескопический крепеж TERMOCLIP 1 / 60 мм</t>
  </si>
  <si>
    <t>Телескопический крепеж TERMOCLIP 1 / 80 мм</t>
  </si>
  <si>
    <t>Телескопический крепеж TERMOCLIP 1 / 100 мм</t>
  </si>
  <si>
    <t>Телескопический крепеж TERMOCLIP 1 / 120 мм</t>
  </si>
  <si>
    <t>Телескопический крепеж TERMOCLIP 1 / 130 мм</t>
  </si>
  <si>
    <t>Телескопический крепеж TERMOCLIP 1 / 150 мм</t>
  </si>
  <si>
    <t>Телескопический крепеж TERMOCLIP 1 / 240 мм</t>
  </si>
  <si>
    <t>Телескопический крепеж TERMOCLIP 1 / 260 мм</t>
  </si>
  <si>
    <t>Телескопический крепеж TERMOCLIP 1 / 300 мм</t>
  </si>
  <si>
    <t>Телескопический крепеж TERMOCLIP 1/350 мм</t>
  </si>
  <si>
    <t>Саморез сверлоконечный ТехноНИКОЛЬ 4,8*60 (500 шт/уп)</t>
  </si>
  <si>
    <t>Саморез сверлоконечный ТехноНИКОЛЬ 4,8*100 (500шт/уп)</t>
  </si>
  <si>
    <t>Саморез сверлоконечный ТехноНИКОЛЬ 4,8*120 (350шт/уп)</t>
  </si>
  <si>
    <t>Саморез сверлоконечный ТехноНИКОЛЬ 4,8*160 (500 шт/уп)</t>
  </si>
  <si>
    <t>Саморез сверлоконечный ТехноНИКОЛЬ 4,8*200 (200 шт/уп)</t>
  </si>
  <si>
    <t xml:space="preserve">Общая длина примыканий - 705,3 м.п (L=78,298м*4+9,11м*4+78,308м*2+9,122м*2+78,298м*2+12,1м*2=705,288 п.м. ≈705,3 п.м. Расход материала на 1п.м.: </t>
  </si>
  <si>
    <t xml:space="preserve">LOGICROOF V-RP, ширина 2.1 м, 1.5 мм (ширина листа мембраны 650*мм) - 0,65 м2 (учесть k=1,11);;   </t>
  </si>
  <si>
    <t xml:space="preserve">Рейка прижимная алюминиевая ТехноНИКОЛЬ - 1 п.м.; </t>
  </si>
  <si>
    <t xml:space="preserve">Паробарьер СА500 - 0,25 м2 (учесть k=1,18); </t>
  </si>
  <si>
    <t xml:space="preserve">Противопожарный защитный материал LOGICROOF NG - 2 м2 (учесть k=1,03); </t>
  </si>
  <si>
    <t>Рейка краевая алюминиевая ТехноНИКОЛЬ - 1п.м.;</t>
  </si>
  <si>
    <t>Герметик ТехноНИКОЛЬ ПУ 600 мл - 0,25шт.</t>
  </si>
  <si>
    <t>п.м</t>
  </si>
  <si>
    <t>п.м.</t>
  </si>
  <si>
    <t>Воронка для ПВХ мембран XL503 с обогревом TERMOCLIP Ø110х450
мм (В14)</t>
  </si>
  <si>
    <t>Геотекстиль ТЕХНОНИКОЛЬ ПРОФ 150, 2х50м</t>
  </si>
  <si>
    <t>Плиты минераловатные ТЕХНОЛАЙТ ЭКСТРА (6 плит) 1200х600х100
мм (минераловатный утеплитель 35 кг/м3)</t>
  </si>
  <si>
    <t>Кровельное ограждение ТехноНИКОЛЬ КО/PRO/PH/800-3</t>
  </si>
  <si>
    <t>Датчик снеговой нагрузки с централизованным кабельным питанием
от сети и беспроводной передачей данных</t>
  </si>
  <si>
    <t>Телескопический крепеж TERMOCLIP 1 / 140 мм</t>
  </si>
  <si>
    <t xml:space="preserve">L=(12,302м*2+6,11м*2)+(6,304м*2+4,41м*2)*3фонаря=101,108 п.м. ≈101,1 п.м. </t>
  </si>
  <si>
    <t xml:space="preserve">Расход материала на 1п.м.: </t>
  </si>
  <si>
    <t xml:space="preserve">LOGICROOF V-RP, ширина 2.1 м, 1.5 мм =0,65м2*1,11=0,722 м2; </t>
  </si>
  <si>
    <t xml:space="preserve">Паробарьер СА500 = 101,1*0,25=25,275 м2 (расход 1,18); </t>
  </si>
  <si>
    <t xml:space="preserve">Рейка прижимная алюминиевая ТехноНИКОЛЬ = 101,6 п.м.; </t>
  </si>
  <si>
    <t>Противопожарный защ. мат. LOGICROOF NG =101,1*2м2202,2м2 (расход 1,03);</t>
  </si>
  <si>
    <t>Рейка краевая алюминиева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</si>
</sst>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8" formatCode="0.0000"/>
    <numFmt numFmtId="169" formatCode="000000"/>
    <numFmt numFmtId="170" formatCode="0.000"/>
    <numFmt numFmtId="171" formatCode="_-* #,##0.00\ _₽_-;\-* #,##0.00\ _₽_-;_-* &quot;-&quot;??\ _₽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b/>
      <sz val="8"/>
      <color indexed="8"/>
      <name val="Arial"/>
      <family val="2"/>
    </font>
    <font>
      <sz val="12"/>
      <color indexed="8"/>
      <name val="Arial"/>
      <family val="2"/>
    </font>
    <font>
      <sz val="12"/>
      <color indexed="8"/>
      <name val="Arial"/>
      <family val="2"/>
      <charset val="204"/>
    </font>
    <font>
      <sz val="1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4" fontId="0" fillId="0" borderId="0" xfId="0" applyNumberFormat="1"/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6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2"/>
    </xf>
    <xf numFmtId="0" fontId="2" fillId="0" borderId="2" xfId="0" applyFont="1" applyBorder="1" applyAlignment="1">
      <alignment horizontal="left" vertical="top" wrapText="1" indent="2"/>
    </xf>
    <xf numFmtId="1" fontId="3" fillId="0" borderId="1" xfId="0" applyNumberFormat="1" applyFont="1" applyBorder="1" applyAlignment="1">
      <alignment horizontal="left" vertical="top" indent="1" shrinkToFit="1"/>
    </xf>
    <xf numFmtId="1" fontId="3" fillId="0" borderId="1" xfId="0" applyNumberFormat="1" applyFont="1" applyBorder="1" applyAlignment="1">
      <alignment horizontal="left" vertical="top" shrinkToFit="1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 shrinkToFit="1"/>
    </xf>
    <xf numFmtId="4" fontId="3" fillId="0" borderId="2" xfId="0" applyNumberFormat="1" applyFont="1" applyBorder="1" applyAlignment="1">
      <alignment horizontal="right" vertical="top" wrapText="1"/>
    </xf>
    <xf numFmtId="1" fontId="3" fillId="0" borderId="1" xfId="0" applyNumberFormat="1" applyFont="1" applyBorder="1" applyAlignment="1">
      <alignment horizontal="right" vertical="top" shrinkToFit="1"/>
    </xf>
    <xf numFmtId="1" fontId="3" fillId="2" borderId="5" xfId="0" applyNumberFormat="1" applyFont="1" applyFill="1" applyBorder="1" applyAlignment="1">
      <alignment horizontal="left" vertical="top" indent="1" shrinkToFit="1"/>
    </xf>
    <xf numFmtId="169" fontId="3" fillId="2" borderId="5" xfId="0" applyNumberFormat="1" applyFont="1" applyFill="1" applyBorder="1" applyAlignment="1">
      <alignment horizontal="left" vertical="top" shrinkToFit="1"/>
    </xf>
    <xf numFmtId="0" fontId="3" fillId="2" borderId="5" xfId="0" applyFont="1" applyFill="1" applyBorder="1" applyAlignment="1">
      <alignment horizontal="left" vertical="top" wrapText="1"/>
    </xf>
    <xf numFmtId="1" fontId="3" fillId="2" borderId="5" xfId="0" applyNumberFormat="1" applyFont="1" applyFill="1" applyBorder="1" applyAlignment="1">
      <alignment horizontal="right" vertical="top" shrinkToFit="1"/>
    </xf>
    <xf numFmtId="4" fontId="3" fillId="2" borderId="5" xfId="0" applyNumberFormat="1" applyFont="1" applyFill="1" applyBorder="1" applyAlignment="1">
      <alignment horizontal="right" vertical="top" wrapText="1"/>
    </xf>
    <xf numFmtId="1" fontId="3" fillId="2" borderId="1" xfId="0" applyNumberFormat="1" applyFont="1" applyFill="1" applyBorder="1" applyAlignment="1">
      <alignment horizontal="left" vertical="top" indent="1" shrinkToFit="1"/>
    </xf>
    <xf numFmtId="1" fontId="3" fillId="2" borderId="1" xfId="0" applyNumberFormat="1" applyFont="1" applyFill="1" applyBorder="1" applyAlignment="1">
      <alignment horizontal="left" vertical="top" shrinkToFit="1"/>
    </xf>
    <xf numFmtId="0" fontId="3" fillId="2" borderId="1" xfId="0" applyFont="1" applyFill="1" applyBorder="1" applyAlignment="1">
      <alignment horizontal="left" vertical="top" wrapText="1"/>
    </xf>
    <xf numFmtId="3" fontId="3" fillId="2" borderId="1" xfId="0" applyNumberFormat="1" applyFont="1" applyFill="1" applyBorder="1" applyAlignment="1">
      <alignment horizontal="right" vertical="top" wrapText="1"/>
    </xf>
    <xf numFmtId="2" fontId="3" fillId="2" borderId="1" xfId="0" applyNumberFormat="1" applyFont="1" applyFill="1" applyBorder="1" applyAlignment="1">
      <alignment horizontal="right" vertical="top" shrinkToFit="1"/>
    </xf>
    <xf numFmtId="4" fontId="3" fillId="2" borderId="2" xfId="0" applyNumberFormat="1" applyFont="1" applyFill="1" applyBorder="1" applyAlignment="1">
      <alignment horizontal="right" vertical="top" wrapText="1"/>
    </xf>
    <xf numFmtId="4" fontId="3" fillId="2" borderId="1" xfId="0" applyNumberFormat="1" applyFont="1" applyFill="1" applyBorder="1" applyAlignment="1">
      <alignment horizontal="right" vertical="top" wrapText="1"/>
    </xf>
    <xf numFmtId="1" fontId="3" fillId="2" borderId="1" xfId="0" applyNumberFormat="1" applyFont="1" applyFill="1" applyBorder="1" applyAlignment="1">
      <alignment horizontal="right" vertical="top" shrinkToFit="1"/>
    </xf>
    <xf numFmtId="1" fontId="3" fillId="2" borderId="5" xfId="0" applyNumberFormat="1" applyFont="1" applyFill="1" applyBorder="1" applyAlignment="1">
      <alignment horizontal="left" vertical="top" shrinkToFit="1"/>
    </xf>
    <xf numFmtId="3" fontId="3" fillId="2" borderId="5" xfId="0" applyNumberFormat="1" applyFont="1" applyFill="1" applyBorder="1" applyAlignment="1">
      <alignment horizontal="right" vertical="top" wrapText="1"/>
    </xf>
    <xf numFmtId="2" fontId="3" fillId="2" borderId="5" xfId="0" applyNumberFormat="1" applyFont="1" applyFill="1" applyBorder="1" applyAlignment="1">
      <alignment horizontal="right" vertical="top" shrinkToFit="1"/>
    </xf>
    <xf numFmtId="1" fontId="3" fillId="3" borderId="1" xfId="0" applyNumberFormat="1" applyFont="1" applyFill="1" applyBorder="1" applyAlignment="1">
      <alignment horizontal="left" vertical="top" indent="1" shrinkToFit="1"/>
    </xf>
    <xf numFmtId="1" fontId="3" fillId="3" borderId="1" xfId="0" applyNumberFormat="1" applyFont="1" applyFill="1" applyBorder="1" applyAlignment="1">
      <alignment horizontal="left" vertical="top" shrinkToFit="1"/>
    </xf>
    <xf numFmtId="0" fontId="3" fillId="3" borderId="1" xfId="0" applyFont="1" applyFill="1" applyBorder="1" applyAlignment="1">
      <alignment horizontal="left" vertical="top" wrapText="1"/>
    </xf>
    <xf numFmtId="3" fontId="3" fillId="3" borderId="1" xfId="0" applyNumberFormat="1" applyFont="1" applyFill="1" applyBorder="1" applyAlignment="1">
      <alignment horizontal="right" vertical="top" wrapText="1"/>
    </xf>
    <xf numFmtId="4" fontId="3" fillId="3" borderId="1" xfId="0" applyNumberFormat="1" applyFont="1" applyFill="1" applyBorder="1" applyAlignment="1">
      <alignment horizontal="right" vertical="top" wrapText="1"/>
    </xf>
    <xf numFmtId="4" fontId="3" fillId="3" borderId="2" xfId="0" applyNumberFormat="1" applyFont="1" applyFill="1" applyBorder="1" applyAlignment="1">
      <alignment horizontal="right" vertical="top" wrapText="1"/>
    </xf>
    <xf numFmtId="0" fontId="0" fillId="3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/>
    <xf numFmtId="2" fontId="3" fillId="3" borderId="1" xfId="0" applyNumberFormat="1" applyFont="1" applyFill="1" applyBorder="1" applyAlignment="1">
      <alignment horizontal="right" vertical="top" shrinkToFit="1"/>
    </xf>
    <xf numFmtId="169" fontId="3" fillId="2" borderId="1" xfId="0" applyNumberFormat="1" applyFont="1" applyFill="1" applyBorder="1" applyAlignment="1">
      <alignment horizontal="left" vertical="top" shrinkToFit="1"/>
    </xf>
    <xf numFmtId="43" fontId="0" fillId="0" borderId="0" xfId="1" applyFont="1"/>
    <xf numFmtId="171" fontId="0" fillId="0" borderId="0" xfId="0" applyNumberFormat="1"/>
    <xf numFmtId="1" fontId="0" fillId="0" borderId="0" xfId="0" applyNumberFormat="1"/>
    <xf numFmtId="1" fontId="3" fillId="4" borderId="1" xfId="0" applyNumberFormat="1" applyFont="1" applyFill="1" applyBorder="1" applyAlignment="1">
      <alignment horizontal="left" vertical="top" indent="1" shrinkToFit="1"/>
    </xf>
    <xf numFmtId="1" fontId="3" fillId="4" borderId="1" xfId="0" applyNumberFormat="1" applyFont="1" applyFill="1" applyBorder="1" applyAlignment="1">
      <alignment horizontal="left" vertical="top" shrinkToFit="1"/>
    </xf>
    <xf numFmtId="0" fontId="3" fillId="4" borderId="1" xfId="0" applyFont="1" applyFill="1" applyBorder="1" applyAlignment="1">
      <alignment horizontal="left" vertical="top" wrapText="1"/>
    </xf>
    <xf numFmtId="168" fontId="3" fillId="4" borderId="1" xfId="0" applyNumberFormat="1" applyFont="1" applyFill="1" applyBorder="1" applyAlignment="1">
      <alignment horizontal="right" vertical="top" shrinkToFit="1"/>
    </xf>
    <xf numFmtId="4" fontId="3" fillId="4" borderId="1" xfId="0" applyNumberFormat="1" applyFont="1" applyFill="1" applyBorder="1" applyAlignment="1">
      <alignment horizontal="right" vertical="top" wrapText="1"/>
    </xf>
    <xf numFmtId="4" fontId="3" fillId="4" borderId="2" xfId="0" applyNumberFormat="1" applyFont="1" applyFill="1" applyBorder="1" applyAlignment="1">
      <alignment horizontal="right" vertical="top" wrapText="1"/>
    </xf>
    <xf numFmtId="0" fontId="0" fillId="4" borderId="0" xfId="0" applyFill="1"/>
    <xf numFmtId="2" fontId="3" fillId="4" borderId="1" xfId="0" applyNumberFormat="1" applyFont="1" applyFill="1" applyBorder="1" applyAlignment="1">
      <alignment horizontal="right" vertical="top" shrinkToFit="1"/>
    </xf>
    <xf numFmtId="1" fontId="3" fillId="4" borderId="5" xfId="0" applyNumberFormat="1" applyFont="1" applyFill="1" applyBorder="1" applyAlignment="1">
      <alignment horizontal="left" vertical="top" indent="1" shrinkToFit="1"/>
    </xf>
    <xf numFmtId="169" fontId="3" fillId="4" borderId="5" xfId="0" applyNumberFormat="1" applyFont="1" applyFill="1" applyBorder="1" applyAlignment="1">
      <alignment horizontal="left" vertical="top" shrinkToFit="1"/>
    </xf>
    <xf numFmtId="0" fontId="3" fillId="4" borderId="5" xfId="0" applyFont="1" applyFill="1" applyBorder="1" applyAlignment="1">
      <alignment horizontal="left" vertical="top" wrapText="1"/>
    </xf>
    <xf numFmtId="2" fontId="3" fillId="4" borderId="5" xfId="0" applyNumberFormat="1" applyFont="1" applyFill="1" applyBorder="1" applyAlignment="1">
      <alignment horizontal="right" vertical="top" shrinkToFit="1"/>
    </xf>
    <xf numFmtId="4" fontId="3" fillId="4" borderId="5" xfId="0" applyNumberFormat="1" applyFont="1" applyFill="1" applyBorder="1" applyAlignment="1">
      <alignment horizontal="right" vertical="top" wrapText="1"/>
    </xf>
    <xf numFmtId="1" fontId="3" fillId="4" borderId="5" xfId="0" applyNumberFormat="1" applyFont="1" applyFill="1" applyBorder="1" applyAlignment="1">
      <alignment horizontal="right" vertical="top" shrinkToFit="1"/>
    </xf>
    <xf numFmtId="1" fontId="3" fillId="4" borderId="5" xfId="0" applyNumberFormat="1" applyFont="1" applyFill="1" applyBorder="1" applyAlignment="1">
      <alignment horizontal="left" vertical="top" shrinkToFit="1"/>
    </xf>
    <xf numFmtId="3" fontId="3" fillId="4" borderId="5" xfId="0" applyNumberFormat="1" applyFont="1" applyFill="1" applyBorder="1" applyAlignment="1">
      <alignment horizontal="right" vertical="top" wrapText="1"/>
    </xf>
    <xf numFmtId="170" fontId="3" fillId="4" borderId="5" xfId="0" applyNumberFormat="1" applyFont="1" applyFill="1" applyBorder="1" applyAlignment="1">
      <alignment horizontal="right" vertical="top" shrinkToFit="1"/>
    </xf>
    <xf numFmtId="169" fontId="3" fillId="4" borderId="1" xfId="0" applyNumberFormat="1" applyFont="1" applyFill="1" applyBorder="1" applyAlignment="1">
      <alignment horizontal="left" vertical="top" shrinkToFit="1"/>
    </xf>
    <xf numFmtId="170" fontId="3" fillId="4" borderId="1" xfId="0" applyNumberFormat="1" applyFont="1" applyFill="1" applyBorder="1" applyAlignment="1">
      <alignment horizontal="right" vertical="top" shrinkToFit="1"/>
    </xf>
    <xf numFmtId="3" fontId="3" fillId="4" borderId="1" xfId="0" applyNumberFormat="1" applyFont="1" applyFill="1" applyBorder="1" applyAlignment="1">
      <alignment horizontal="right" vertical="top" wrapText="1"/>
    </xf>
    <xf numFmtId="1" fontId="3" fillId="4" borderId="1" xfId="0" applyNumberFormat="1" applyFont="1" applyFill="1" applyBorder="1" applyAlignment="1">
      <alignment horizontal="right" vertical="top" shrinkToFit="1"/>
    </xf>
    <xf numFmtId="1" fontId="3" fillId="4" borderId="3" xfId="0" applyNumberFormat="1" applyFont="1" applyFill="1" applyBorder="1" applyAlignment="1">
      <alignment horizontal="left" vertical="top" indent="1" shrinkToFit="1"/>
    </xf>
    <xf numFmtId="169" fontId="3" fillId="4" borderId="3" xfId="0" applyNumberFormat="1" applyFont="1" applyFill="1" applyBorder="1" applyAlignment="1">
      <alignment horizontal="left" vertical="top" shrinkToFit="1"/>
    </xf>
    <xf numFmtId="0" fontId="3" fillId="4" borderId="3" xfId="0" applyFont="1" applyFill="1" applyBorder="1" applyAlignment="1">
      <alignment horizontal="left" vertical="top" wrapText="1"/>
    </xf>
    <xf numFmtId="1" fontId="3" fillId="4" borderId="3" xfId="0" applyNumberFormat="1" applyFont="1" applyFill="1" applyBorder="1" applyAlignment="1">
      <alignment horizontal="right" vertical="top" shrinkToFit="1"/>
    </xf>
    <xf numFmtId="2" fontId="3" fillId="4" borderId="3" xfId="0" applyNumberFormat="1" applyFont="1" applyFill="1" applyBorder="1" applyAlignment="1">
      <alignment horizontal="right" vertical="top" shrinkToFit="1"/>
    </xf>
    <xf numFmtId="4" fontId="3" fillId="4" borderId="4" xfId="0" applyNumberFormat="1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7"/>
    </xf>
    <xf numFmtId="0" fontId="4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 indent="2"/>
    </xf>
    <xf numFmtId="1" fontId="6" fillId="0" borderId="1" xfId="0" applyNumberFormat="1" applyFont="1" applyBorder="1" applyAlignment="1">
      <alignment horizontal="left" vertical="top" indent="1" shrinkToFit="1"/>
    </xf>
    <xf numFmtId="1" fontId="6" fillId="0" borderId="1" xfId="0" applyNumberFormat="1" applyFont="1" applyBorder="1" applyAlignment="1">
      <alignment horizontal="left" vertical="top" shrinkToFit="1"/>
    </xf>
    <xf numFmtId="0" fontId="6" fillId="0" borderId="1" xfId="0" applyFont="1" applyBorder="1" applyAlignment="1">
      <alignment horizontal="left" vertical="top" wrapText="1"/>
    </xf>
    <xf numFmtId="169" fontId="6" fillId="0" borderId="1" xfId="0" applyNumberFormat="1" applyFont="1" applyBorder="1" applyAlignment="1">
      <alignment horizontal="left" vertical="top" shrinkToFit="1"/>
    </xf>
    <xf numFmtId="43" fontId="5" fillId="0" borderId="1" xfId="1" applyFont="1" applyBorder="1" applyAlignment="1">
      <alignment horizontal="right" vertical="top" wrapText="1"/>
    </xf>
    <xf numFmtId="43" fontId="5" fillId="0" borderId="1" xfId="1" applyFont="1" applyBorder="1" applyAlignment="1">
      <alignment horizontal="left" vertical="top" wrapText="1"/>
    </xf>
    <xf numFmtId="43" fontId="5" fillId="0" borderId="1" xfId="1" applyFont="1" applyBorder="1" applyAlignment="1">
      <alignment horizontal="right" vertical="top" shrinkToFit="1"/>
    </xf>
    <xf numFmtId="43" fontId="0" fillId="0" borderId="0" xfId="0" applyNumberFormat="1"/>
    <xf numFmtId="43" fontId="7" fillId="0" borderId="0" xfId="0" applyNumberFormat="1" applyFont="1"/>
    <xf numFmtId="1" fontId="6" fillId="4" borderId="1" xfId="0" applyNumberFormat="1" applyFont="1" applyFill="1" applyBorder="1" applyAlignment="1">
      <alignment horizontal="left" vertical="top" indent="1" shrinkToFit="1"/>
    </xf>
    <xf numFmtId="169" fontId="6" fillId="4" borderId="1" xfId="0" applyNumberFormat="1" applyFont="1" applyFill="1" applyBorder="1" applyAlignment="1">
      <alignment horizontal="left" vertical="top" shrinkToFit="1"/>
    </xf>
    <xf numFmtId="0" fontId="6" fillId="4" borderId="1" xfId="0" applyFont="1" applyFill="1" applyBorder="1" applyAlignment="1">
      <alignment horizontal="left" vertical="top" wrapText="1"/>
    </xf>
    <xf numFmtId="43" fontId="5" fillId="4" borderId="1" xfId="1" applyFont="1" applyFill="1" applyBorder="1" applyAlignment="1">
      <alignment horizontal="right" vertical="top" shrinkToFit="1"/>
    </xf>
    <xf numFmtId="43" fontId="5" fillId="4" borderId="1" xfId="1" applyFont="1" applyFill="1" applyBorder="1" applyAlignment="1">
      <alignment horizontal="left" vertical="top" wrapText="1"/>
    </xf>
    <xf numFmtId="43" fontId="5" fillId="4" borderId="1" xfId="1" applyFont="1" applyFill="1" applyBorder="1" applyAlignment="1">
      <alignment horizontal="right" vertical="top" wrapText="1"/>
    </xf>
    <xf numFmtId="1" fontId="6" fillId="4" borderId="1" xfId="0" applyNumberFormat="1" applyFont="1" applyFill="1" applyBorder="1" applyAlignment="1">
      <alignment horizontal="left" vertical="top" shrinkToFit="1"/>
    </xf>
    <xf numFmtId="1" fontId="6" fillId="2" borderId="1" xfId="0" applyNumberFormat="1" applyFont="1" applyFill="1" applyBorder="1" applyAlignment="1">
      <alignment horizontal="left" vertical="top" indent="1" shrinkToFit="1"/>
    </xf>
    <xf numFmtId="1" fontId="6" fillId="2" borderId="1" xfId="0" applyNumberFormat="1" applyFont="1" applyFill="1" applyBorder="1" applyAlignment="1">
      <alignment horizontal="left" vertical="top" shrinkToFit="1"/>
    </xf>
    <xf numFmtId="0" fontId="6" fillId="2" borderId="1" xfId="0" applyFont="1" applyFill="1" applyBorder="1" applyAlignment="1">
      <alignment horizontal="left" vertical="top" wrapText="1"/>
    </xf>
    <xf numFmtId="43" fontId="5" fillId="2" borderId="1" xfId="1" applyFont="1" applyFill="1" applyBorder="1" applyAlignment="1">
      <alignment horizontal="right" vertical="top" wrapText="1"/>
    </xf>
    <xf numFmtId="43" fontId="5" fillId="2" borderId="1" xfId="1" applyFont="1" applyFill="1" applyBorder="1" applyAlignment="1">
      <alignment horizontal="left" vertical="top" wrapText="1"/>
    </xf>
    <xf numFmtId="43" fontId="5" fillId="2" borderId="1" xfId="1" applyFont="1" applyFill="1" applyBorder="1" applyAlignment="1">
      <alignment horizontal="right" vertical="top" shrinkToFit="1"/>
    </xf>
    <xf numFmtId="169" fontId="6" fillId="2" borderId="1" xfId="0" applyNumberFormat="1" applyFont="1" applyFill="1" applyBorder="1" applyAlignment="1">
      <alignment horizontal="left" vertical="top" shrinkToFit="1"/>
    </xf>
    <xf numFmtId="1" fontId="6" fillId="5" borderId="1" xfId="0" applyNumberFormat="1" applyFont="1" applyFill="1" applyBorder="1" applyAlignment="1">
      <alignment horizontal="left" vertical="top" indent="1" shrinkToFit="1"/>
    </xf>
    <xf numFmtId="1" fontId="6" fillId="5" borderId="1" xfId="0" applyNumberFormat="1" applyFont="1" applyFill="1" applyBorder="1" applyAlignment="1">
      <alignment horizontal="left" vertical="top" shrinkToFit="1"/>
    </xf>
    <xf numFmtId="0" fontId="6" fillId="5" borderId="1" xfId="0" applyFont="1" applyFill="1" applyBorder="1" applyAlignment="1">
      <alignment horizontal="left" vertical="top" wrapText="1"/>
    </xf>
    <xf numFmtId="43" fontId="5" fillId="5" borderId="1" xfId="1" applyFont="1" applyFill="1" applyBorder="1" applyAlignment="1">
      <alignment horizontal="right" vertical="top" shrinkToFit="1"/>
    </xf>
    <xf numFmtId="43" fontId="5" fillId="5" borderId="1" xfId="1" applyFont="1" applyFill="1" applyBorder="1" applyAlignment="1">
      <alignment horizontal="left" vertical="top" wrapText="1"/>
    </xf>
    <xf numFmtId="43" fontId="5" fillId="5" borderId="1" xfId="1" applyFont="1" applyFill="1" applyBorder="1" applyAlignment="1">
      <alignment horizontal="right" vertical="top" wrapText="1"/>
    </xf>
    <xf numFmtId="0" fontId="0" fillId="5" borderId="0" xfId="0" applyFill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851CD-400A-4226-8B99-B45C9FBE6A9B}">
  <dimension ref="A1:M59"/>
  <sheetViews>
    <sheetView topLeftCell="A4" zoomScale="110" zoomScaleNormal="110" workbookViewId="0">
      <selection activeCell="J14" sqref="J14"/>
    </sheetView>
  </sheetViews>
  <sheetFormatPr defaultRowHeight="14.4" x14ac:dyDescent="0.3"/>
  <cols>
    <col min="3" max="3" width="48.88671875" customWidth="1"/>
    <col min="7" max="7" width="12.33203125" bestFit="1" customWidth="1"/>
    <col min="8" max="8" width="11.5546875" bestFit="1" customWidth="1"/>
    <col min="9" max="9" width="11.21875" bestFit="1" customWidth="1"/>
    <col min="10" max="10" width="10.6640625" bestFit="1" customWidth="1"/>
    <col min="11" max="11" width="12.77734375" bestFit="1" customWidth="1"/>
    <col min="12" max="12" width="10.6640625" bestFit="1" customWidth="1"/>
    <col min="13" max="13" width="10.21875" bestFit="1" customWidth="1"/>
  </cols>
  <sheetData>
    <row r="1" spans="1:11" x14ac:dyDescent="0.3">
      <c r="A1" s="2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11" x14ac:dyDescent="0.3">
      <c r="A2" s="19">
        <v>1</v>
      </c>
      <c r="B2" s="20">
        <v>528103</v>
      </c>
      <c r="C2" s="21" t="s">
        <v>7</v>
      </c>
      <c r="D2" s="22">
        <v>11718</v>
      </c>
      <c r="E2" s="21" t="s">
        <v>8</v>
      </c>
      <c r="F2" s="23">
        <v>243.79</v>
      </c>
      <c r="G2" s="24"/>
      <c r="H2" s="36"/>
      <c r="J2">
        <v>243.8</v>
      </c>
      <c r="K2">
        <f>J2+J11</f>
        <v>1319.37</v>
      </c>
    </row>
    <row r="3" spans="1:11" x14ac:dyDescent="0.3">
      <c r="A3" s="45">
        <v>2</v>
      </c>
      <c r="B3" s="46">
        <v>524890</v>
      </c>
      <c r="C3" s="47" t="s">
        <v>9</v>
      </c>
      <c r="D3" s="48">
        <v>592.01279999999997</v>
      </c>
      <c r="E3" s="47" t="s">
        <v>10</v>
      </c>
      <c r="F3" s="49">
        <v>8783.34</v>
      </c>
      <c r="G3" s="50">
        <f t="shared" ref="G3:G55" si="0">F3*D3</f>
        <v>5199849.7067519994</v>
      </c>
      <c r="H3" s="51"/>
    </row>
    <row r="4" spans="1:11" ht="22.8" x14ac:dyDescent="0.3">
      <c r="A4" s="45">
        <v>3</v>
      </c>
      <c r="B4" s="46">
        <v>644712</v>
      </c>
      <c r="C4" s="47" t="s">
        <v>11</v>
      </c>
      <c r="D4" s="49">
        <v>9891.7875000000004</v>
      </c>
      <c r="E4" s="47" t="s">
        <v>8</v>
      </c>
      <c r="F4" s="52">
        <v>818.35</v>
      </c>
      <c r="G4" s="50">
        <f t="shared" si="0"/>
        <v>8094944.3006250001</v>
      </c>
      <c r="H4" s="51"/>
    </row>
    <row r="5" spans="1:11" ht="22.8" x14ac:dyDescent="0.3">
      <c r="A5" s="30">
        <v>4</v>
      </c>
      <c r="B5" s="31">
        <v>530464</v>
      </c>
      <c r="C5" s="32" t="s">
        <v>12</v>
      </c>
      <c r="D5" s="33">
        <v>1530</v>
      </c>
      <c r="E5" s="32" t="s">
        <v>8</v>
      </c>
      <c r="F5" s="34">
        <v>1091.77</v>
      </c>
      <c r="G5" s="35">
        <f t="shared" si="0"/>
        <v>1670408.0999999999</v>
      </c>
      <c r="H5" s="36"/>
    </row>
    <row r="6" spans="1:11" x14ac:dyDescent="0.3">
      <c r="A6" s="19">
        <v>5</v>
      </c>
      <c r="B6" s="20">
        <v>422528</v>
      </c>
      <c r="C6" s="21" t="s">
        <v>13</v>
      </c>
      <c r="D6" s="26">
        <v>140</v>
      </c>
      <c r="E6" s="21" t="s">
        <v>8</v>
      </c>
      <c r="F6" s="25">
        <v>1064.5899999999999</v>
      </c>
      <c r="G6" s="24"/>
    </row>
    <row r="7" spans="1:11" x14ac:dyDescent="0.3">
      <c r="A7" s="45">
        <v>6</v>
      </c>
      <c r="B7" s="46">
        <v>472219</v>
      </c>
      <c r="C7" s="47" t="s">
        <v>14</v>
      </c>
      <c r="D7" s="65">
        <v>2</v>
      </c>
      <c r="E7" s="47" t="s">
        <v>15</v>
      </c>
      <c r="F7" s="49">
        <v>4150.99</v>
      </c>
      <c r="G7" s="50">
        <f t="shared" si="0"/>
        <v>8301.98</v>
      </c>
      <c r="H7" s="51"/>
    </row>
    <row r="8" spans="1:11" ht="22.8" x14ac:dyDescent="0.3">
      <c r="A8" s="19">
        <v>7</v>
      </c>
      <c r="B8" s="20">
        <v>149244</v>
      </c>
      <c r="C8" s="21" t="s">
        <v>16</v>
      </c>
      <c r="D8" s="26">
        <v>39</v>
      </c>
      <c r="E8" s="21" t="s">
        <v>15</v>
      </c>
      <c r="F8" s="25">
        <v>9086.5499999999993</v>
      </c>
      <c r="G8" s="24"/>
    </row>
    <row r="9" spans="1:11" x14ac:dyDescent="0.3">
      <c r="A9" s="19">
        <v>8</v>
      </c>
      <c r="B9" s="20">
        <v>128001</v>
      </c>
      <c r="C9" s="21" t="s">
        <v>17</v>
      </c>
      <c r="D9" s="26">
        <v>39</v>
      </c>
      <c r="E9" s="21" t="s">
        <v>15</v>
      </c>
      <c r="F9" s="23">
        <v>397.22</v>
      </c>
      <c r="G9" s="24"/>
    </row>
    <row r="10" spans="1:11" x14ac:dyDescent="0.3">
      <c r="A10" s="8">
        <v>9</v>
      </c>
      <c r="B10" s="9">
        <v>149267</v>
      </c>
      <c r="C10" s="10" t="s">
        <v>18</v>
      </c>
      <c r="D10" s="13">
        <v>57</v>
      </c>
      <c r="E10" s="10" t="s">
        <v>15</v>
      </c>
      <c r="F10" s="11">
        <v>743.97</v>
      </c>
      <c r="G10" s="12">
        <f t="shared" si="0"/>
        <v>42406.29</v>
      </c>
    </row>
    <row r="11" spans="1:11" x14ac:dyDescent="0.3">
      <c r="A11" s="19">
        <v>10</v>
      </c>
      <c r="B11" s="20">
        <v>500464</v>
      </c>
      <c r="C11" s="21" t="s">
        <v>19</v>
      </c>
      <c r="D11" s="22">
        <v>12852</v>
      </c>
      <c r="E11" s="21" t="s">
        <v>8</v>
      </c>
      <c r="F11" s="25">
        <v>1075.57</v>
      </c>
      <c r="G11" s="24"/>
      <c r="H11" s="36"/>
      <c r="J11">
        <v>1075.57</v>
      </c>
    </row>
    <row r="12" spans="1:11" ht="22.8" x14ac:dyDescent="0.3">
      <c r="A12" s="45">
        <v>11</v>
      </c>
      <c r="B12" s="46">
        <v>360957</v>
      </c>
      <c r="C12" s="47" t="s">
        <v>20</v>
      </c>
      <c r="D12" s="65">
        <v>48</v>
      </c>
      <c r="E12" s="47" t="s">
        <v>15</v>
      </c>
      <c r="F12" s="49">
        <v>4096.57</v>
      </c>
      <c r="G12" s="50">
        <f t="shared" si="0"/>
        <v>196635.36</v>
      </c>
      <c r="H12" s="51"/>
    </row>
    <row r="13" spans="1:11" x14ac:dyDescent="0.3">
      <c r="A13" s="45">
        <v>12</v>
      </c>
      <c r="B13" s="46">
        <v>123737</v>
      </c>
      <c r="C13" s="47" t="s">
        <v>21</v>
      </c>
      <c r="D13" s="64">
        <v>6400</v>
      </c>
      <c r="E13" s="47" t="s">
        <v>15</v>
      </c>
      <c r="F13" s="52">
        <v>5.77</v>
      </c>
      <c r="G13" s="50">
        <f t="shared" si="0"/>
        <v>36928</v>
      </c>
      <c r="H13" s="51"/>
    </row>
    <row r="14" spans="1:11" x14ac:dyDescent="0.3">
      <c r="A14" s="30">
        <v>13</v>
      </c>
      <c r="B14" s="31">
        <v>133879</v>
      </c>
      <c r="C14" s="32" t="s">
        <v>22</v>
      </c>
      <c r="D14" s="33">
        <v>1100</v>
      </c>
      <c r="E14" s="32" t="s">
        <v>23</v>
      </c>
      <c r="F14" s="40">
        <v>146.44</v>
      </c>
      <c r="G14" s="35">
        <f t="shared" si="0"/>
        <v>161084</v>
      </c>
    </row>
    <row r="15" spans="1:11" ht="22.8" x14ac:dyDescent="0.3">
      <c r="A15" s="30">
        <v>14</v>
      </c>
      <c r="B15" s="31">
        <v>133880</v>
      </c>
      <c r="C15" s="32" t="s">
        <v>24</v>
      </c>
      <c r="D15" s="33">
        <v>1500</v>
      </c>
      <c r="E15" s="32" t="s">
        <v>23</v>
      </c>
      <c r="F15" s="40">
        <v>116.74</v>
      </c>
      <c r="G15" s="35">
        <f t="shared" si="0"/>
        <v>175110</v>
      </c>
    </row>
    <row r="16" spans="1:11" x14ac:dyDescent="0.3">
      <c r="A16" s="45">
        <v>15</v>
      </c>
      <c r="B16" s="46">
        <v>336074</v>
      </c>
      <c r="C16" s="47" t="s">
        <v>25</v>
      </c>
      <c r="D16" s="64">
        <v>11000</v>
      </c>
      <c r="E16" s="47" t="s">
        <v>15</v>
      </c>
      <c r="F16" s="52">
        <v>5.38</v>
      </c>
      <c r="G16" s="50">
        <f t="shared" si="0"/>
        <v>59180</v>
      </c>
      <c r="H16" s="51"/>
    </row>
    <row r="17" spans="1:13" x14ac:dyDescent="0.3">
      <c r="A17" s="45">
        <v>16</v>
      </c>
      <c r="B17" s="46">
        <v>124613</v>
      </c>
      <c r="C17" s="47" t="s">
        <v>26</v>
      </c>
      <c r="D17" s="64">
        <v>10000</v>
      </c>
      <c r="E17" s="47" t="s">
        <v>15</v>
      </c>
      <c r="F17" s="52">
        <v>2.58</v>
      </c>
      <c r="G17" s="50">
        <f t="shared" si="0"/>
        <v>25800</v>
      </c>
      <c r="H17" s="51"/>
    </row>
    <row r="18" spans="1:13" x14ac:dyDescent="0.3">
      <c r="A18" s="45">
        <v>17</v>
      </c>
      <c r="B18" s="46">
        <v>342508</v>
      </c>
      <c r="C18" s="47" t="s">
        <v>27</v>
      </c>
      <c r="D18" s="65">
        <v>200</v>
      </c>
      <c r="E18" s="47" t="s">
        <v>8</v>
      </c>
      <c r="F18" s="52">
        <v>54.03</v>
      </c>
      <c r="G18" s="50">
        <f t="shared" si="0"/>
        <v>10806</v>
      </c>
      <c r="H18" s="51"/>
    </row>
    <row r="19" spans="1:13" x14ac:dyDescent="0.3">
      <c r="A19" s="19">
        <v>18</v>
      </c>
      <c r="B19" s="41">
        <v>3513</v>
      </c>
      <c r="C19" s="21" t="s">
        <v>28</v>
      </c>
      <c r="D19" s="26">
        <v>282</v>
      </c>
      <c r="E19" s="21" t="s">
        <v>8</v>
      </c>
      <c r="F19" s="25">
        <v>4010.62</v>
      </c>
      <c r="G19" s="24"/>
      <c r="H19">
        <f>G19/91.95</f>
        <v>0</v>
      </c>
    </row>
    <row r="20" spans="1:13" ht="22.8" x14ac:dyDescent="0.3">
      <c r="A20" s="45">
        <v>19</v>
      </c>
      <c r="B20" s="62">
        <v>12202</v>
      </c>
      <c r="C20" s="47" t="s">
        <v>29</v>
      </c>
      <c r="D20" s="63">
        <v>22.896000000000001</v>
      </c>
      <c r="E20" s="47" t="s">
        <v>10</v>
      </c>
      <c r="F20" s="49">
        <v>3310</v>
      </c>
      <c r="G20" s="50">
        <f>F20*D20</f>
        <v>75785.760000000009</v>
      </c>
      <c r="H20" s="51"/>
    </row>
    <row r="21" spans="1:13" x14ac:dyDescent="0.3">
      <c r="A21" s="45">
        <v>20</v>
      </c>
      <c r="B21" s="46">
        <v>124243</v>
      </c>
      <c r="C21" s="47" t="s">
        <v>30</v>
      </c>
      <c r="D21" s="64">
        <v>4000</v>
      </c>
      <c r="E21" s="47" t="s">
        <v>15</v>
      </c>
      <c r="F21" s="52">
        <v>3.65</v>
      </c>
      <c r="G21" s="50">
        <f t="shared" si="0"/>
        <v>14600</v>
      </c>
      <c r="H21" s="51"/>
    </row>
    <row r="22" spans="1:13" x14ac:dyDescent="0.3">
      <c r="A22" s="45">
        <v>21</v>
      </c>
      <c r="B22" s="46">
        <v>674391</v>
      </c>
      <c r="C22" s="47" t="s">
        <v>31</v>
      </c>
      <c r="D22" s="65">
        <v>9</v>
      </c>
      <c r="E22" s="47" t="s">
        <v>15</v>
      </c>
      <c r="F22" s="52">
        <v>441.76</v>
      </c>
      <c r="G22" s="50">
        <f t="shared" si="0"/>
        <v>3975.84</v>
      </c>
      <c r="H22" s="51"/>
    </row>
    <row r="23" spans="1:13" x14ac:dyDescent="0.3">
      <c r="A23" s="45">
        <v>22</v>
      </c>
      <c r="B23" s="46">
        <v>228683</v>
      </c>
      <c r="C23" s="47" t="s">
        <v>32</v>
      </c>
      <c r="D23" s="64">
        <v>2000</v>
      </c>
      <c r="E23" s="47" t="s">
        <v>15</v>
      </c>
      <c r="F23" s="52">
        <v>7.87</v>
      </c>
      <c r="G23" s="50">
        <f t="shared" si="0"/>
        <v>15740</v>
      </c>
      <c r="H23" s="51"/>
    </row>
    <row r="24" spans="1:13" ht="22.8" x14ac:dyDescent="0.3">
      <c r="A24" s="66">
        <v>23</v>
      </c>
      <c r="B24" s="67">
        <v>40415</v>
      </c>
      <c r="C24" s="68" t="s">
        <v>33</v>
      </c>
      <c r="D24" s="69">
        <v>468</v>
      </c>
      <c r="E24" s="68" t="s">
        <v>15</v>
      </c>
      <c r="F24" s="70">
        <v>620.52</v>
      </c>
      <c r="G24" s="71">
        <f t="shared" si="0"/>
        <v>290403.36</v>
      </c>
      <c r="H24" s="51"/>
    </row>
    <row r="25" spans="1:13" x14ac:dyDescent="0.3">
      <c r="A25" s="53">
        <v>24</v>
      </c>
      <c r="B25" s="59">
        <v>524809</v>
      </c>
      <c r="C25" s="55" t="s">
        <v>34</v>
      </c>
      <c r="D25" s="61">
        <v>26.352</v>
      </c>
      <c r="E25" s="55" t="s">
        <v>10</v>
      </c>
      <c r="F25" s="57">
        <v>8783.34</v>
      </c>
      <c r="G25" s="57">
        <f t="shared" si="0"/>
        <v>231458.57568000001</v>
      </c>
      <c r="H25" s="51"/>
    </row>
    <row r="26" spans="1:13" x14ac:dyDescent="0.3">
      <c r="A26" s="53">
        <v>25</v>
      </c>
      <c r="B26" s="59">
        <v>479733</v>
      </c>
      <c r="C26" s="55" t="s">
        <v>35</v>
      </c>
      <c r="D26" s="58">
        <v>30</v>
      </c>
      <c r="E26" s="55" t="s">
        <v>15</v>
      </c>
      <c r="F26" s="56">
        <v>180.07</v>
      </c>
      <c r="G26" s="57">
        <f t="shared" si="0"/>
        <v>5402.0999999999995</v>
      </c>
      <c r="H26" s="51"/>
    </row>
    <row r="27" spans="1:13" x14ac:dyDescent="0.3">
      <c r="A27" s="53">
        <v>26</v>
      </c>
      <c r="B27" s="59">
        <v>479732</v>
      </c>
      <c r="C27" s="55" t="s">
        <v>36</v>
      </c>
      <c r="D27" s="58">
        <v>20</v>
      </c>
      <c r="E27" s="55" t="s">
        <v>15</v>
      </c>
      <c r="F27" s="56">
        <v>171.07</v>
      </c>
      <c r="G27" s="57">
        <f t="shared" si="0"/>
        <v>3421.3999999999996</v>
      </c>
      <c r="H27" s="51"/>
    </row>
    <row r="28" spans="1:13" ht="22.8" x14ac:dyDescent="0.3">
      <c r="A28" s="14">
        <v>27</v>
      </c>
      <c r="B28" s="27">
        <v>465572</v>
      </c>
      <c r="C28" s="16" t="s">
        <v>37</v>
      </c>
      <c r="D28" s="28">
        <v>1800</v>
      </c>
      <c r="E28" s="16" t="s">
        <v>15</v>
      </c>
      <c r="F28" s="29">
        <v>845.26</v>
      </c>
      <c r="G28" s="18"/>
      <c r="H28">
        <f>G28/614.07</f>
        <v>0</v>
      </c>
    </row>
    <row r="29" spans="1:13" x14ac:dyDescent="0.3">
      <c r="A29" s="53">
        <v>28</v>
      </c>
      <c r="B29" s="54">
        <v>30214</v>
      </c>
      <c r="C29" s="55" t="s">
        <v>38</v>
      </c>
      <c r="D29" s="60">
        <v>7500</v>
      </c>
      <c r="E29" s="55" t="s">
        <v>15</v>
      </c>
      <c r="F29" s="56">
        <v>4.58</v>
      </c>
      <c r="G29" s="57">
        <f t="shared" si="0"/>
        <v>34350</v>
      </c>
      <c r="H29" s="51"/>
    </row>
    <row r="30" spans="1:13" x14ac:dyDescent="0.3">
      <c r="A30" s="53">
        <v>29</v>
      </c>
      <c r="B30" s="59">
        <v>127407</v>
      </c>
      <c r="C30" s="55" t="s">
        <v>39</v>
      </c>
      <c r="D30" s="60">
        <v>2500</v>
      </c>
      <c r="E30" s="55" t="s">
        <v>15</v>
      </c>
      <c r="F30" s="56">
        <v>9.2899999999999991</v>
      </c>
      <c r="G30" s="57">
        <f t="shared" si="0"/>
        <v>23224.999999999996</v>
      </c>
      <c r="H30" s="51"/>
    </row>
    <row r="31" spans="1:13" ht="22.8" x14ac:dyDescent="0.3">
      <c r="A31" s="14">
        <v>30</v>
      </c>
      <c r="B31" s="15">
        <v>44981</v>
      </c>
      <c r="C31" s="16" t="s">
        <v>40</v>
      </c>
      <c r="D31" s="17">
        <v>369</v>
      </c>
      <c r="E31" s="16" t="s">
        <v>15</v>
      </c>
      <c r="F31" s="29">
        <v>940.53</v>
      </c>
      <c r="G31" s="18"/>
    </row>
    <row r="32" spans="1:13" x14ac:dyDescent="0.3">
      <c r="A32" s="14">
        <v>31</v>
      </c>
      <c r="B32" s="27">
        <v>685735</v>
      </c>
      <c r="C32" s="16" t="s">
        <v>41</v>
      </c>
      <c r="D32" s="17">
        <v>31</v>
      </c>
      <c r="E32" s="16" t="s">
        <v>42</v>
      </c>
      <c r="F32" s="18">
        <v>5645.93</v>
      </c>
      <c r="G32" s="18"/>
      <c r="J32">
        <f>G32/92.8</f>
        <v>0</v>
      </c>
      <c r="K32" s="43">
        <f>M32/92.8</f>
        <v>0</v>
      </c>
      <c r="L32" s="43">
        <f>J32+K32</f>
        <v>0</v>
      </c>
      <c r="M32" s="42">
        <f>M34*D32</f>
        <v>0</v>
      </c>
    </row>
    <row r="33" spans="1:13" x14ac:dyDescent="0.3">
      <c r="A33" s="14">
        <v>32</v>
      </c>
      <c r="B33" s="27">
        <v>659571</v>
      </c>
      <c r="C33" s="16" t="s">
        <v>43</v>
      </c>
      <c r="D33" s="17">
        <v>123</v>
      </c>
      <c r="E33" s="16" t="s">
        <v>42</v>
      </c>
      <c r="F33" s="18">
        <v>3956.17</v>
      </c>
      <c r="G33" s="18"/>
      <c r="H33" s="1">
        <f>G33/367.6</f>
        <v>0</v>
      </c>
      <c r="I33" s="42">
        <f>F33*D33</f>
        <v>486608.91000000003</v>
      </c>
      <c r="J33" s="43">
        <f>I33/367.6</f>
        <v>1323.7456746463547</v>
      </c>
      <c r="K33" s="43">
        <f>M33/367.6</f>
        <v>0</v>
      </c>
      <c r="L33" s="43">
        <f>K33+J33</f>
        <v>1323.7456746463547</v>
      </c>
      <c r="M33">
        <f>M34*D33</f>
        <v>0</v>
      </c>
    </row>
    <row r="34" spans="1:13" ht="22.8" x14ac:dyDescent="0.3">
      <c r="A34" s="14">
        <v>33</v>
      </c>
      <c r="B34" s="15">
        <v>88843</v>
      </c>
      <c r="C34" s="16" t="s">
        <v>44</v>
      </c>
      <c r="D34" s="17">
        <v>1</v>
      </c>
      <c r="E34" s="16" t="s">
        <v>15</v>
      </c>
      <c r="F34" s="18">
        <v>16590.8</v>
      </c>
      <c r="G34" s="18"/>
      <c r="L34" s="44">
        <f>D33+D32</f>
        <v>154</v>
      </c>
      <c r="M34">
        <f>G31/L34</f>
        <v>0</v>
      </c>
    </row>
    <row r="35" spans="1:13" x14ac:dyDescent="0.3">
      <c r="A35" s="14">
        <v>34</v>
      </c>
      <c r="B35" s="15">
        <v>88841</v>
      </c>
      <c r="C35" s="16" t="s">
        <v>45</v>
      </c>
      <c r="D35" s="17">
        <v>1</v>
      </c>
      <c r="E35" s="16" t="s">
        <v>15</v>
      </c>
      <c r="F35" s="18">
        <v>60497.39</v>
      </c>
      <c r="G35" s="18"/>
    </row>
    <row r="36" spans="1:13" ht="22.8" x14ac:dyDescent="0.3">
      <c r="A36" s="14">
        <v>35</v>
      </c>
      <c r="B36" s="15">
        <v>71311</v>
      </c>
      <c r="C36" s="16" t="s">
        <v>46</v>
      </c>
      <c r="D36" s="17">
        <v>3</v>
      </c>
      <c r="E36" s="16" t="s">
        <v>15</v>
      </c>
      <c r="F36" s="18">
        <v>78214.289999999994</v>
      </c>
      <c r="G36" s="18"/>
    </row>
    <row r="37" spans="1:13" ht="34.200000000000003" x14ac:dyDescent="0.3">
      <c r="A37" s="53">
        <v>36</v>
      </c>
      <c r="B37" s="54">
        <v>61309</v>
      </c>
      <c r="C37" s="55" t="s">
        <v>47</v>
      </c>
      <c r="D37" s="56">
        <v>120.96</v>
      </c>
      <c r="E37" s="55" t="s">
        <v>8</v>
      </c>
      <c r="F37" s="56">
        <v>644.05999999999995</v>
      </c>
      <c r="G37" s="57">
        <f t="shared" si="0"/>
        <v>77905.497599999988</v>
      </c>
      <c r="H37" s="51"/>
    </row>
    <row r="38" spans="1:13" ht="34.200000000000003" x14ac:dyDescent="0.3">
      <c r="A38" s="53">
        <v>37</v>
      </c>
      <c r="B38" s="54">
        <v>61310</v>
      </c>
      <c r="C38" s="55" t="s">
        <v>48</v>
      </c>
      <c r="D38" s="56">
        <v>110.88</v>
      </c>
      <c r="E38" s="55" t="s">
        <v>8</v>
      </c>
      <c r="F38" s="56">
        <v>828.05</v>
      </c>
      <c r="G38" s="57">
        <f t="shared" si="0"/>
        <v>91814.183999999994</v>
      </c>
      <c r="H38" s="51"/>
    </row>
    <row r="39" spans="1:13" ht="34.200000000000003" x14ac:dyDescent="0.3">
      <c r="A39" s="53">
        <v>38</v>
      </c>
      <c r="B39" s="54">
        <v>64659</v>
      </c>
      <c r="C39" s="55" t="s">
        <v>49</v>
      </c>
      <c r="D39" s="58">
        <v>486</v>
      </c>
      <c r="E39" s="55" t="s">
        <v>8</v>
      </c>
      <c r="F39" s="56">
        <v>826.84</v>
      </c>
      <c r="G39" s="57">
        <f t="shared" si="0"/>
        <v>401844.24</v>
      </c>
      <c r="H39" s="51"/>
    </row>
    <row r="40" spans="1:13" ht="22.8" x14ac:dyDescent="0.3">
      <c r="A40" s="53">
        <v>39</v>
      </c>
      <c r="B40" s="54">
        <v>64660</v>
      </c>
      <c r="C40" s="55" t="s">
        <v>50</v>
      </c>
      <c r="D40" s="57">
        <v>5080.32</v>
      </c>
      <c r="E40" s="55" t="s">
        <v>8</v>
      </c>
      <c r="F40" s="56">
        <v>649.1</v>
      </c>
      <c r="G40" s="57">
        <f t="shared" si="0"/>
        <v>3297635.7119999998</v>
      </c>
      <c r="H40" s="51"/>
    </row>
    <row r="41" spans="1:13" x14ac:dyDescent="0.3">
      <c r="A41" s="53">
        <v>40</v>
      </c>
      <c r="B41" s="59">
        <v>124245</v>
      </c>
      <c r="C41" s="55" t="s">
        <v>51</v>
      </c>
      <c r="D41" s="60">
        <v>1200</v>
      </c>
      <c r="E41" s="55" t="s">
        <v>15</v>
      </c>
      <c r="F41" s="56">
        <v>5.43</v>
      </c>
      <c r="G41" s="57">
        <f t="shared" si="0"/>
        <v>6516</v>
      </c>
      <c r="H41" s="51"/>
    </row>
    <row r="42" spans="1:13" x14ac:dyDescent="0.3">
      <c r="A42" s="53">
        <v>41</v>
      </c>
      <c r="B42" s="59">
        <v>124246</v>
      </c>
      <c r="C42" s="55" t="s">
        <v>52</v>
      </c>
      <c r="D42" s="60">
        <v>64170</v>
      </c>
      <c r="E42" s="55" t="s">
        <v>15</v>
      </c>
      <c r="F42" s="56">
        <v>5.65</v>
      </c>
      <c r="G42" s="57">
        <f t="shared" si="0"/>
        <v>362560.5</v>
      </c>
      <c r="H42" s="51"/>
    </row>
    <row r="43" spans="1:13" x14ac:dyDescent="0.3">
      <c r="A43" s="53">
        <v>42</v>
      </c>
      <c r="B43" s="59">
        <v>124247</v>
      </c>
      <c r="C43" s="55" t="s">
        <v>53</v>
      </c>
      <c r="D43" s="60">
        <v>7200</v>
      </c>
      <c r="E43" s="55" t="s">
        <v>15</v>
      </c>
      <c r="F43" s="56">
        <v>6.18</v>
      </c>
      <c r="G43" s="57">
        <f t="shared" si="0"/>
        <v>44496</v>
      </c>
      <c r="H43" s="51"/>
    </row>
    <row r="44" spans="1:13" x14ac:dyDescent="0.3">
      <c r="A44" s="53">
        <v>43</v>
      </c>
      <c r="B44" s="59">
        <v>124248</v>
      </c>
      <c r="C44" s="55" t="s">
        <v>54</v>
      </c>
      <c r="D44" s="58">
        <v>560</v>
      </c>
      <c r="E44" s="55" t="s">
        <v>15</v>
      </c>
      <c r="F44" s="56">
        <v>6.43</v>
      </c>
      <c r="G44" s="57">
        <f t="shared" si="0"/>
        <v>3600.7999999999997</v>
      </c>
      <c r="H44" s="51"/>
    </row>
    <row r="45" spans="1:13" x14ac:dyDescent="0.3">
      <c r="A45" s="53">
        <v>44</v>
      </c>
      <c r="B45" s="59">
        <v>124249</v>
      </c>
      <c r="C45" s="55" t="s">
        <v>55</v>
      </c>
      <c r="D45" s="58">
        <v>530</v>
      </c>
      <c r="E45" s="55" t="s">
        <v>15</v>
      </c>
      <c r="F45" s="56">
        <v>6.62</v>
      </c>
      <c r="G45" s="57">
        <f t="shared" si="0"/>
        <v>3508.6</v>
      </c>
      <c r="H45" s="51"/>
    </row>
    <row r="46" spans="1:13" x14ac:dyDescent="0.3">
      <c r="A46" s="53">
        <v>45</v>
      </c>
      <c r="B46" s="59">
        <v>124251</v>
      </c>
      <c r="C46" s="55" t="s">
        <v>56</v>
      </c>
      <c r="D46" s="58">
        <v>450</v>
      </c>
      <c r="E46" s="55" t="s">
        <v>15</v>
      </c>
      <c r="F46" s="56">
        <v>8.6999999999999993</v>
      </c>
      <c r="G46" s="57">
        <f t="shared" si="0"/>
        <v>3914.9999999999995</v>
      </c>
      <c r="H46" s="51"/>
    </row>
    <row r="47" spans="1:13" x14ac:dyDescent="0.3">
      <c r="A47" s="53">
        <v>46</v>
      </c>
      <c r="B47" s="59">
        <v>124256</v>
      </c>
      <c r="C47" s="55" t="s">
        <v>57</v>
      </c>
      <c r="D47" s="60">
        <v>1440</v>
      </c>
      <c r="E47" s="55" t="s">
        <v>15</v>
      </c>
      <c r="F47" s="56">
        <v>14.39</v>
      </c>
      <c r="G47" s="57">
        <f t="shared" si="0"/>
        <v>20721.600000000002</v>
      </c>
      <c r="H47" s="51"/>
    </row>
    <row r="48" spans="1:13" x14ac:dyDescent="0.3">
      <c r="A48" s="53">
        <v>47</v>
      </c>
      <c r="B48" s="59">
        <v>124257</v>
      </c>
      <c r="C48" s="55" t="s">
        <v>58</v>
      </c>
      <c r="D48" s="60">
        <v>1320</v>
      </c>
      <c r="E48" s="55" t="s">
        <v>15</v>
      </c>
      <c r="F48" s="56">
        <v>16.22</v>
      </c>
      <c r="G48" s="57">
        <f t="shared" si="0"/>
        <v>21410.399999999998</v>
      </c>
      <c r="H48" s="51"/>
    </row>
    <row r="49" spans="1:9" x14ac:dyDescent="0.3">
      <c r="A49" s="53">
        <v>48</v>
      </c>
      <c r="B49" s="59">
        <v>124258</v>
      </c>
      <c r="C49" s="55" t="s">
        <v>59</v>
      </c>
      <c r="D49" s="58">
        <v>180</v>
      </c>
      <c r="E49" s="55" t="s">
        <v>15</v>
      </c>
      <c r="F49" s="56">
        <v>20.75</v>
      </c>
      <c r="G49" s="57">
        <f t="shared" si="0"/>
        <v>3735</v>
      </c>
      <c r="H49" s="51"/>
    </row>
    <row r="50" spans="1:9" x14ac:dyDescent="0.3">
      <c r="A50" s="53">
        <v>49</v>
      </c>
      <c r="B50" s="59">
        <v>133889</v>
      </c>
      <c r="C50" s="55" t="s">
        <v>60</v>
      </c>
      <c r="D50" s="58">
        <v>280</v>
      </c>
      <c r="E50" s="55" t="s">
        <v>15</v>
      </c>
      <c r="F50" s="56">
        <v>21.87</v>
      </c>
      <c r="G50" s="57">
        <f t="shared" si="0"/>
        <v>6123.6</v>
      </c>
      <c r="H50" s="51"/>
    </row>
    <row r="51" spans="1:9" x14ac:dyDescent="0.3">
      <c r="A51" s="14">
        <v>50</v>
      </c>
      <c r="B51" s="27">
        <v>228680</v>
      </c>
      <c r="C51" s="16" t="s">
        <v>61</v>
      </c>
      <c r="D51" s="28">
        <v>58500</v>
      </c>
      <c r="E51" s="16" t="s">
        <v>15</v>
      </c>
      <c r="F51" s="29">
        <v>4.76</v>
      </c>
      <c r="G51" s="18"/>
    </row>
    <row r="52" spans="1:9" x14ac:dyDescent="0.3">
      <c r="A52" s="14">
        <v>51</v>
      </c>
      <c r="B52" s="27">
        <v>228675</v>
      </c>
      <c r="C52" s="16" t="s">
        <v>62</v>
      </c>
      <c r="D52" s="28">
        <v>1000</v>
      </c>
      <c r="E52" s="16" t="s">
        <v>15</v>
      </c>
      <c r="F52" s="29">
        <v>8.99</v>
      </c>
      <c r="G52" s="18"/>
    </row>
    <row r="53" spans="1:9" x14ac:dyDescent="0.3">
      <c r="A53" s="14">
        <v>52</v>
      </c>
      <c r="B53" s="27">
        <v>335072</v>
      </c>
      <c r="C53" s="16" t="s">
        <v>63</v>
      </c>
      <c r="D53" s="28">
        <v>15400</v>
      </c>
      <c r="E53" s="16" t="s">
        <v>15</v>
      </c>
      <c r="F53" s="29">
        <v>13.69</v>
      </c>
      <c r="G53" s="18"/>
    </row>
    <row r="54" spans="1:9" x14ac:dyDescent="0.3">
      <c r="A54" s="14">
        <v>53</v>
      </c>
      <c r="B54" s="15">
        <v>33422</v>
      </c>
      <c r="C54" s="16" t="s">
        <v>64</v>
      </c>
      <c r="D54" s="17">
        <v>500</v>
      </c>
      <c r="E54" s="16" t="s">
        <v>15</v>
      </c>
      <c r="F54" s="29">
        <v>21.96</v>
      </c>
      <c r="G54" s="18"/>
    </row>
    <row r="55" spans="1:9" x14ac:dyDescent="0.3">
      <c r="A55" s="14">
        <v>54</v>
      </c>
      <c r="B55" s="27">
        <v>415521</v>
      </c>
      <c r="C55" s="16" t="s">
        <v>65</v>
      </c>
      <c r="D55" s="17">
        <v>200</v>
      </c>
      <c r="E55" s="16" t="s">
        <v>15</v>
      </c>
      <c r="F55" s="29">
        <v>27.75</v>
      </c>
      <c r="G55" s="18"/>
      <c r="H55" s="1">
        <f>SUM(G51:G54)</f>
        <v>0</v>
      </c>
      <c r="I55">
        <f>H55/47889</f>
        <v>0</v>
      </c>
    </row>
    <row r="56" spans="1:9" x14ac:dyDescent="0.3">
      <c r="G56" s="1">
        <f>SUM(G2:G55)</f>
        <v>20725602.906657003</v>
      </c>
    </row>
    <row r="59" spans="1:9" x14ac:dyDescent="0.3">
      <c r="G59" s="1">
        <f>SUM(G3:G4,G7,G12:G13,G16:G18,G20:G27,G29:G30,G37:G50)</f>
        <v>18676594.516657002</v>
      </c>
      <c r="H59">
        <f>G59/9577.8</f>
        <v>1949.9879426023726</v>
      </c>
      <c r="I59">
        <f>H59/1.2</f>
        <v>1624.9899521686439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E5229-8017-48C8-A182-C6BE70981002}">
  <dimension ref="A3:F20"/>
  <sheetViews>
    <sheetView topLeftCell="A7" workbookViewId="0">
      <selection activeCell="F20" sqref="F20"/>
    </sheetView>
  </sheetViews>
  <sheetFormatPr defaultRowHeight="14.4" x14ac:dyDescent="0.3"/>
  <cols>
    <col min="2" max="2" width="76.44140625" style="37" customWidth="1"/>
    <col min="3" max="4" width="8.88671875" style="38"/>
    <col min="5" max="5" width="12" bestFit="1" customWidth="1"/>
  </cols>
  <sheetData>
    <row r="3" spans="1:6" ht="57.6" x14ac:dyDescent="0.3">
      <c r="B3" s="37" t="s">
        <v>66</v>
      </c>
    </row>
    <row r="4" spans="1:6" ht="43.2" x14ac:dyDescent="0.3">
      <c r="A4">
        <v>1</v>
      </c>
      <c r="B4" s="37" t="s">
        <v>67</v>
      </c>
      <c r="C4" s="38">
        <v>0.65</v>
      </c>
      <c r="D4" s="38" t="s">
        <v>8</v>
      </c>
      <c r="E4">
        <v>1075.57</v>
      </c>
      <c r="F4">
        <f>E4*C4</f>
        <v>699.12049999999999</v>
      </c>
    </row>
    <row r="5" spans="1:6" ht="28.8" x14ac:dyDescent="0.3">
      <c r="A5">
        <v>2</v>
      </c>
      <c r="B5" s="37" t="s">
        <v>68</v>
      </c>
      <c r="C5" s="38">
        <v>1</v>
      </c>
      <c r="D5" s="38" t="s">
        <v>74</v>
      </c>
      <c r="E5">
        <v>116.74</v>
      </c>
      <c r="F5">
        <f t="shared" ref="F5:F9" si="0">E5*C5</f>
        <v>116.74</v>
      </c>
    </row>
    <row r="6" spans="1:6" x14ac:dyDescent="0.3">
      <c r="A6">
        <v>3</v>
      </c>
      <c r="B6" s="37" t="s">
        <v>69</v>
      </c>
      <c r="C6" s="38">
        <v>0.25</v>
      </c>
      <c r="D6" s="38" t="s">
        <v>8</v>
      </c>
      <c r="E6">
        <v>243.79</v>
      </c>
      <c r="F6">
        <f t="shared" si="0"/>
        <v>60.947499999999998</v>
      </c>
    </row>
    <row r="7" spans="1:6" ht="28.8" x14ac:dyDescent="0.3">
      <c r="A7">
        <v>4</v>
      </c>
      <c r="B7" s="37" t="s">
        <v>70</v>
      </c>
      <c r="C7" s="38">
        <v>2</v>
      </c>
      <c r="D7" s="38" t="s">
        <v>8</v>
      </c>
      <c r="E7">
        <v>1091.77</v>
      </c>
      <c r="F7">
        <f>E7*C7</f>
        <v>2183.54</v>
      </c>
    </row>
    <row r="8" spans="1:6" ht="28.8" x14ac:dyDescent="0.3">
      <c r="A8">
        <v>5</v>
      </c>
      <c r="B8" s="37" t="s">
        <v>71</v>
      </c>
      <c r="C8" s="38">
        <v>1</v>
      </c>
      <c r="D8" s="38" t="s">
        <v>73</v>
      </c>
      <c r="E8">
        <v>116.74</v>
      </c>
      <c r="F8">
        <f t="shared" si="0"/>
        <v>116.74</v>
      </c>
    </row>
    <row r="9" spans="1:6" x14ac:dyDescent="0.3">
      <c r="A9">
        <v>6</v>
      </c>
      <c r="B9" s="37" t="s">
        <v>72</v>
      </c>
      <c r="C9" s="38">
        <v>0.25</v>
      </c>
      <c r="D9" s="38" t="s">
        <v>15</v>
      </c>
      <c r="E9">
        <v>620.52</v>
      </c>
      <c r="F9">
        <f t="shared" si="0"/>
        <v>155.13</v>
      </c>
    </row>
    <row r="10" spans="1:6" x14ac:dyDescent="0.3">
      <c r="F10">
        <f>SUM(F4:F9)</f>
        <v>3332.2179999999998</v>
      </c>
    </row>
    <row r="13" spans="1:6" x14ac:dyDescent="0.3">
      <c r="B13" s="39" t="s">
        <v>81</v>
      </c>
    </row>
    <row r="14" spans="1:6" x14ac:dyDescent="0.3">
      <c r="B14" s="39" t="s">
        <v>82</v>
      </c>
    </row>
    <row r="15" spans="1:6" x14ac:dyDescent="0.3">
      <c r="B15" s="39" t="s">
        <v>83</v>
      </c>
      <c r="C15" s="38">
        <v>0.72199999999999998</v>
      </c>
      <c r="E15">
        <v>896.30833333333328</v>
      </c>
      <c r="F15">
        <f>E15*C15</f>
        <v>647.1346166666666</v>
      </c>
    </row>
    <row r="16" spans="1:6" x14ac:dyDescent="0.3">
      <c r="B16" s="39" t="s">
        <v>84</v>
      </c>
      <c r="C16" s="38">
        <v>1.18</v>
      </c>
      <c r="E16" s="43">
        <v>203.15833333333333</v>
      </c>
      <c r="F16">
        <f t="shared" ref="F16:F19" si="1">E16*C16</f>
        <v>239.72683333333333</v>
      </c>
    </row>
    <row r="17" spans="2:6" ht="15" x14ac:dyDescent="0.3">
      <c r="B17" s="39" t="s">
        <v>85</v>
      </c>
      <c r="C17" s="38">
        <v>1</v>
      </c>
      <c r="E17" s="102">
        <v>116.74</v>
      </c>
      <c r="F17">
        <f t="shared" si="1"/>
        <v>116.74</v>
      </c>
    </row>
    <row r="18" spans="2:6" x14ac:dyDescent="0.3">
      <c r="B18" s="39" t="s">
        <v>86</v>
      </c>
      <c r="C18" s="38">
        <v>1.03</v>
      </c>
      <c r="E18">
        <v>909.80833333333339</v>
      </c>
      <c r="F18">
        <f t="shared" si="1"/>
        <v>937.10258333333343</v>
      </c>
    </row>
    <row r="19" spans="2:6" x14ac:dyDescent="0.3">
      <c r="B19" s="39" t="s">
        <v>87</v>
      </c>
      <c r="C19" s="38">
        <v>1</v>
      </c>
      <c r="E19" s="43">
        <v>122.03333333333333</v>
      </c>
      <c r="F19">
        <f t="shared" si="1"/>
        <v>122.03333333333333</v>
      </c>
    </row>
    <row r="20" spans="2:6" x14ac:dyDescent="0.3">
      <c r="F20">
        <f>SUM(F15:F19)</f>
        <v>2062.7373666666667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520F0-FB13-4B1D-9928-414E13BC85DB}">
  <dimension ref="B2:K55"/>
  <sheetViews>
    <sheetView tabSelected="1" topLeftCell="A25" workbookViewId="0">
      <selection activeCell="H30" sqref="H30:H32"/>
    </sheetView>
  </sheetViews>
  <sheetFormatPr defaultRowHeight="14.4" x14ac:dyDescent="0.3"/>
  <cols>
    <col min="4" max="4" width="70.5546875" customWidth="1"/>
    <col min="5" max="5" width="12.21875" bestFit="1" customWidth="1"/>
    <col min="7" max="7" width="12.21875" bestFit="1" customWidth="1"/>
    <col min="8" max="8" width="20.88671875" bestFit="1" customWidth="1"/>
    <col min="10" max="10" width="11.6640625" bestFit="1" customWidth="1"/>
  </cols>
  <sheetData>
    <row r="2" spans="2:11" x14ac:dyDescent="0.3">
      <c r="B2" s="72" t="s">
        <v>0</v>
      </c>
      <c r="C2" s="72" t="s">
        <v>1</v>
      </c>
      <c r="D2" s="73" t="s">
        <v>2</v>
      </c>
      <c r="E2" s="74" t="s">
        <v>3</v>
      </c>
      <c r="F2" s="72" t="s">
        <v>4</v>
      </c>
      <c r="G2" s="75" t="s">
        <v>5</v>
      </c>
      <c r="H2" s="75" t="s">
        <v>6</v>
      </c>
    </row>
    <row r="3" spans="2:11" ht="15" x14ac:dyDescent="0.3">
      <c r="B3" s="92">
        <v>1</v>
      </c>
      <c r="C3" s="93">
        <v>528103</v>
      </c>
      <c r="D3" s="94" t="s">
        <v>7</v>
      </c>
      <c r="E3" s="95">
        <v>3186</v>
      </c>
      <c r="F3" s="96" t="s">
        <v>8</v>
      </c>
      <c r="G3" s="97">
        <v>243.79</v>
      </c>
      <c r="H3" s="95">
        <f>G3*E3</f>
        <v>776714.94</v>
      </c>
      <c r="I3">
        <v>1.2</v>
      </c>
      <c r="J3" s="43">
        <f>G3/I3</f>
        <v>203.15833333333333</v>
      </c>
    </row>
    <row r="4" spans="2:11" ht="15" x14ac:dyDescent="0.3">
      <c r="B4" s="85">
        <v>2</v>
      </c>
      <c r="C4" s="91">
        <v>524890</v>
      </c>
      <c r="D4" s="87" t="s">
        <v>9</v>
      </c>
      <c r="E4" s="88">
        <v>158.976</v>
      </c>
      <c r="F4" s="89" t="s">
        <v>10</v>
      </c>
      <c r="G4" s="90">
        <v>8783.34</v>
      </c>
      <c r="H4" s="90">
        <f t="shared" ref="H4:H50" si="0">G4*E4</f>
        <v>1396340.25984</v>
      </c>
      <c r="I4">
        <v>1.2</v>
      </c>
      <c r="J4" s="43">
        <f t="shared" ref="J4:J50" si="1">G4/I4</f>
        <v>7319.4500000000007</v>
      </c>
    </row>
    <row r="5" spans="2:11" ht="30" x14ac:dyDescent="0.3">
      <c r="B5" s="85">
        <v>3</v>
      </c>
      <c r="C5" s="91">
        <v>644712</v>
      </c>
      <c r="D5" s="87" t="s">
        <v>11</v>
      </c>
      <c r="E5" s="90">
        <v>2656.6514999999999</v>
      </c>
      <c r="F5" s="89" t="s">
        <v>8</v>
      </c>
      <c r="G5" s="88">
        <v>818.35</v>
      </c>
      <c r="H5" s="90">
        <f t="shared" si="0"/>
        <v>2174070.7550249998</v>
      </c>
      <c r="I5">
        <v>1.2</v>
      </c>
      <c r="J5" s="43">
        <f t="shared" si="1"/>
        <v>681.95833333333337</v>
      </c>
    </row>
    <row r="6" spans="2:11" ht="15" x14ac:dyDescent="0.3">
      <c r="B6" s="99">
        <v>4</v>
      </c>
      <c r="C6" s="100">
        <v>530464</v>
      </c>
      <c r="D6" s="101" t="s">
        <v>12</v>
      </c>
      <c r="E6" s="102">
        <v>300</v>
      </c>
      <c r="F6" s="103" t="s">
        <v>8</v>
      </c>
      <c r="G6" s="104">
        <v>1091.77</v>
      </c>
      <c r="H6" s="104">
        <f t="shared" si="0"/>
        <v>327531</v>
      </c>
      <c r="I6">
        <v>1.2</v>
      </c>
      <c r="J6" s="43">
        <f t="shared" si="1"/>
        <v>909.80833333333339</v>
      </c>
      <c r="K6" s="105"/>
    </row>
    <row r="7" spans="2:11" ht="30" x14ac:dyDescent="0.3">
      <c r="B7" s="76">
        <v>5</v>
      </c>
      <c r="C7" s="77">
        <v>422528</v>
      </c>
      <c r="D7" s="78" t="s">
        <v>13</v>
      </c>
      <c r="E7" s="82">
        <v>40</v>
      </c>
      <c r="F7" s="81" t="s">
        <v>8</v>
      </c>
      <c r="G7" s="80">
        <v>1064.5899999999999</v>
      </c>
      <c r="H7" s="80">
        <f t="shared" si="0"/>
        <v>42583.6</v>
      </c>
      <c r="I7">
        <v>1.2</v>
      </c>
      <c r="J7" s="43">
        <f t="shared" si="1"/>
        <v>887.1583333333333</v>
      </c>
    </row>
    <row r="8" spans="2:11" ht="30" x14ac:dyDescent="0.3">
      <c r="B8" s="76">
        <v>6</v>
      </c>
      <c r="C8" s="77">
        <v>472219</v>
      </c>
      <c r="D8" s="78" t="s">
        <v>14</v>
      </c>
      <c r="E8" s="82">
        <v>1</v>
      </c>
      <c r="F8" s="81" t="s">
        <v>15</v>
      </c>
      <c r="G8" s="80">
        <v>4150.99</v>
      </c>
      <c r="H8" s="80">
        <f t="shared" si="0"/>
        <v>4150.99</v>
      </c>
      <c r="I8">
        <v>1.2</v>
      </c>
      <c r="J8" s="43">
        <f t="shared" si="1"/>
        <v>3459.1583333333333</v>
      </c>
    </row>
    <row r="9" spans="2:11" ht="45" x14ac:dyDescent="0.3">
      <c r="B9" s="92">
        <v>7</v>
      </c>
      <c r="C9" s="93">
        <v>149244</v>
      </c>
      <c r="D9" s="94" t="s">
        <v>75</v>
      </c>
      <c r="E9" s="97">
        <v>8</v>
      </c>
      <c r="F9" s="96" t="s">
        <v>15</v>
      </c>
      <c r="G9" s="95">
        <v>9086.5499999999993</v>
      </c>
      <c r="H9" s="95">
        <f t="shared" si="0"/>
        <v>72692.399999999994</v>
      </c>
      <c r="I9">
        <v>1.2</v>
      </c>
      <c r="J9" s="43">
        <f t="shared" si="1"/>
        <v>7572.125</v>
      </c>
    </row>
    <row r="10" spans="2:11" ht="15" x14ac:dyDescent="0.3">
      <c r="B10" s="92">
        <v>8</v>
      </c>
      <c r="C10" s="93">
        <v>128001</v>
      </c>
      <c r="D10" s="94" t="s">
        <v>17</v>
      </c>
      <c r="E10" s="97">
        <v>8</v>
      </c>
      <c r="F10" s="96" t="s">
        <v>15</v>
      </c>
      <c r="G10" s="97">
        <v>397.22</v>
      </c>
      <c r="H10" s="95">
        <f t="shared" si="0"/>
        <v>3177.76</v>
      </c>
      <c r="I10">
        <v>1.2</v>
      </c>
      <c r="J10" s="43">
        <f t="shared" si="1"/>
        <v>331.01666666666671</v>
      </c>
    </row>
    <row r="11" spans="2:11" ht="30" x14ac:dyDescent="0.3">
      <c r="B11" s="92">
        <v>9</v>
      </c>
      <c r="C11" s="93">
        <v>149267</v>
      </c>
      <c r="D11" s="94" t="s">
        <v>18</v>
      </c>
      <c r="E11" s="97">
        <v>16</v>
      </c>
      <c r="F11" s="96" t="s">
        <v>15</v>
      </c>
      <c r="G11" s="97">
        <v>743.97</v>
      </c>
      <c r="H11" s="95">
        <f t="shared" si="0"/>
        <v>11903.52</v>
      </c>
      <c r="I11">
        <v>1.2</v>
      </c>
      <c r="J11" s="43">
        <f t="shared" si="1"/>
        <v>619.97500000000002</v>
      </c>
    </row>
    <row r="12" spans="2:11" ht="30" x14ac:dyDescent="0.3">
      <c r="B12" s="92">
        <v>10</v>
      </c>
      <c r="C12" s="93">
        <v>500464</v>
      </c>
      <c r="D12" s="94" t="s">
        <v>19</v>
      </c>
      <c r="E12" s="95">
        <v>3570</v>
      </c>
      <c r="F12" s="96" t="s">
        <v>8</v>
      </c>
      <c r="G12" s="95">
        <v>1075.57</v>
      </c>
      <c r="H12" s="95">
        <f t="shared" si="0"/>
        <v>3839784.9</v>
      </c>
      <c r="I12">
        <v>1.2</v>
      </c>
      <c r="J12" s="43">
        <f t="shared" si="1"/>
        <v>896.30833333333328</v>
      </c>
      <c r="K12" s="105"/>
    </row>
    <row r="13" spans="2:11" ht="30" x14ac:dyDescent="0.3">
      <c r="B13" s="76">
        <v>11</v>
      </c>
      <c r="C13" s="77">
        <v>360957</v>
      </c>
      <c r="D13" s="78" t="s">
        <v>20</v>
      </c>
      <c r="E13" s="82">
        <v>16</v>
      </c>
      <c r="F13" s="81" t="s">
        <v>15</v>
      </c>
      <c r="G13" s="80">
        <v>4096.57</v>
      </c>
      <c r="H13" s="80">
        <f t="shared" si="0"/>
        <v>65545.119999999995</v>
      </c>
      <c r="I13">
        <v>1.2</v>
      </c>
      <c r="J13" s="43">
        <f t="shared" si="1"/>
        <v>3413.8083333333334</v>
      </c>
    </row>
    <row r="14" spans="2:11" ht="30" x14ac:dyDescent="0.3">
      <c r="B14" s="76">
        <v>12</v>
      </c>
      <c r="C14" s="77">
        <v>123737</v>
      </c>
      <c r="D14" s="78" t="s">
        <v>21</v>
      </c>
      <c r="E14" s="80">
        <v>2400</v>
      </c>
      <c r="F14" s="81" t="s">
        <v>15</v>
      </c>
      <c r="G14" s="82">
        <v>5.77</v>
      </c>
      <c r="H14" s="80">
        <f t="shared" si="0"/>
        <v>13847.999999999998</v>
      </c>
      <c r="I14">
        <v>1.2</v>
      </c>
      <c r="J14" s="43">
        <f t="shared" si="1"/>
        <v>4.8083333333333336</v>
      </c>
    </row>
    <row r="15" spans="2:11" ht="30" x14ac:dyDescent="0.3">
      <c r="B15" s="99">
        <v>13</v>
      </c>
      <c r="C15" s="100">
        <v>133879</v>
      </c>
      <c r="D15" s="101" t="s">
        <v>22</v>
      </c>
      <c r="E15" s="102">
        <v>200</v>
      </c>
      <c r="F15" s="103" t="s">
        <v>23</v>
      </c>
      <c r="G15" s="102">
        <v>146.44</v>
      </c>
      <c r="H15" s="104">
        <f t="shared" si="0"/>
        <v>29288</v>
      </c>
      <c r="I15">
        <v>1.2</v>
      </c>
      <c r="J15" s="43">
        <f t="shared" si="1"/>
        <v>122.03333333333333</v>
      </c>
    </row>
    <row r="16" spans="2:11" ht="30" x14ac:dyDescent="0.3">
      <c r="B16" s="99">
        <v>14</v>
      </c>
      <c r="C16" s="100">
        <v>133880</v>
      </c>
      <c r="D16" s="101" t="s">
        <v>24</v>
      </c>
      <c r="E16" s="102">
        <v>600</v>
      </c>
      <c r="F16" s="103" t="s">
        <v>23</v>
      </c>
      <c r="G16" s="102">
        <v>116.74</v>
      </c>
      <c r="H16" s="104">
        <f t="shared" si="0"/>
        <v>70044</v>
      </c>
      <c r="I16">
        <v>1.2</v>
      </c>
      <c r="J16" s="43">
        <f t="shared" si="1"/>
        <v>97.283333333333331</v>
      </c>
    </row>
    <row r="17" spans="2:10" ht="30" x14ac:dyDescent="0.3">
      <c r="B17" s="99">
        <v>15</v>
      </c>
      <c r="C17" s="100">
        <v>336074</v>
      </c>
      <c r="D17" s="101" t="s">
        <v>25</v>
      </c>
      <c r="E17" s="104">
        <v>2000</v>
      </c>
      <c r="F17" s="103" t="s">
        <v>15</v>
      </c>
      <c r="G17" s="102">
        <v>5.38</v>
      </c>
      <c r="H17" s="104">
        <f t="shared" si="0"/>
        <v>10760</v>
      </c>
      <c r="I17">
        <v>1.2</v>
      </c>
      <c r="J17" s="43">
        <f t="shared" si="1"/>
        <v>4.4833333333333334</v>
      </c>
    </row>
    <row r="18" spans="2:10" ht="30" x14ac:dyDescent="0.3">
      <c r="B18" s="76">
        <v>16</v>
      </c>
      <c r="C18" s="77">
        <v>124613</v>
      </c>
      <c r="D18" s="78" t="s">
        <v>26</v>
      </c>
      <c r="E18" s="80">
        <v>5000</v>
      </c>
      <c r="F18" s="81" t="s">
        <v>15</v>
      </c>
      <c r="G18" s="82">
        <v>2.58</v>
      </c>
      <c r="H18" s="80">
        <f t="shared" si="0"/>
        <v>12900</v>
      </c>
      <c r="I18">
        <v>1.2</v>
      </c>
      <c r="J18" s="43">
        <f t="shared" si="1"/>
        <v>2.1500000000000004</v>
      </c>
    </row>
    <row r="19" spans="2:10" ht="30" x14ac:dyDescent="0.3">
      <c r="B19" s="76">
        <v>17</v>
      </c>
      <c r="C19" s="77">
        <v>112995</v>
      </c>
      <c r="D19" s="78" t="s">
        <v>76</v>
      </c>
      <c r="E19" s="82">
        <v>200</v>
      </c>
      <c r="F19" s="81" t="s">
        <v>8</v>
      </c>
      <c r="G19" s="82">
        <v>42.04</v>
      </c>
      <c r="H19" s="80">
        <f t="shared" si="0"/>
        <v>8408</v>
      </c>
      <c r="I19">
        <v>1.2</v>
      </c>
      <c r="J19" s="43">
        <f t="shared" si="1"/>
        <v>35.033333333333331</v>
      </c>
    </row>
    <row r="20" spans="2:10" ht="15" x14ac:dyDescent="0.3">
      <c r="B20" s="76">
        <v>18</v>
      </c>
      <c r="C20" s="79">
        <v>3513</v>
      </c>
      <c r="D20" s="78" t="s">
        <v>28</v>
      </c>
      <c r="E20" s="82">
        <v>40</v>
      </c>
      <c r="F20" s="81" t="s">
        <v>8</v>
      </c>
      <c r="G20" s="80">
        <v>4010.62</v>
      </c>
      <c r="H20" s="80">
        <f t="shared" si="0"/>
        <v>160424.79999999999</v>
      </c>
      <c r="I20">
        <v>1.2</v>
      </c>
      <c r="J20" s="43">
        <f t="shared" si="1"/>
        <v>3342.1833333333334</v>
      </c>
    </row>
    <row r="21" spans="2:10" ht="60" x14ac:dyDescent="0.3">
      <c r="B21" s="76">
        <v>19</v>
      </c>
      <c r="C21" s="79">
        <v>12202</v>
      </c>
      <c r="D21" s="78" t="s">
        <v>77</v>
      </c>
      <c r="E21" s="82">
        <v>5.1840000000000002</v>
      </c>
      <c r="F21" s="81" t="s">
        <v>10</v>
      </c>
      <c r="G21" s="80">
        <v>3310</v>
      </c>
      <c r="H21" s="80">
        <f t="shared" si="0"/>
        <v>17159.04</v>
      </c>
      <c r="I21">
        <v>1.2</v>
      </c>
      <c r="J21" s="43">
        <f t="shared" si="1"/>
        <v>2758.3333333333335</v>
      </c>
    </row>
    <row r="22" spans="2:10" ht="30" x14ac:dyDescent="0.3">
      <c r="B22" s="76">
        <v>20</v>
      </c>
      <c r="C22" s="77">
        <v>124243</v>
      </c>
      <c r="D22" s="78" t="s">
        <v>30</v>
      </c>
      <c r="E22" s="80">
        <v>2000</v>
      </c>
      <c r="F22" s="81" t="s">
        <v>15</v>
      </c>
      <c r="G22" s="82">
        <v>3.65</v>
      </c>
      <c r="H22" s="80">
        <f t="shared" si="0"/>
        <v>7300</v>
      </c>
      <c r="I22">
        <v>1.2</v>
      </c>
      <c r="J22" s="43">
        <f t="shared" si="1"/>
        <v>3.0416666666666665</v>
      </c>
    </row>
    <row r="23" spans="2:10" ht="15" x14ac:dyDescent="0.3">
      <c r="B23" s="76">
        <v>21</v>
      </c>
      <c r="C23" s="77">
        <v>674391</v>
      </c>
      <c r="D23" s="78" t="s">
        <v>31</v>
      </c>
      <c r="E23" s="82">
        <v>12</v>
      </c>
      <c r="F23" s="81" t="s">
        <v>15</v>
      </c>
      <c r="G23" s="82">
        <v>441.76</v>
      </c>
      <c r="H23" s="80">
        <f t="shared" si="0"/>
        <v>5301.12</v>
      </c>
      <c r="I23">
        <v>1.2</v>
      </c>
      <c r="J23" s="43">
        <f t="shared" si="1"/>
        <v>368.13333333333333</v>
      </c>
    </row>
    <row r="24" spans="2:10" ht="30" x14ac:dyDescent="0.3">
      <c r="B24" s="76">
        <v>22</v>
      </c>
      <c r="C24" s="77">
        <v>228683</v>
      </c>
      <c r="D24" s="78" t="s">
        <v>32</v>
      </c>
      <c r="E24" s="82">
        <v>500</v>
      </c>
      <c r="F24" s="81" t="s">
        <v>15</v>
      </c>
      <c r="G24" s="82">
        <v>7.87</v>
      </c>
      <c r="H24" s="80">
        <f t="shared" si="0"/>
        <v>3935</v>
      </c>
      <c r="I24">
        <v>1.2</v>
      </c>
      <c r="J24" s="43">
        <f t="shared" si="1"/>
        <v>6.5583333333333336</v>
      </c>
    </row>
    <row r="25" spans="2:10" ht="30" x14ac:dyDescent="0.3">
      <c r="B25" s="76">
        <v>23</v>
      </c>
      <c r="C25" s="79">
        <v>40415</v>
      </c>
      <c r="D25" s="78" t="s">
        <v>33</v>
      </c>
      <c r="E25" s="82">
        <v>96</v>
      </c>
      <c r="F25" s="81" t="s">
        <v>15</v>
      </c>
      <c r="G25" s="82">
        <v>620.52</v>
      </c>
      <c r="H25" s="80">
        <f t="shared" si="0"/>
        <v>59569.919999999998</v>
      </c>
      <c r="I25">
        <v>1.2</v>
      </c>
      <c r="J25" s="43">
        <f t="shared" si="1"/>
        <v>517.1</v>
      </c>
    </row>
    <row r="26" spans="2:10" ht="30" x14ac:dyDescent="0.3">
      <c r="B26" s="76">
        <v>24</v>
      </c>
      <c r="C26" s="77">
        <v>524809</v>
      </c>
      <c r="D26" s="78" t="s">
        <v>34</v>
      </c>
      <c r="E26" s="82">
        <v>9.0719999999999992</v>
      </c>
      <c r="F26" s="81" t="s">
        <v>10</v>
      </c>
      <c r="G26" s="80">
        <v>8783.34</v>
      </c>
      <c r="H26" s="80">
        <f t="shared" si="0"/>
        <v>79682.460479999994</v>
      </c>
      <c r="I26">
        <v>1.2</v>
      </c>
      <c r="J26" s="43">
        <f t="shared" si="1"/>
        <v>7319.4500000000007</v>
      </c>
    </row>
    <row r="27" spans="2:10" ht="15" x14ac:dyDescent="0.3">
      <c r="B27" s="76">
        <v>25</v>
      </c>
      <c r="C27" s="77">
        <v>479733</v>
      </c>
      <c r="D27" s="78" t="s">
        <v>35</v>
      </c>
      <c r="E27" s="82">
        <v>20</v>
      </c>
      <c r="F27" s="81" t="s">
        <v>15</v>
      </c>
      <c r="G27" s="82">
        <v>180.07</v>
      </c>
      <c r="H27" s="80">
        <f t="shared" si="0"/>
        <v>3601.3999999999996</v>
      </c>
      <c r="I27">
        <v>1.2</v>
      </c>
      <c r="J27" s="43">
        <f t="shared" si="1"/>
        <v>150.05833333333334</v>
      </c>
    </row>
    <row r="28" spans="2:10" ht="15" x14ac:dyDescent="0.3">
      <c r="B28" s="76">
        <v>26</v>
      </c>
      <c r="C28" s="77">
        <v>479732</v>
      </c>
      <c r="D28" s="78" t="s">
        <v>36</v>
      </c>
      <c r="E28" s="82">
        <v>30</v>
      </c>
      <c r="F28" s="81" t="s">
        <v>15</v>
      </c>
      <c r="G28" s="82">
        <v>171.07</v>
      </c>
      <c r="H28" s="80">
        <f t="shared" si="0"/>
        <v>5132.0999999999995</v>
      </c>
      <c r="I28">
        <v>1.2</v>
      </c>
      <c r="J28" s="43">
        <f t="shared" si="1"/>
        <v>142.55833333333334</v>
      </c>
    </row>
    <row r="29" spans="2:10" ht="30" x14ac:dyDescent="0.3">
      <c r="B29" s="92">
        <v>27</v>
      </c>
      <c r="C29" s="93">
        <v>465572</v>
      </c>
      <c r="D29" s="94" t="s">
        <v>37</v>
      </c>
      <c r="E29" s="97">
        <v>624</v>
      </c>
      <c r="F29" s="96" t="s">
        <v>15</v>
      </c>
      <c r="G29" s="97">
        <v>845.26</v>
      </c>
      <c r="H29" s="95">
        <f t="shared" si="0"/>
        <v>527442.24</v>
      </c>
      <c r="I29">
        <v>1.2</v>
      </c>
      <c r="J29" s="43">
        <f t="shared" si="1"/>
        <v>704.38333333333333</v>
      </c>
    </row>
    <row r="30" spans="2:10" ht="30" x14ac:dyDescent="0.3">
      <c r="B30" s="76">
        <v>28</v>
      </c>
      <c r="C30" s="79">
        <v>30214</v>
      </c>
      <c r="D30" s="78" t="s">
        <v>38</v>
      </c>
      <c r="E30" s="80">
        <v>3000</v>
      </c>
      <c r="F30" s="81" t="s">
        <v>15</v>
      </c>
      <c r="G30" s="82">
        <v>4.58</v>
      </c>
      <c r="H30" s="80">
        <f t="shared" si="0"/>
        <v>13740</v>
      </c>
      <c r="I30">
        <v>1.2</v>
      </c>
      <c r="J30" s="43">
        <f t="shared" si="1"/>
        <v>3.8166666666666669</v>
      </c>
    </row>
    <row r="31" spans="2:10" ht="30" x14ac:dyDescent="0.3">
      <c r="B31" s="76">
        <v>29</v>
      </c>
      <c r="C31" s="77">
        <v>127407</v>
      </c>
      <c r="D31" s="78" t="s">
        <v>39</v>
      </c>
      <c r="E31" s="80">
        <v>2000</v>
      </c>
      <c r="F31" s="81" t="s">
        <v>15</v>
      </c>
      <c r="G31" s="82">
        <v>9.2899999999999991</v>
      </c>
      <c r="H31" s="80">
        <f t="shared" si="0"/>
        <v>18580</v>
      </c>
      <c r="I31">
        <v>1.2</v>
      </c>
      <c r="J31" s="43">
        <f t="shared" si="1"/>
        <v>7.7416666666666663</v>
      </c>
    </row>
    <row r="32" spans="2:10" ht="30" x14ac:dyDescent="0.3">
      <c r="B32" s="76">
        <v>30</v>
      </c>
      <c r="C32" s="77">
        <v>659569</v>
      </c>
      <c r="D32" s="78" t="s">
        <v>78</v>
      </c>
      <c r="E32" s="82">
        <v>91</v>
      </c>
      <c r="F32" s="81" t="s">
        <v>42</v>
      </c>
      <c r="G32" s="80">
        <v>3956.17</v>
      </c>
      <c r="H32" s="80">
        <f t="shared" si="0"/>
        <v>360011.47000000003</v>
      </c>
      <c r="I32">
        <v>1.2</v>
      </c>
      <c r="J32" s="43">
        <f t="shared" si="1"/>
        <v>3296.8083333333334</v>
      </c>
    </row>
    <row r="33" spans="2:10" ht="30" x14ac:dyDescent="0.3">
      <c r="B33" s="92">
        <v>31</v>
      </c>
      <c r="C33" s="98">
        <v>88843</v>
      </c>
      <c r="D33" s="94" t="s">
        <v>44</v>
      </c>
      <c r="E33" s="97">
        <v>1</v>
      </c>
      <c r="F33" s="96" t="s">
        <v>15</v>
      </c>
      <c r="G33" s="95">
        <v>16590.8</v>
      </c>
      <c r="H33" s="95">
        <f t="shared" si="0"/>
        <v>16590.8</v>
      </c>
      <c r="I33">
        <v>1.2</v>
      </c>
      <c r="J33" s="43">
        <f t="shared" si="1"/>
        <v>13825.666666666666</v>
      </c>
    </row>
    <row r="34" spans="2:10" ht="30" x14ac:dyDescent="0.3">
      <c r="B34" s="92">
        <v>32</v>
      </c>
      <c r="C34" s="98">
        <v>88841</v>
      </c>
      <c r="D34" s="94" t="s">
        <v>45</v>
      </c>
      <c r="E34" s="97">
        <v>1</v>
      </c>
      <c r="F34" s="96" t="s">
        <v>15</v>
      </c>
      <c r="G34" s="95">
        <v>60497.39</v>
      </c>
      <c r="H34" s="95">
        <f t="shared" si="0"/>
        <v>60497.39</v>
      </c>
      <c r="I34">
        <v>1.2</v>
      </c>
      <c r="J34" s="43">
        <f t="shared" si="1"/>
        <v>50414.491666666669</v>
      </c>
    </row>
    <row r="35" spans="2:10" ht="75" x14ac:dyDescent="0.3">
      <c r="B35" s="92">
        <v>33</v>
      </c>
      <c r="C35" s="98">
        <v>71311</v>
      </c>
      <c r="D35" s="94" t="s">
        <v>79</v>
      </c>
      <c r="E35" s="97">
        <v>3</v>
      </c>
      <c r="F35" s="96" t="s">
        <v>15</v>
      </c>
      <c r="G35" s="95">
        <v>78214.289999999994</v>
      </c>
      <c r="H35" s="95">
        <f t="shared" si="0"/>
        <v>234642.87</v>
      </c>
      <c r="I35">
        <v>1.2</v>
      </c>
      <c r="J35" s="43">
        <f t="shared" si="1"/>
        <v>65178.574999999997</v>
      </c>
    </row>
    <row r="36" spans="2:10" ht="45" x14ac:dyDescent="0.3">
      <c r="B36" s="85">
        <v>34</v>
      </c>
      <c r="C36" s="86">
        <v>64659</v>
      </c>
      <c r="D36" s="87" t="s">
        <v>49</v>
      </c>
      <c r="E36" s="88">
        <v>140.4</v>
      </c>
      <c r="F36" s="89" t="s">
        <v>8</v>
      </c>
      <c r="G36" s="88">
        <v>826.84</v>
      </c>
      <c r="H36" s="90">
        <f t="shared" si="0"/>
        <v>116088.33600000001</v>
      </c>
      <c r="I36">
        <v>1.2</v>
      </c>
      <c r="J36" s="43">
        <f t="shared" si="1"/>
        <v>689.03333333333342</v>
      </c>
    </row>
    <row r="37" spans="2:10" ht="45" x14ac:dyDescent="0.3">
      <c r="B37" s="85">
        <v>35</v>
      </c>
      <c r="C37" s="86">
        <v>64660</v>
      </c>
      <c r="D37" s="87" t="s">
        <v>50</v>
      </c>
      <c r="E37" s="90">
        <v>1684.8</v>
      </c>
      <c r="F37" s="89" t="s">
        <v>8</v>
      </c>
      <c r="G37" s="88">
        <v>649.1</v>
      </c>
      <c r="H37" s="90">
        <f t="shared" si="0"/>
        <v>1093603.68</v>
      </c>
      <c r="I37">
        <v>1.2</v>
      </c>
      <c r="J37" s="43">
        <f t="shared" si="1"/>
        <v>540.91666666666674</v>
      </c>
    </row>
    <row r="38" spans="2:10" ht="30" x14ac:dyDescent="0.3">
      <c r="B38" s="85">
        <v>36</v>
      </c>
      <c r="C38" s="91">
        <v>124246</v>
      </c>
      <c r="D38" s="87" t="s">
        <v>52</v>
      </c>
      <c r="E38" s="90">
        <v>15810</v>
      </c>
      <c r="F38" s="89" t="s">
        <v>15</v>
      </c>
      <c r="G38" s="88">
        <v>5.65</v>
      </c>
      <c r="H38" s="90">
        <f t="shared" si="0"/>
        <v>89326.5</v>
      </c>
      <c r="I38">
        <v>1.2</v>
      </c>
      <c r="J38" s="43">
        <f t="shared" si="1"/>
        <v>4.7083333333333339</v>
      </c>
    </row>
    <row r="39" spans="2:10" ht="30" x14ac:dyDescent="0.3">
      <c r="B39" s="85">
        <v>37</v>
      </c>
      <c r="C39" s="91">
        <v>124247</v>
      </c>
      <c r="D39" s="87" t="s">
        <v>53</v>
      </c>
      <c r="E39" s="90">
        <v>1440</v>
      </c>
      <c r="F39" s="89" t="s">
        <v>15</v>
      </c>
      <c r="G39" s="88">
        <v>6.18</v>
      </c>
      <c r="H39" s="90">
        <f t="shared" si="0"/>
        <v>8899.1999999999989</v>
      </c>
      <c r="I39">
        <v>1.2</v>
      </c>
      <c r="J39" s="43">
        <f t="shared" si="1"/>
        <v>5.15</v>
      </c>
    </row>
    <row r="40" spans="2:10" ht="30" x14ac:dyDescent="0.3">
      <c r="B40" s="85">
        <v>38</v>
      </c>
      <c r="C40" s="91">
        <v>124248</v>
      </c>
      <c r="D40" s="87" t="s">
        <v>54</v>
      </c>
      <c r="E40" s="88">
        <v>560</v>
      </c>
      <c r="F40" s="89" t="s">
        <v>15</v>
      </c>
      <c r="G40" s="88">
        <v>6.43</v>
      </c>
      <c r="H40" s="90">
        <f t="shared" si="0"/>
        <v>3600.7999999999997</v>
      </c>
      <c r="I40">
        <v>1.2</v>
      </c>
      <c r="J40" s="43">
        <f t="shared" si="1"/>
        <v>5.3583333333333334</v>
      </c>
    </row>
    <row r="41" spans="2:10" ht="30" x14ac:dyDescent="0.3">
      <c r="B41" s="85">
        <v>39</v>
      </c>
      <c r="C41" s="91">
        <v>124249</v>
      </c>
      <c r="D41" s="87" t="s">
        <v>55</v>
      </c>
      <c r="E41" s="88">
        <v>530</v>
      </c>
      <c r="F41" s="89" t="s">
        <v>15</v>
      </c>
      <c r="G41" s="88">
        <v>6.62</v>
      </c>
      <c r="H41" s="90">
        <f t="shared" si="0"/>
        <v>3508.6</v>
      </c>
      <c r="I41">
        <v>1.2</v>
      </c>
      <c r="J41" s="43">
        <f t="shared" si="1"/>
        <v>5.5166666666666666</v>
      </c>
    </row>
    <row r="42" spans="2:10" ht="30" x14ac:dyDescent="0.3">
      <c r="B42" s="85">
        <v>40</v>
      </c>
      <c r="C42" s="91">
        <v>124250</v>
      </c>
      <c r="D42" s="87" t="s">
        <v>80</v>
      </c>
      <c r="E42" s="88">
        <v>470</v>
      </c>
      <c r="F42" s="89" t="s">
        <v>15</v>
      </c>
      <c r="G42" s="88">
        <v>7.09</v>
      </c>
      <c r="H42" s="90">
        <f t="shared" si="0"/>
        <v>3332.2999999999997</v>
      </c>
      <c r="I42">
        <v>1.2</v>
      </c>
      <c r="J42" s="43">
        <f t="shared" si="1"/>
        <v>5.9083333333333332</v>
      </c>
    </row>
    <row r="43" spans="2:10" ht="30" x14ac:dyDescent="0.3">
      <c r="B43" s="85">
        <v>41</v>
      </c>
      <c r="C43" s="91">
        <v>124256</v>
      </c>
      <c r="D43" s="87" t="s">
        <v>57</v>
      </c>
      <c r="E43" s="88">
        <v>720</v>
      </c>
      <c r="F43" s="89" t="s">
        <v>15</v>
      </c>
      <c r="G43" s="88">
        <v>14.39</v>
      </c>
      <c r="H43" s="90">
        <f t="shared" si="0"/>
        <v>10360.800000000001</v>
      </c>
      <c r="I43">
        <v>1.2</v>
      </c>
      <c r="J43" s="43">
        <f t="shared" si="1"/>
        <v>11.991666666666667</v>
      </c>
    </row>
    <row r="44" spans="2:10" ht="30" x14ac:dyDescent="0.3">
      <c r="B44" s="85">
        <v>42</v>
      </c>
      <c r="C44" s="91">
        <v>124257</v>
      </c>
      <c r="D44" s="87" t="s">
        <v>58</v>
      </c>
      <c r="E44" s="88">
        <v>660</v>
      </c>
      <c r="F44" s="89" t="s">
        <v>15</v>
      </c>
      <c r="G44" s="88">
        <v>16.22</v>
      </c>
      <c r="H44" s="90">
        <f t="shared" si="0"/>
        <v>10705.199999999999</v>
      </c>
      <c r="I44">
        <v>1.2</v>
      </c>
      <c r="J44" s="43">
        <f t="shared" si="1"/>
        <v>13.516666666666666</v>
      </c>
    </row>
    <row r="45" spans="2:10" ht="30" x14ac:dyDescent="0.3">
      <c r="B45" s="85">
        <v>43</v>
      </c>
      <c r="C45" s="91">
        <v>124258</v>
      </c>
      <c r="D45" s="87" t="s">
        <v>59</v>
      </c>
      <c r="E45" s="88">
        <v>180</v>
      </c>
      <c r="F45" s="89" t="s">
        <v>15</v>
      </c>
      <c r="G45" s="88">
        <v>20.75</v>
      </c>
      <c r="H45" s="90">
        <f t="shared" si="0"/>
        <v>3735</v>
      </c>
      <c r="I45">
        <v>1.2</v>
      </c>
      <c r="J45" s="43">
        <f t="shared" si="1"/>
        <v>17.291666666666668</v>
      </c>
    </row>
    <row r="46" spans="2:10" ht="30" x14ac:dyDescent="0.3">
      <c r="B46" s="85">
        <v>44</v>
      </c>
      <c r="C46" s="91">
        <v>133889</v>
      </c>
      <c r="D46" s="87" t="s">
        <v>60</v>
      </c>
      <c r="E46" s="88">
        <v>140</v>
      </c>
      <c r="F46" s="89" t="s">
        <v>15</v>
      </c>
      <c r="G46" s="88">
        <v>21.87</v>
      </c>
      <c r="H46" s="90">
        <f t="shared" si="0"/>
        <v>3061.8</v>
      </c>
      <c r="I46">
        <v>1.2</v>
      </c>
      <c r="J46" s="43">
        <f t="shared" si="1"/>
        <v>18.225000000000001</v>
      </c>
    </row>
    <row r="47" spans="2:10" ht="30" x14ac:dyDescent="0.3">
      <c r="B47" s="76">
        <v>45</v>
      </c>
      <c r="C47" s="77">
        <v>228680</v>
      </c>
      <c r="D47" s="78" t="s">
        <v>61</v>
      </c>
      <c r="E47" s="80">
        <v>15000</v>
      </c>
      <c r="F47" s="81" t="s">
        <v>15</v>
      </c>
      <c r="G47" s="82">
        <v>4.76</v>
      </c>
      <c r="H47" s="80">
        <f t="shared" si="0"/>
        <v>71400</v>
      </c>
      <c r="I47">
        <v>1.2</v>
      </c>
      <c r="J47" s="43">
        <f t="shared" si="1"/>
        <v>3.9666666666666668</v>
      </c>
    </row>
    <row r="48" spans="2:10" ht="30" x14ac:dyDescent="0.3">
      <c r="B48" s="76">
        <v>46</v>
      </c>
      <c r="C48" s="77">
        <v>228675</v>
      </c>
      <c r="D48" s="78" t="s">
        <v>62</v>
      </c>
      <c r="E48" s="82">
        <v>500</v>
      </c>
      <c r="F48" s="81" t="s">
        <v>15</v>
      </c>
      <c r="G48" s="82">
        <v>8.99</v>
      </c>
      <c r="H48" s="80">
        <f t="shared" si="0"/>
        <v>4495</v>
      </c>
      <c r="I48">
        <v>1.2</v>
      </c>
      <c r="J48" s="43">
        <f t="shared" si="1"/>
        <v>7.4916666666666671</v>
      </c>
    </row>
    <row r="49" spans="2:10" ht="30" x14ac:dyDescent="0.3">
      <c r="B49" s="76">
        <v>47</v>
      </c>
      <c r="C49" s="77">
        <v>335072</v>
      </c>
      <c r="D49" s="78" t="s">
        <v>63</v>
      </c>
      <c r="E49" s="80">
        <v>2100</v>
      </c>
      <c r="F49" s="81" t="s">
        <v>15</v>
      </c>
      <c r="G49" s="82">
        <v>13.69</v>
      </c>
      <c r="H49" s="80">
        <f t="shared" si="0"/>
        <v>28749</v>
      </c>
      <c r="I49">
        <v>1.2</v>
      </c>
      <c r="J49" s="43">
        <f t="shared" si="1"/>
        <v>11.408333333333333</v>
      </c>
    </row>
    <row r="50" spans="2:10" ht="30" x14ac:dyDescent="0.3">
      <c r="B50" s="76">
        <v>48</v>
      </c>
      <c r="C50" s="79">
        <v>33422</v>
      </c>
      <c r="D50" s="78" t="s">
        <v>64</v>
      </c>
      <c r="E50" s="82">
        <v>500</v>
      </c>
      <c r="F50" s="81" t="s">
        <v>15</v>
      </c>
      <c r="G50" s="82">
        <v>21.96</v>
      </c>
      <c r="H50" s="80">
        <f t="shared" si="0"/>
        <v>10980</v>
      </c>
      <c r="I50">
        <v>1.2</v>
      </c>
      <c r="J50" s="43">
        <f t="shared" si="1"/>
        <v>18.3</v>
      </c>
    </row>
    <row r="51" spans="2:10" ht="21" x14ac:dyDescent="0.4">
      <c r="H51" s="84">
        <f>SUM(H3:H50)</f>
        <v>11895200.071345</v>
      </c>
    </row>
    <row r="53" spans="2:10" x14ac:dyDescent="0.3">
      <c r="H53" s="83">
        <f>SUM(H36:H46,H4:H5)</f>
        <v>4916633.2308649998</v>
      </c>
    </row>
    <row r="54" spans="2:10" x14ac:dyDescent="0.3">
      <c r="H54" s="43">
        <f>H53/2571.7</f>
        <v>1911.8222307675858</v>
      </c>
    </row>
    <row r="55" spans="2:10" x14ac:dyDescent="0.3">
      <c r="H55" s="43">
        <f>H54/1.2</f>
        <v>1593.1851923063216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2025-09-08T08:21:43Z</dcterms:created>
  <dcterms:modified xsi:type="dcterms:W3CDTF">2025-09-08T14:32:45Z</dcterms:modified>
</cp:coreProperties>
</file>